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0220100339\Downloads\"/>
    </mc:Choice>
  </mc:AlternateContent>
  <xr:revisionPtr revIDLastSave="0" documentId="13_ncr:1_{9DCA6553-6E53-4547-9803-186793B3EE2D}" xr6:coauthVersionLast="47" xr6:coauthVersionMax="47" xr10:uidLastSave="{00000000-0000-0000-0000-000000000000}"/>
  <bookViews>
    <workbookView xWindow="-120" yWindow="-120" windowWidth="29040" windowHeight="15840" activeTab="3" xr2:uid="{18F304AC-49B8-7E45-A787-DD87FB380DE8}"/>
  </bookViews>
  <sheets>
    <sheet name="Cover-Sheet" sheetId="2" r:id="rId1"/>
    <sheet name="Presentation Sheet" sheetId="1" r:id="rId2"/>
    <sheet name="COMET Interface" sheetId="7" r:id="rId3"/>
    <sheet name="Calculation" sheetId="41" r:id="rId4"/>
    <sheet name="Database" sheetId="4" r:id="rId5"/>
    <sheet name="Reference" sheetId="6" r:id="rId6"/>
    <sheet name="Constants" sheetId="5" r:id="rId7"/>
    <sheet name="option_1" sheetId="40" r:id="rId8"/>
    <sheet name="Parameters" sheetId="39" r:id="rId9"/>
    <sheet name="Sheet1" sheetId="8" r:id="rId10"/>
  </sheets>
  <definedNames>
    <definedName name="ADCS">Parameters!$G$14</definedName>
    <definedName name="ADCS.P_mean\Day">Parameters!$G$17</definedName>
    <definedName name="ADCS.P_mean\Ecl">Parameters!$G$16</definedName>
    <definedName name="ADCS.P_peak">#REF!</definedName>
    <definedName name="ADCS.P_peak\Day">Parameters!$G$19</definedName>
    <definedName name="ADCS.P_peak\Ecl">Parameters!$G$18</definedName>
    <definedName name="ADCS.Thrusters">Parameters!$G$15</definedName>
    <definedName name="ADCS_Pwr_mean_daytime">'COMET Interface'!$C$10</definedName>
    <definedName name="ADCS_Pwr_mean_eclipse">'COMET Interface'!$C$13</definedName>
    <definedName name="ADCS_Pwr_peak_daytime">'COMET Interface'!$C$16</definedName>
    <definedName name="addd">#REF!</definedName>
    <definedName name="alphaSector">Calculation!$B$17</definedName>
    <definedName name="Atom_Clock">Parameters!$G$13</definedName>
    <definedName name="Attitude_Peak_Power">#REF!</definedName>
    <definedName name="Battery">Parameters!$G$21</definedName>
    <definedName name="Battery.bat_cap">Parameters!$G$22</definedName>
    <definedName name="Battery.bat_cell_type">Parameters!$G$23</definedName>
    <definedName name="Battery.m">Parameters!$G$24</definedName>
    <definedName name="BatteryEnergyDensity">Calculation!#REF!</definedName>
    <definedName name="beamBusArea">Calculation!$J$39</definedName>
    <definedName name="beamBusLength">Calculation!$K$39</definedName>
    <definedName name="beamBusVolume">Calculation!$L$39</definedName>
    <definedName name="beamDiameter">'COMET Interface'!$C$6</definedName>
    <definedName name="beamLength">'COMET Interface'!$C$7</definedName>
    <definedName name="beamRadius">Calculation!$B$14</definedName>
    <definedName name="BS_ST">Parameters!$G$20</definedName>
    <definedName name="CDH">Parameters!$G$25</definedName>
    <definedName name="CDH.Atom_Clock">Parameters!$G$26</definedName>
    <definedName name="CDH.memory">Parameters!$G$27</definedName>
    <definedName name="CDH.OBC">Parameters!$G$28</definedName>
    <definedName name="COM_Pwr_mean_daytime">'COMET Interface'!$C$11</definedName>
    <definedName name="COM_Pwr_mean_eclipse">'COMET Interface'!$C$14</definedName>
    <definedName name="COM_Pwr_peak_daytime">'COMET Interface'!$C$17</definedName>
    <definedName name="COMMS">Parameters!$G$31</definedName>
    <definedName name="COMMS.Diplexer">Parameters!$G$32</definedName>
    <definedName name="COMMS.ISL_Antenna">Parameters!$G$36</definedName>
    <definedName name="COMMS.P">#REF!</definedName>
    <definedName name="COMMS.P_Amp">Parameters!$G$38</definedName>
    <definedName name="COMMS.P_mean">#REF!</definedName>
    <definedName name="COMMS.P_mean\Day">Parameters!$G$45</definedName>
    <definedName name="COMMS.P_mean\Ecl">Parameters!$G$44</definedName>
    <definedName name="COMMS.P_peak\Day">Parameters!$G$47</definedName>
    <definedName name="COMMS.P_peak\Ecl">Parameters!$G$46</definedName>
    <definedName name="COMMS.RFDU">Parameters!$G$39</definedName>
    <definedName name="COMMS.Rx_Antenna">Parameters!$G$40</definedName>
    <definedName name="COMMS.Transponder">Parameters!$G$42</definedName>
    <definedName name="COMMS.Tx_Antenna">Parameters!$G$43</definedName>
    <definedName name="Consumed_Power">Calculation!$C$23</definedName>
    <definedName name="Cr">Calculation!$C$30</definedName>
    <definedName name="CTR_BEAM">Parameters!$G$29</definedName>
    <definedName name="CTR_BEAM.d">Parameters!$G$30</definedName>
    <definedName name="Diameter">'COMET Interface'!$C$5</definedName>
    <definedName name="different_name">#REF!</definedName>
    <definedName name="Diplexer">Parameters!$G$48</definedName>
    <definedName name="DoD">Calculation!$D$30</definedName>
    <definedName name="EarthGridPower">Calculation!$H$23</definedName>
    <definedName name="Element_Power_BOL">Calculation!$D$26</definedName>
    <definedName name="Element_Power_EOL">Calculation!$F$26</definedName>
    <definedName name="Engine">Parameters!$G$49</definedName>
    <definedName name="eta">Calculation!$E$33</definedName>
    <definedName name="f">#REF!</definedName>
    <definedName name="Fquant">Calculation!$F$33</definedName>
    <definedName name="half_lambda">Calculation!$E$2</definedName>
    <definedName name="Header">option_1!$A$1:$I$7</definedName>
    <definedName name="ICARUS">Parameters!$G$50</definedName>
    <definedName name="ICARUS.dur">Parameters!$G$51</definedName>
    <definedName name="ICARUS.ICARUS1">Parameters!$G$52</definedName>
    <definedName name="ICARUS.ICARUS1.ADCS.Thrusters.Propellant\option_1">option_1!$D$21</definedName>
    <definedName name="ICARUS.ICARUS1.ADCS.Thrusters\option_1">option_1!$D$20</definedName>
    <definedName name="ICARUS.ICARUS1.ADCS\option_1">option_1!$D$15</definedName>
    <definedName name="ICARUS.ICARUS1.ADCS\P_mean\Day\option_1">option_1!$D$16</definedName>
    <definedName name="ICARUS.ICARUS1.ADCS\P_mean\Ecl\option_1">option_1!$D$17</definedName>
    <definedName name="ICARUS.ICARUS1.ADCS\P_peak\\option_1">#REF!</definedName>
    <definedName name="ICARUS.ICARUS1.ADCS\P_peak\Day\option_1">option_1!$D$18</definedName>
    <definedName name="ICARUS.ICARUS1.ADCS\P_peak\Ecl\option_1">option_1!$D$19</definedName>
    <definedName name="ICARUS.ICARUS1.BS_PL\option_1">#REF!</definedName>
    <definedName name="ICARUS.ICARUS1.CDH.Atom_Clock\option_1">option_1!$D$23</definedName>
    <definedName name="ICARUS.ICARUS1.CDH.memory\option_1">option_1!$D$24</definedName>
    <definedName name="ICARUS.ICARUS1.CDH.OBC\option_1">option_1!$D$25</definedName>
    <definedName name="ICARUS.ICARUS1.CDH\option_1">option_1!$D$22</definedName>
    <definedName name="ICARUS.ICARUS1.COMMS.Diplexer\option_1">option_1!$D$31</definedName>
    <definedName name="ICARUS.ICARUS1.COMMS.ISL_Antenna\option_1">option_1!$D$35</definedName>
    <definedName name="ICARUS.ICARUS1.COMMS.ISL_Antenna\P_mean\\option_1">#REF!</definedName>
    <definedName name="ICARUS.ICARUS1.COMMS.P_Amp\option_1">option_1!$D$37</definedName>
    <definedName name="ICARUS.ICARUS1.COMMS.RFDU\option_1">option_1!$D$38</definedName>
    <definedName name="ICARUS.ICARUS1.COMMS.Rx_Antenna\option_1">option_1!$D$39</definedName>
    <definedName name="ICARUS.ICARUS1.COMMS.Rx_Antenna\P_mean\\option_1">#REF!</definedName>
    <definedName name="ICARUS.ICARUS1.COMMS.Transponder\option_1">option_1!$D$41</definedName>
    <definedName name="ICARUS.ICARUS1.COMMS.Tx_Antenna\option_1">option_1!$D$42</definedName>
    <definedName name="ICARUS.ICARUS1.COMMS.Tx_Antenna\P_mean\\option_1">#REF!</definedName>
    <definedName name="ICARUS.ICARUS1.COMMS\option_1">option_1!$D$26</definedName>
    <definedName name="ICARUS.ICARUS1.COMMS\P_mean\\option_1">#REF!</definedName>
    <definedName name="ICARUS.ICARUS1.COMMS\P_mean\Day\option_1">option_1!$D$27</definedName>
    <definedName name="ICARUS.ICARUS1.COMMS\P_mean\Ecl\option_1">option_1!$D$28</definedName>
    <definedName name="ICARUS.ICARUS1.COMMS\P_peak\Day\option_1">option_1!$D$29</definedName>
    <definedName name="ICARUS.ICARUS1.COMMS\P_peak\Ecl\option_1">option_1!$D$30</definedName>
    <definedName name="ICARUS.ICARUS1.POW.Battery\bat_cap\\option_1">option_1!$D$47</definedName>
    <definedName name="ICARUS.ICARUS1.POW.Battery\bat_cell_type\\option_1">option_1!$D$48</definedName>
    <definedName name="ICARUS.ICARUS1.POW.Battery\m\\option_1">option_1!$D$49</definedName>
    <definedName name="ICARUS.ICARUS1.POW.Battery\option_1">option_1!$D$46</definedName>
    <definedName name="ICARUS.ICARUS1.POW.powerBus\m\\option_1">option_1!$D$51</definedName>
    <definedName name="ICARUS.ICARUS1.POW.powerBus\option_1">option_1!$D$50</definedName>
    <definedName name="ICARUS.ICARUS1.POW.solarArray\obj_dist\\option_1">option_1!$D$53</definedName>
    <definedName name="ICARUS.ICARUS1.POW.solarArray\option_1">option_1!$D$52</definedName>
    <definedName name="ICARUS.ICARUS1.POW.solarArray\SA_type\\option_1">option_1!$D$54</definedName>
    <definedName name="ICARUS.ICARUS1.POW.solarArray\solar_cell_type\\option_1">option_1!$D$55</definedName>
    <definedName name="ICARUS.ICARUS1.POW\m\\option_1">option_1!$D$44</definedName>
    <definedName name="ICARUS.ICARUS1.POW\option_1">option_1!$D$43</definedName>
    <definedName name="ICARUS.ICARUS1.POW\P\\option_1">#REF!</definedName>
    <definedName name="ICARUS.ICARUS1.POW\P_peak\\option_1">#REF!</definedName>
    <definedName name="ICARUS.ICARUS1.POW\reffac\\option_1">option_1!$D$45</definedName>
    <definedName name="ICARUS.ICARUS1.Pro.Engine\option_1">option_1!$D$60</definedName>
    <definedName name="ICARUS.ICARUS1.Pro.Propellant\option_1">option_1!$D$61</definedName>
    <definedName name="ICARUS.ICARUS1.Pro.PropellantTank\option_1">option_1!$D$62</definedName>
    <definedName name="ICARUS.ICARUS1.Pro\option_1">option_1!$D$56</definedName>
    <definedName name="ICARUS.ICARUS1.Pro\P_mean\Day\option_1">option_1!$D$57</definedName>
    <definedName name="ICARUS.ICARUS1.Pro\P_mean\Ecl\option_1">option_1!$D$58</definedName>
    <definedName name="ICARUS.ICARUS1.Pro\P_peak\\option_1">option_1!$D$59</definedName>
    <definedName name="ICARUS.ICARUS1.STR.BS_ST\option_1">option_1!$D$68</definedName>
    <definedName name="ICARUS.ICARUS1.STR.CTR_BEAM\d\\option_1">option_1!$D$70</definedName>
    <definedName name="ICARUS.ICARUS1.STR.CTR_BEAM\option_1">option_1!$D$69</definedName>
    <definedName name="ICARUS.ICARUS1.STR.m_beam\option_1">option_1!$D$71</definedName>
    <definedName name="ICARUS.ICARUS1.STR.m_frame\option_1">option_1!$D$72</definedName>
    <definedName name="ICARUS.ICARUS1.STR.MECH\option_1">option_1!$D$74</definedName>
    <definedName name="ICARUS.ICARUS1.STR.Mirror\option_1">option_1!$D$75</definedName>
    <definedName name="ICARUS.ICARUS1.STR\d\\option_1">option_1!$D$64</definedName>
    <definedName name="ICARUS.ICARUS1.STR\l\\option_1">option_1!$D$65</definedName>
    <definedName name="ICARUS.ICARUS1.STR\n_items\\option_1">option_1!$D$66</definedName>
    <definedName name="ICARUS.ICARUS1.STR\option_1">option_1!$D$63</definedName>
    <definedName name="ICARUS.ICARUS1.STR\P_peak\\option_1">option_1!$D$67</definedName>
    <definedName name="ICARUS.ICARUS1\option_1">option_1!$D$13</definedName>
    <definedName name="ICARUS.ICARUS1\P_peak\\option_1">option_1!$D$14</definedName>
    <definedName name="ICARUS.MA">Parameters!$G$53</definedName>
    <definedName name="ICARUS.MA\option_1">option_1!$D$76</definedName>
    <definedName name="ICARUS\dur\\option_1">option_1!$D$12</definedName>
    <definedName name="ICARUS\option_1">option_1!$D$11</definedName>
    <definedName name="ICARUS1">Parameters!$G$87</definedName>
    <definedName name="ICARUS1.ADCS">Parameters!$G$89</definedName>
    <definedName name="ICARUS1.BS_PL">#REF!</definedName>
    <definedName name="ICARUS1.CDH">Parameters!$G$90</definedName>
    <definedName name="ICARUS1.COMMS">Parameters!$G$91</definedName>
    <definedName name="ICARUS1.P_peak">Parameters!$G$88</definedName>
    <definedName name="ICARUS1.POW">Parameters!$G$92</definedName>
    <definedName name="ICARUS1.Pro">Parameters!$G$93</definedName>
    <definedName name="ICARUS1.STR">Parameters!$G$94</definedName>
    <definedName name="Irradiance">Calculation!$G$2</definedName>
    <definedName name="ISL_Antenna">Parameters!$G$10</definedName>
    <definedName name="ISL_Antenna.P_mean">#REF!</definedName>
    <definedName name="J">Calculation!#REF!</definedName>
    <definedName name="J_Cu">Calculation!$C$53</definedName>
    <definedName name="m_beam">Parameters!$G$56</definedName>
    <definedName name="m_frame">Parameters!$G$57</definedName>
    <definedName name="MA">Parameters!$G$58</definedName>
    <definedName name="MECH">Parameters!$G$54</definedName>
    <definedName name="memory">Parameters!$G$55</definedName>
    <definedName name="microWave_EarthGrid_Efficiency">Calculation!$H$26</definedName>
    <definedName name="microWavePower_BOL">Calculation!$D$23</definedName>
    <definedName name="microWavePower_EOL">Calculation!$F$23</definedName>
    <definedName name="middleElement">Calculation!$E$53</definedName>
    <definedName name="Mirror">Parameters!$G$108</definedName>
    <definedName name="Mission_Life">Calculation!$I$2</definedName>
    <definedName name="N">Calculation!$D$33</definedName>
    <definedName name="nrElement_per_Sector">Calculation!$B$26</definedName>
    <definedName name="nrElements">Calculation!$C$26</definedName>
    <definedName name="NrPlates">Calculation!$B$5</definedName>
    <definedName name="NrSatellites">Calculation!$I$23</definedName>
    <definedName name="OBC">Parameters!$G$62</definedName>
    <definedName name="P_Amp">Parameters!$G$69</definedName>
    <definedName name="Parameters">Parameters!$A$8:$M$111</definedName>
    <definedName name="Pe">Calculation!$E$30</definedName>
    <definedName name="Peak_Current">Calculation!$I$39</definedName>
    <definedName name="Peak_Power">Calculation!$H$39</definedName>
    <definedName name="plate_dist">#REF!</definedName>
    <definedName name="plate_distance">Calculation!$E$4</definedName>
    <definedName name="POW">Parameters!$G$63</definedName>
    <definedName name="POW.Battery">Parameters!$G$66</definedName>
    <definedName name="POW.m">Parameters!$G$64</definedName>
    <definedName name="POW.P">#REF!</definedName>
    <definedName name="POW.P_peak">#REF!</definedName>
    <definedName name="POW.powerBus">Parameters!$G$67</definedName>
    <definedName name="POW.reffac">Parameters!$G$65</definedName>
    <definedName name="POW.solarArray">Parameters!$G$68</definedName>
    <definedName name="powerBus">Parameters!$G$70</definedName>
    <definedName name="powerBus.m">Parameters!$G$71</definedName>
    <definedName name="Pro">Parameters!$G$75</definedName>
    <definedName name="Pro.Engine">Parameters!$G$77</definedName>
    <definedName name="Pro.P_mean\Day">Parameters!$G$81</definedName>
    <definedName name="Pro.P_mean\Ecl">Parameters!$G$80</definedName>
    <definedName name="Pro.P_peak">Parameters!$G$76</definedName>
    <definedName name="Pro.Propellant">Parameters!$G$78</definedName>
    <definedName name="Pro.PropellantTank">Parameters!$G$79</definedName>
    <definedName name="PRO_Pwr_mean_daytime">'COMET Interface'!$C$12</definedName>
    <definedName name="PRO_Pwr_mean_eclipse">'COMET Interface'!$C$15</definedName>
    <definedName name="PRO_Pwr_Peak_daytime">'COMET Interface'!$C$18</definedName>
    <definedName name="Prop">Parameters!$G$72</definedName>
    <definedName name="Propellant">Parameters!$G$73</definedName>
    <definedName name="PropellantTank">Parameters!$G$74</definedName>
    <definedName name="PV_Area">Calculation!$B$20</definedName>
    <definedName name="PV_Efficiency">Calculation!$F$2</definedName>
    <definedName name="PV_Power_BOL">Calculation!$B$23</definedName>
    <definedName name="PV_Power_EOL">Calculation!$E$23</definedName>
    <definedName name="qwerty">#REF!</definedName>
    <definedName name="radial_Bus_Mass">Calculation!$G$53</definedName>
    <definedName name="Radius">Calculation!$B$8</definedName>
    <definedName name="RFDU">Parameters!$G$82</definedName>
    <definedName name="rho_Cu">Calculation!$D$53</definedName>
    <definedName name="Rx_Antenna">Parameters!$G$11</definedName>
    <definedName name="Rx_Antenna.P_mean">#REF!</definedName>
    <definedName name="solarArray">Parameters!$G$83</definedName>
    <definedName name="solarArray.obj_dist">Parameters!$G$84</definedName>
    <definedName name="solarArray.SA_type">Parameters!$G$85</definedName>
    <definedName name="solarArray.solar_cell_type">Parameters!$G$86</definedName>
    <definedName name="something">#REF!</definedName>
    <definedName name="sq3_lambda">#REF!</definedName>
    <definedName name="STR">Parameters!$G$95</definedName>
    <definedName name="STR.BS_ST">Parameters!$G$100</definedName>
    <definedName name="STR.CTR_BEAM">Parameters!$G$101</definedName>
    <definedName name="STR.d">Parameters!$G$96</definedName>
    <definedName name="STR.l">Parameters!$G$97</definedName>
    <definedName name="STR.m_beam">Parameters!$G$102</definedName>
    <definedName name="STR.m_frame">Parameters!$G$103</definedName>
    <definedName name="STR.MECH">Parameters!$G$105</definedName>
    <definedName name="STR.Mirror">Parameters!$G$106</definedName>
    <definedName name="STR.n_items">Parameters!$G$98</definedName>
    <definedName name="STR.P_peak">Parameters!$G$99</definedName>
    <definedName name="sun_sensor">Parameters!$G$107</definedName>
    <definedName name="Te">'COMET Interface'!$C$19</definedName>
    <definedName name="Thrusters">Parameters!$G$109</definedName>
    <definedName name="Thrusters.Propellant">Parameters!$G$110</definedName>
    <definedName name="Transponder">Parameters!$G$111</definedName>
    <definedName name="Tx_Antenna">Parameters!$G$12</definedName>
    <definedName name="Tx_Antenna.P_mean">#REF!</definedName>
    <definedName name="U">Calculation!$F$30</definedName>
    <definedName name="V_bus">Calculation!$B$53</definedName>
    <definedName name="wireMass_per_Radius">Calculation!$F$53</definedName>
    <definedName name="Yearly_Degradation">Calculation!$H$2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3" i="41" l="1"/>
  <c r="I42" i="41"/>
  <c r="M39" i="41"/>
  <c r="L39" i="41"/>
  <c r="K39" i="41"/>
  <c r="J39" i="41"/>
  <c r="I39" i="41"/>
  <c r="H39" i="41"/>
  <c r="E30" i="41"/>
  <c r="C30" i="41" s="1"/>
  <c r="C33" i="41" s="1"/>
  <c r="C11" i="41"/>
  <c r="B14" i="41"/>
  <c r="B8" i="41"/>
  <c r="B2" i="41"/>
  <c r="C23" i="41"/>
  <c r="B11" i="41"/>
  <c r="H26" i="41"/>
  <c r="I2" i="41"/>
  <c r="E2" i="41"/>
  <c r="G99" i="39"/>
  <c r="G98" i="39"/>
  <c r="G97" i="39"/>
  <c r="G96" i="39"/>
  <c r="G88" i="39"/>
  <c r="G86" i="39"/>
  <c r="G85" i="39"/>
  <c r="G76" i="39"/>
  <c r="G71" i="39"/>
  <c r="G65" i="39"/>
  <c r="G64" i="39"/>
  <c r="G51" i="39"/>
  <c r="G30" i="39"/>
  <c r="G24" i="39"/>
  <c r="G23" i="39"/>
  <c r="G22" i="39"/>
  <c r="B26" i="41" l="1"/>
  <c r="E4" i="41"/>
  <c r="B5" i="41" s="1"/>
  <c r="B17" i="41" s="1"/>
  <c r="B129" i="41" s="1"/>
  <c r="B20" i="41"/>
  <c r="B23" i="41" s="1"/>
  <c r="C84" i="39"/>
  <c r="G84" i="39" s="1"/>
  <c r="B254" i="41" l="1"/>
  <c r="B97" i="41"/>
  <c r="C26" i="41"/>
  <c r="B308" i="41"/>
  <c r="B199" i="41"/>
  <c r="B171" i="41"/>
  <c r="B75" i="41"/>
  <c r="B236" i="41"/>
  <c r="B77" i="41"/>
  <c r="B188" i="41"/>
  <c r="B316" i="41"/>
  <c r="B70" i="41"/>
  <c r="B146" i="41"/>
  <c r="B95" i="41"/>
  <c r="B202" i="41"/>
  <c r="B78" i="41"/>
  <c r="B305" i="41"/>
  <c r="B224" i="41"/>
  <c r="B220" i="41"/>
  <c r="B290" i="41"/>
  <c r="B158" i="41"/>
  <c r="B289" i="41"/>
  <c r="B105" i="41"/>
  <c r="B358" i="41"/>
  <c r="B139" i="41"/>
  <c r="B234" i="41"/>
  <c r="B99" i="41"/>
  <c r="B241" i="41"/>
  <c r="B285" i="41"/>
  <c r="B231" i="41"/>
  <c r="B153" i="41"/>
  <c r="B66" i="41"/>
  <c r="B280" i="41"/>
  <c r="B183" i="41"/>
  <c r="B101" i="41"/>
  <c r="B349" i="41"/>
  <c r="B200" i="41"/>
  <c r="B132" i="41"/>
  <c r="B67" i="41"/>
  <c r="B327" i="41"/>
  <c r="B152" i="41"/>
  <c r="B242" i="41"/>
  <c r="B102" i="41"/>
  <c r="B223" i="41"/>
  <c r="B122" i="41"/>
  <c r="B237" i="41"/>
  <c r="B106" i="41"/>
  <c r="B281" i="41"/>
  <c r="B59" i="41"/>
  <c r="B178" i="41"/>
  <c r="B341" i="41"/>
  <c r="B64" i="41"/>
  <c r="B159" i="41"/>
  <c r="B277" i="41"/>
  <c r="B151" i="41"/>
  <c r="B301" i="41"/>
  <c r="B263" i="41"/>
  <c r="B209" i="41"/>
  <c r="B119" i="41"/>
  <c r="B329" i="41"/>
  <c r="B235" i="41"/>
  <c r="B144" i="41"/>
  <c r="B354" i="41"/>
  <c r="B359" i="41"/>
  <c r="B175" i="41"/>
  <c r="B103" i="41"/>
  <c r="B350" i="41"/>
  <c r="B94" i="41"/>
  <c r="B192" i="41"/>
  <c r="B275" i="41"/>
  <c r="B141" i="41"/>
  <c r="B283" i="41"/>
  <c r="B230" i="41"/>
  <c r="B90" i="41"/>
  <c r="B311" i="41"/>
  <c r="B247" i="41"/>
  <c r="B227" i="41"/>
  <c r="B149" i="41"/>
  <c r="B271" i="41"/>
  <c r="B92" i="41"/>
  <c r="B195" i="41"/>
  <c r="B125" i="41"/>
  <c r="B65" i="41"/>
  <c r="B248" i="41"/>
  <c r="B134" i="41"/>
  <c r="B155" i="41"/>
  <c r="B257" i="41"/>
  <c r="B164" i="41"/>
  <c r="B312" i="41"/>
  <c r="B258" i="41"/>
  <c r="B204" i="41"/>
  <c r="B110" i="41"/>
  <c r="B321" i="41"/>
  <c r="B226" i="41"/>
  <c r="B140" i="41"/>
  <c r="B346" i="41"/>
  <c r="B352" i="41"/>
  <c r="B168" i="41"/>
  <c r="B96" i="41"/>
  <c r="B344" i="41"/>
  <c r="B100" i="41"/>
  <c r="B201" i="41"/>
  <c r="B282" i="41"/>
  <c r="B147" i="41"/>
  <c r="B304" i="41"/>
  <c r="B243" i="41"/>
  <c r="B116" i="41"/>
  <c r="B331" i="41"/>
  <c r="B217" i="41"/>
  <c r="B135" i="41"/>
  <c r="B336" i="41"/>
  <c r="B345" i="41"/>
  <c r="B161" i="41"/>
  <c r="B89" i="41"/>
  <c r="B338" i="41"/>
  <c r="B113" i="41"/>
  <c r="B207" i="41"/>
  <c r="B288" i="41"/>
  <c r="B83" i="41"/>
  <c r="B180" i="41"/>
  <c r="B251" i="41"/>
  <c r="B343" i="41"/>
  <c r="B205" i="41"/>
  <c r="B232" i="41"/>
  <c r="B353" i="41"/>
  <c r="B111" i="41"/>
  <c r="B137" i="41"/>
  <c r="B181" i="41"/>
  <c r="B211" i="41"/>
  <c r="B286" i="41"/>
  <c r="B313" i="41"/>
  <c r="B335" i="41"/>
  <c r="B74" i="41"/>
  <c r="B85" i="41"/>
  <c r="B104" i="41"/>
  <c r="B142" i="41"/>
  <c r="B189" i="41"/>
  <c r="B238" i="41"/>
  <c r="B259" i="41"/>
  <c r="B292" i="41"/>
  <c r="B318" i="41"/>
  <c r="B68" i="41"/>
  <c r="B98" i="41"/>
  <c r="B176" i="41"/>
  <c r="B197" i="41"/>
  <c r="B265" i="41"/>
  <c r="B63" i="41"/>
  <c r="B219" i="41"/>
  <c r="B260" i="41"/>
  <c r="B300" i="41"/>
  <c r="B182" i="41"/>
  <c r="B225" i="41"/>
  <c r="B266" i="41"/>
  <c r="B306" i="41"/>
  <c r="B212" i="41"/>
  <c r="B190" i="41"/>
  <c r="B233" i="41"/>
  <c r="B273" i="41"/>
  <c r="B314" i="41"/>
  <c r="B279" i="41"/>
  <c r="B340" i="41"/>
  <c r="B163" i="41"/>
  <c r="B246" i="41"/>
  <c r="B91" i="41"/>
  <c r="B169" i="41"/>
  <c r="B293" i="41"/>
  <c r="B322" i="41"/>
  <c r="B80" i="41"/>
  <c r="B117" i="41"/>
  <c r="B156" i="41"/>
  <c r="B239" i="41"/>
  <c r="B86" i="41"/>
  <c r="B124" i="41"/>
  <c r="B206" i="41"/>
  <c r="B287" i="41"/>
  <c r="B357" i="41"/>
  <c r="B130" i="41"/>
  <c r="B252" i="41"/>
  <c r="B325" i="41"/>
  <c r="B112" i="41"/>
  <c r="B177" i="41"/>
  <c r="B268" i="41"/>
  <c r="B303" i="41"/>
  <c r="B276" i="41"/>
  <c r="B249" i="41"/>
  <c r="B222" i="41"/>
  <c r="B194" i="41"/>
  <c r="B136" i="41"/>
  <c r="B93" i="41"/>
  <c r="B355" i="41"/>
  <c r="B56" i="41"/>
  <c r="B262" i="41"/>
  <c r="B208" i="41"/>
  <c r="B174" i="41"/>
  <c r="B131" i="41"/>
  <c r="B84" i="41"/>
  <c r="B328" i="41"/>
  <c r="B333" i="41"/>
  <c r="B337" i="41"/>
  <c r="B191" i="41"/>
  <c r="B157" i="41"/>
  <c r="B121" i="41"/>
  <c r="B79" i="41"/>
  <c r="B61" i="41"/>
  <c r="B332" i="41"/>
  <c r="B71" i="41"/>
  <c r="B120" i="41"/>
  <c r="B165" i="41"/>
  <c r="B215" i="41"/>
  <c r="B255" i="41"/>
  <c r="B296" i="41"/>
  <c r="B108" i="41"/>
  <c r="B154" i="41"/>
  <c r="B229" i="41"/>
  <c r="B310" i="41"/>
  <c r="B187" i="41"/>
  <c r="B264" i="41"/>
  <c r="B317" i="41"/>
  <c r="B160" i="41"/>
  <c r="B270" i="41"/>
  <c r="D23" i="41"/>
  <c r="D26" i="41" s="1"/>
  <c r="C139" i="41" s="1"/>
  <c r="E23" i="41"/>
  <c r="F23" i="41" s="1"/>
  <c r="B342" i="41"/>
  <c r="B138" i="41"/>
  <c r="B184" i="41"/>
  <c r="B274" i="41"/>
  <c r="B299" i="41"/>
  <c r="B272" i="41"/>
  <c r="B245" i="41"/>
  <c r="B218" i="41"/>
  <c r="B166" i="41"/>
  <c r="B127" i="41"/>
  <c r="B88" i="41"/>
  <c r="B347" i="41"/>
  <c r="B307" i="41"/>
  <c r="B253" i="41"/>
  <c r="B198" i="41"/>
  <c r="B170" i="41"/>
  <c r="B118" i="41"/>
  <c r="B69" i="41"/>
  <c r="B319" i="41"/>
  <c r="B324" i="41"/>
  <c r="B330" i="41"/>
  <c r="B186" i="41"/>
  <c r="B150" i="41"/>
  <c r="B114" i="41"/>
  <c r="B76" i="41"/>
  <c r="B58" i="41"/>
  <c r="B326" i="41"/>
  <c r="B82" i="41"/>
  <c r="B126" i="41"/>
  <c r="B172" i="41"/>
  <c r="B221" i="41"/>
  <c r="B261" i="41"/>
  <c r="B302" i="41"/>
  <c r="B115" i="41"/>
  <c r="B167" i="41"/>
  <c r="B250" i="41"/>
  <c r="B203" i="41"/>
  <c r="B278" i="41"/>
  <c r="B351" i="41"/>
  <c r="B196" i="41"/>
  <c r="B284" i="41"/>
  <c r="B57" i="41"/>
  <c r="B145" i="41"/>
  <c r="B214" i="41"/>
  <c r="B295" i="41"/>
  <c r="B294" i="41"/>
  <c r="B267" i="41"/>
  <c r="B240" i="41"/>
  <c r="B213" i="41"/>
  <c r="B162" i="41"/>
  <c r="B123" i="41"/>
  <c r="B81" i="41"/>
  <c r="B339" i="41"/>
  <c r="B298" i="41"/>
  <c r="B244" i="41"/>
  <c r="B193" i="41"/>
  <c r="B148" i="41"/>
  <c r="B109" i="41"/>
  <c r="B62" i="41"/>
  <c r="B60" i="41"/>
  <c r="B315" i="41"/>
  <c r="B323" i="41"/>
  <c r="B179" i="41"/>
  <c r="B143" i="41"/>
  <c r="B107" i="41"/>
  <c r="B73" i="41"/>
  <c r="B356" i="41"/>
  <c r="B320" i="41"/>
  <c r="B87" i="41"/>
  <c r="B133" i="41"/>
  <c r="B185" i="41"/>
  <c r="B228" i="41"/>
  <c r="B269" i="41"/>
  <c r="B309" i="41"/>
  <c r="B348" i="41"/>
  <c r="B128" i="41"/>
  <c r="B173" i="41"/>
  <c r="B256" i="41"/>
  <c r="B334" i="41"/>
  <c r="B216" i="41"/>
  <c r="B291" i="41"/>
  <c r="B72" i="41"/>
  <c r="B210" i="41"/>
  <c r="B297" i="41"/>
  <c r="C59" i="41" l="1"/>
  <c r="C65" i="41"/>
  <c r="C105" i="41"/>
  <c r="C75" i="41"/>
  <c r="C334" i="41"/>
  <c r="C269" i="41"/>
  <c r="C356" i="41"/>
  <c r="C315" i="41"/>
  <c r="C244" i="41"/>
  <c r="C213" i="41"/>
  <c r="C145" i="41"/>
  <c r="C351" i="41"/>
  <c r="C302" i="41"/>
  <c r="C326" i="41"/>
  <c r="C330" i="41"/>
  <c r="C198" i="41"/>
  <c r="C166" i="41"/>
  <c r="C184" i="41"/>
  <c r="C122" i="41"/>
  <c r="C77" i="41"/>
  <c r="C191" i="41"/>
  <c r="C110" i="41"/>
  <c r="C311" i="41"/>
  <c r="C277" i="41"/>
  <c r="C352" i="41"/>
  <c r="C192" i="41"/>
  <c r="C338" i="41"/>
  <c r="C108" i="41"/>
  <c r="C136" i="41"/>
  <c r="C156" i="41"/>
  <c r="C292" i="41"/>
  <c r="C343" i="41"/>
  <c r="C344" i="41"/>
  <c r="C283" i="41"/>
  <c r="C224" i="41"/>
  <c r="C146" i="41"/>
  <c r="C144" i="41"/>
  <c r="C119" i="41"/>
  <c r="C228" i="41"/>
  <c r="C240" i="41"/>
  <c r="C278" i="41"/>
  <c r="C261" i="41"/>
  <c r="C253" i="41"/>
  <c r="C64" i="41"/>
  <c r="C199" i="41"/>
  <c r="C285" i="41"/>
  <c r="C332" i="41"/>
  <c r="C194" i="41"/>
  <c r="C287" i="41"/>
  <c r="C233" i="41"/>
  <c r="C259" i="41"/>
  <c r="C257" i="41"/>
  <c r="C168" i="41"/>
  <c r="C202" i="41"/>
  <c r="C134" i="41"/>
  <c r="C188" i="41"/>
  <c r="C173" i="41"/>
  <c r="C62" i="41"/>
  <c r="C203" i="41"/>
  <c r="C221" i="41"/>
  <c r="C307" i="41"/>
  <c r="C195" i="41"/>
  <c r="C308" i="41"/>
  <c r="C99" i="41"/>
  <c r="C61" i="41"/>
  <c r="C222" i="41"/>
  <c r="C80" i="41"/>
  <c r="C300" i="41"/>
  <c r="C238" i="41"/>
  <c r="C155" i="41"/>
  <c r="C346" i="41"/>
  <c r="C237" i="41"/>
  <c r="C242" i="41"/>
  <c r="C153" i="41"/>
  <c r="C305" i="41"/>
  <c r="C83" i="41"/>
  <c r="C350" i="41"/>
  <c r="C359" i="41"/>
  <c r="C235" i="41"/>
  <c r="C263" i="41"/>
  <c r="C72" i="41"/>
  <c r="C128" i="41"/>
  <c r="C133" i="41"/>
  <c r="C143" i="41"/>
  <c r="C109" i="41"/>
  <c r="C81" i="41"/>
  <c r="C294" i="41"/>
  <c r="C304" i="41"/>
  <c r="C341" i="41"/>
  <c r="C247" i="41"/>
  <c r="C290" i="41"/>
  <c r="C250" i="41"/>
  <c r="C172" i="41"/>
  <c r="C114" i="41"/>
  <c r="C69" i="41"/>
  <c r="C347" i="41"/>
  <c r="C272" i="41"/>
  <c r="C129" i="41"/>
  <c r="C336" i="41"/>
  <c r="C106" i="41"/>
  <c r="C349" i="41"/>
  <c r="C209" i="41"/>
  <c r="C310" i="41"/>
  <c r="C215" i="41"/>
  <c r="C79" i="41"/>
  <c r="C328" i="41"/>
  <c r="C56" i="41"/>
  <c r="C249" i="41"/>
  <c r="C325" i="41"/>
  <c r="C124" i="41"/>
  <c r="C322" i="41"/>
  <c r="C340" i="41"/>
  <c r="C212" i="41"/>
  <c r="C260" i="41"/>
  <c r="C98" i="41"/>
  <c r="C189" i="41"/>
  <c r="C313" i="41"/>
  <c r="C353" i="41"/>
  <c r="C147" i="41"/>
  <c r="C92" i="41"/>
  <c r="C141" i="41"/>
  <c r="C183" i="41"/>
  <c r="C317" i="41"/>
  <c r="C174" i="41"/>
  <c r="C357" i="41"/>
  <c r="C225" i="41"/>
  <c r="C85" i="41"/>
  <c r="C312" i="41"/>
  <c r="C180" i="41"/>
  <c r="C297" i="41"/>
  <c r="C60" i="41"/>
  <c r="C57" i="41"/>
  <c r="C149" i="41"/>
  <c r="C324" i="41"/>
  <c r="C138" i="41"/>
  <c r="C67" i="41"/>
  <c r="C296" i="41"/>
  <c r="C208" i="41"/>
  <c r="C117" i="41"/>
  <c r="C197" i="41"/>
  <c r="C137" i="41"/>
  <c r="C125" i="41"/>
  <c r="C281" i="41"/>
  <c r="C331" i="41"/>
  <c r="C90" i="41"/>
  <c r="C316" i="41"/>
  <c r="C158" i="41"/>
  <c r="C185" i="41"/>
  <c r="C339" i="41"/>
  <c r="C161" i="41"/>
  <c r="C164" i="41"/>
  <c r="C319" i="41"/>
  <c r="C342" i="41"/>
  <c r="C132" i="41"/>
  <c r="C255" i="41"/>
  <c r="C262" i="41"/>
  <c r="C206" i="41"/>
  <c r="C190" i="41"/>
  <c r="C335" i="41"/>
  <c r="C171" i="41"/>
  <c r="C116" i="41"/>
  <c r="C327" i="41"/>
  <c r="C241" i="41"/>
  <c r="C230" i="41"/>
  <c r="C275" i="41"/>
  <c r="C70" i="41"/>
  <c r="C358" i="41"/>
  <c r="C289" i="41"/>
  <c r="C220" i="41"/>
  <c r="C291" i="41"/>
  <c r="C348" i="41"/>
  <c r="C87" i="41"/>
  <c r="C179" i="41"/>
  <c r="C148" i="41"/>
  <c r="C123" i="41"/>
  <c r="C295" i="41"/>
  <c r="C102" i="41"/>
  <c r="C135" i="41"/>
  <c r="C200" i="41"/>
  <c r="C284" i="41"/>
  <c r="C167" i="41"/>
  <c r="C126" i="41"/>
  <c r="C150" i="41"/>
  <c r="C118" i="41"/>
  <c r="C88" i="41"/>
  <c r="C299" i="41"/>
  <c r="C223" i="41"/>
  <c r="C178" i="41"/>
  <c r="C95" i="41"/>
  <c r="C140" i="41"/>
  <c r="C270" i="41"/>
  <c r="C229" i="41"/>
  <c r="C165" i="41"/>
  <c r="C121" i="41"/>
  <c r="C84" i="41"/>
  <c r="C355" i="41"/>
  <c r="C276" i="41"/>
  <c r="C252" i="41"/>
  <c r="C86" i="41"/>
  <c r="C293" i="41"/>
  <c r="C279" i="41"/>
  <c r="C306" i="41"/>
  <c r="C219" i="41"/>
  <c r="C68" i="41"/>
  <c r="C142" i="41"/>
  <c r="C286" i="41"/>
  <c r="C232" i="41"/>
  <c r="C248" i="41"/>
  <c r="C271" i="41"/>
  <c r="C282" i="41"/>
  <c r="C66" i="41"/>
  <c r="C113" i="41"/>
  <c r="C100" i="41"/>
  <c r="C71" i="41"/>
  <c r="C268" i="41"/>
  <c r="C91" i="41"/>
  <c r="C265" i="41"/>
  <c r="C181" i="41"/>
  <c r="C227" i="41"/>
  <c r="C101" i="41"/>
  <c r="C175" i="41"/>
  <c r="C256" i="41"/>
  <c r="C73" i="41"/>
  <c r="C298" i="41"/>
  <c r="C89" i="41"/>
  <c r="C258" i="41"/>
  <c r="C58" i="41"/>
  <c r="C218" i="41"/>
  <c r="C264" i="41"/>
  <c r="C337" i="41"/>
  <c r="C177" i="41"/>
  <c r="C246" i="41"/>
  <c r="C182" i="41"/>
  <c r="C74" i="41"/>
  <c r="C236" i="41"/>
  <c r="C280" i="41"/>
  <c r="C94" i="41"/>
  <c r="C210" i="41"/>
  <c r="C107" i="41"/>
  <c r="C267" i="41"/>
  <c r="C251" i="41"/>
  <c r="C254" i="41"/>
  <c r="C76" i="41"/>
  <c r="C245" i="41"/>
  <c r="C187" i="41"/>
  <c r="C333" i="41"/>
  <c r="C112" i="41"/>
  <c r="C163" i="41"/>
  <c r="C176" i="41"/>
  <c r="C111" i="41"/>
  <c r="C345" i="41"/>
  <c r="C243" i="41"/>
  <c r="C96" i="41"/>
  <c r="C301" i="41"/>
  <c r="C78" i="41"/>
  <c r="C234" i="41"/>
  <c r="C103" i="41"/>
  <c r="C354" i="41"/>
  <c r="C329" i="41"/>
  <c r="C151" i="41"/>
  <c r="C216" i="41"/>
  <c r="C309" i="41"/>
  <c r="C320" i="41"/>
  <c r="C323" i="41"/>
  <c r="C193" i="41"/>
  <c r="C162" i="41"/>
  <c r="C214" i="41"/>
  <c r="C207" i="41"/>
  <c r="C217" i="41"/>
  <c r="C226" i="41"/>
  <c r="C196" i="41"/>
  <c r="C115" i="41"/>
  <c r="C82" i="41"/>
  <c r="C186" i="41"/>
  <c r="C170" i="41"/>
  <c r="C127" i="41"/>
  <c r="C274" i="41"/>
  <c r="C288" i="41"/>
  <c r="F26" i="41"/>
  <c r="I23" i="41"/>
  <c r="C201" i="41"/>
  <c r="C321" i="41"/>
  <c r="C160" i="41"/>
  <c r="C154" i="41"/>
  <c r="C120" i="41"/>
  <c r="C157" i="41"/>
  <c r="C131" i="41"/>
  <c r="C93" i="41"/>
  <c r="C303" i="41"/>
  <c r="C130" i="41"/>
  <c r="C239" i="41"/>
  <c r="C169" i="41"/>
  <c r="C314" i="41"/>
  <c r="C266" i="41"/>
  <c r="C63" i="41"/>
  <c r="C318" i="41"/>
  <c r="C104" i="41"/>
  <c r="C211" i="41"/>
  <c r="C205" i="41"/>
  <c r="C159" i="41"/>
  <c r="C97" i="41"/>
  <c r="C152" i="41"/>
  <c r="C231" i="41"/>
  <c r="C204" i="41"/>
  <c r="C273" i="41"/>
  <c r="D58" i="41" l="1"/>
  <c r="E58" i="41" s="1"/>
  <c r="F58" i="41" s="1"/>
  <c r="G58" i="41" s="1"/>
  <c r="H58" i="41" s="1"/>
  <c r="I58" i="41" s="1"/>
  <c r="D64" i="41"/>
  <c r="E64" i="41" s="1"/>
  <c r="F64" i="41" s="1"/>
  <c r="G64" i="41" s="1"/>
  <c r="H64" i="41" s="1"/>
  <c r="I64" i="41" s="1"/>
  <c r="D70" i="41"/>
  <c r="E70" i="41" s="1"/>
  <c r="F70" i="41" s="1"/>
  <c r="G70" i="41" s="1"/>
  <c r="H70" i="41" s="1"/>
  <c r="I70" i="41" s="1"/>
  <c r="D76" i="41"/>
  <c r="E76" i="41" s="1"/>
  <c r="F76" i="41" s="1"/>
  <c r="G76" i="41" s="1"/>
  <c r="H76" i="41" s="1"/>
  <c r="I76" i="41" s="1"/>
  <c r="D82" i="41"/>
  <c r="E82" i="41" s="1"/>
  <c r="F82" i="41" s="1"/>
  <c r="G82" i="41" s="1"/>
  <c r="H82" i="41" s="1"/>
  <c r="I82" i="41" s="1"/>
  <c r="D88" i="41"/>
  <c r="E88" i="41" s="1"/>
  <c r="F88" i="41" s="1"/>
  <c r="G88" i="41" s="1"/>
  <c r="H88" i="41" s="1"/>
  <c r="I88" i="41" s="1"/>
  <c r="D94" i="41"/>
  <c r="E94" i="41" s="1"/>
  <c r="F94" i="41" s="1"/>
  <c r="G94" i="41" s="1"/>
  <c r="H94" i="41" s="1"/>
  <c r="I94" i="41" s="1"/>
  <c r="D100" i="41"/>
  <c r="E100" i="41" s="1"/>
  <c r="F100" i="41" s="1"/>
  <c r="G100" i="41" s="1"/>
  <c r="H100" i="41" s="1"/>
  <c r="I100" i="41" s="1"/>
  <c r="D106" i="41"/>
  <c r="E106" i="41" s="1"/>
  <c r="F106" i="41" s="1"/>
  <c r="G106" i="41" s="1"/>
  <c r="H106" i="41" s="1"/>
  <c r="I106" i="41" s="1"/>
  <c r="D112" i="41"/>
  <c r="E112" i="41" s="1"/>
  <c r="F112" i="41" s="1"/>
  <c r="G112" i="41" s="1"/>
  <c r="H112" i="41" s="1"/>
  <c r="I112" i="41" s="1"/>
  <c r="D118" i="41"/>
  <c r="E118" i="41" s="1"/>
  <c r="F118" i="41" s="1"/>
  <c r="G118" i="41" s="1"/>
  <c r="H118" i="41" s="1"/>
  <c r="I118" i="41" s="1"/>
  <c r="D124" i="41"/>
  <c r="E124" i="41" s="1"/>
  <c r="F124" i="41" s="1"/>
  <c r="G124" i="41" s="1"/>
  <c r="H124" i="41" s="1"/>
  <c r="I124" i="41" s="1"/>
  <c r="D130" i="41"/>
  <c r="E130" i="41" s="1"/>
  <c r="F130" i="41" s="1"/>
  <c r="G130" i="41" s="1"/>
  <c r="H130" i="41" s="1"/>
  <c r="I130" i="41" s="1"/>
  <c r="D136" i="41"/>
  <c r="E136" i="41" s="1"/>
  <c r="F136" i="41" s="1"/>
  <c r="G136" i="41" s="1"/>
  <c r="H136" i="41" s="1"/>
  <c r="I136" i="41" s="1"/>
  <c r="D142" i="41"/>
  <c r="E142" i="41" s="1"/>
  <c r="F142" i="41" s="1"/>
  <c r="G142" i="41" s="1"/>
  <c r="H142" i="41" s="1"/>
  <c r="I142" i="41" s="1"/>
  <c r="D148" i="41"/>
  <c r="E148" i="41" s="1"/>
  <c r="F148" i="41" s="1"/>
  <c r="G148" i="41" s="1"/>
  <c r="H148" i="41" s="1"/>
  <c r="I148" i="41" s="1"/>
  <c r="D154" i="41"/>
  <c r="E154" i="41" s="1"/>
  <c r="F154" i="41" s="1"/>
  <c r="G154" i="41" s="1"/>
  <c r="H154" i="41" s="1"/>
  <c r="I154" i="41" s="1"/>
  <c r="D160" i="41"/>
  <c r="E160" i="41" s="1"/>
  <c r="F160" i="41" s="1"/>
  <c r="G160" i="41" s="1"/>
  <c r="H160" i="41" s="1"/>
  <c r="I160" i="41" s="1"/>
  <c r="D166" i="41"/>
  <c r="E166" i="41" s="1"/>
  <c r="F166" i="41" s="1"/>
  <c r="G166" i="41" s="1"/>
  <c r="H166" i="41" s="1"/>
  <c r="I166" i="41" s="1"/>
  <c r="D172" i="41"/>
  <c r="E172" i="41" s="1"/>
  <c r="F172" i="41" s="1"/>
  <c r="G172" i="41" s="1"/>
  <c r="H172" i="41" s="1"/>
  <c r="I172" i="41" s="1"/>
  <c r="D178" i="41"/>
  <c r="E178" i="41" s="1"/>
  <c r="F178" i="41" s="1"/>
  <c r="G178" i="41" s="1"/>
  <c r="H178" i="41" s="1"/>
  <c r="I178" i="41" s="1"/>
  <c r="D184" i="41"/>
  <c r="E184" i="41" s="1"/>
  <c r="F184" i="41" s="1"/>
  <c r="G184" i="41" s="1"/>
  <c r="H184" i="41" s="1"/>
  <c r="I184" i="41" s="1"/>
  <c r="D190" i="41"/>
  <c r="E190" i="41" s="1"/>
  <c r="F190" i="41" s="1"/>
  <c r="G190" i="41" s="1"/>
  <c r="H190" i="41" s="1"/>
  <c r="I190" i="41" s="1"/>
  <c r="D196" i="41"/>
  <c r="E196" i="41" s="1"/>
  <c r="F196" i="41" s="1"/>
  <c r="G196" i="41" s="1"/>
  <c r="H196" i="41" s="1"/>
  <c r="I196" i="41" s="1"/>
  <c r="D202" i="41"/>
  <c r="E202" i="41" s="1"/>
  <c r="F202" i="41" s="1"/>
  <c r="G202" i="41" s="1"/>
  <c r="H202" i="41" s="1"/>
  <c r="I202" i="41" s="1"/>
  <c r="D208" i="41"/>
  <c r="E208" i="41" s="1"/>
  <c r="F208" i="41" s="1"/>
  <c r="G208" i="41" s="1"/>
  <c r="H208" i="41" s="1"/>
  <c r="I208" i="41" s="1"/>
  <c r="D214" i="41"/>
  <c r="E214" i="41" s="1"/>
  <c r="F214" i="41" s="1"/>
  <c r="G214" i="41" s="1"/>
  <c r="H214" i="41" s="1"/>
  <c r="I214" i="41" s="1"/>
  <c r="D220" i="41"/>
  <c r="E220" i="41" s="1"/>
  <c r="F220" i="41" s="1"/>
  <c r="G220" i="41" s="1"/>
  <c r="H220" i="41" s="1"/>
  <c r="I220" i="41" s="1"/>
  <c r="D226" i="41"/>
  <c r="E226" i="41" s="1"/>
  <c r="F226" i="41" s="1"/>
  <c r="G226" i="41" s="1"/>
  <c r="H226" i="41" s="1"/>
  <c r="I226" i="41" s="1"/>
  <c r="D232" i="41"/>
  <c r="E232" i="41" s="1"/>
  <c r="F232" i="41" s="1"/>
  <c r="G232" i="41" s="1"/>
  <c r="H232" i="41" s="1"/>
  <c r="I232" i="41" s="1"/>
  <c r="D238" i="41"/>
  <c r="E238" i="41" s="1"/>
  <c r="F238" i="41" s="1"/>
  <c r="G238" i="41" s="1"/>
  <c r="H238" i="41" s="1"/>
  <c r="I238" i="41" s="1"/>
  <c r="D244" i="41"/>
  <c r="E244" i="41" s="1"/>
  <c r="F244" i="41" s="1"/>
  <c r="G244" i="41" s="1"/>
  <c r="H244" i="41" s="1"/>
  <c r="I244" i="41" s="1"/>
  <c r="D250" i="41"/>
  <c r="E250" i="41" s="1"/>
  <c r="F250" i="41" s="1"/>
  <c r="G250" i="41" s="1"/>
  <c r="H250" i="41" s="1"/>
  <c r="I250" i="41" s="1"/>
  <c r="D256" i="41"/>
  <c r="E256" i="41" s="1"/>
  <c r="F256" i="41" s="1"/>
  <c r="G256" i="41" s="1"/>
  <c r="H256" i="41" s="1"/>
  <c r="I256" i="41" s="1"/>
  <c r="D262" i="41"/>
  <c r="E262" i="41" s="1"/>
  <c r="F262" i="41" s="1"/>
  <c r="G262" i="41" s="1"/>
  <c r="H262" i="41" s="1"/>
  <c r="I262" i="41" s="1"/>
  <c r="D268" i="41"/>
  <c r="E268" i="41" s="1"/>
  <c r="F268" i="41" s="1"/>
  <c r="G268" i="41" s="1"/>
  <c r="H268" i="41" s="1"/>
  <c r="I268" i="41" s="1"/>
  <c r="D274" i="41"/>
  <c r="E274" i="41" s="1"/>
  <c r="F274" i="41" s="1"/>
  <c r="G274" i="41" s="1"/>
  <c r="H274" i="41" s="1"/>
  <c r="I274" i="41" s="1"/>
  <c r="D280" i="41"/>
  <c r="E280" i="41" s="1"/>
  <c r="F280" i="41" s="1"/>
  <c r="G280" i="41" s="1"/>
  <c r="H280" i="41" s="1"/>
  <c r="I280" i="41" s="1"/>
  <c r="D286" i="41"/>
  <c r="E286" i="41" s="1"/>
  <c r="F286" i="41" s="1"/>
  <c r="G286" i="41" s="1"/>
  <c r="H286" i="41" s="1"/>
  <c r="I286" i="41" s="1"/>
  <c r="D292" i="41"/>
  <c r="E292" i="41" s="1"/>
  <c r="F292" i="41" s="1"/>
  <c r="G292" i="41" s="1"/>
  <c r="H292" i="41" s="1"/>
  <c r="I292" i="41" s="1"/>
  <c r="D298" i="41"/>
  <c r="E298" i="41" s="1"/>
  <c r="F298" i="41" s="1"/>
  <c r="G298" i="41" s="1"/>
  <c r="H298" i="41" s="1"/>
  <c r="I298" i="41" s="1"/>
  <c r="D304" i="41"/>
  <c r="E304" i="41" s="1"/>
  <c r="F304" i="41" s="1"/>
  <c r="G304" i="41" s="1"/>
  <c r="H304" i="41" s="1"/>
  <c r="I304" i="41" s="1"/>
  <c r="D310" i="41"/>
  <c r="E310" i="41" s="1"/>
  <c r="F310" i="41" s="1"/>
  <c r="G310" i="41" s="1"/>
  <c r="H310" i="41" s="1"/>
  <c r="I310" i="41" s="1"/>
  <c r="D316" i="41"/>
  <c r="E316" i="41" s="1"/>
  <c r="F316" i="41" s="1"/>
  <c r="G316" i="41" s="1"/>
  <c r="H316" i="41" s="1"/>
  <c r="I316" i="41" s="1"/>
  <c r="D322" i="41"/>
  <c r="E322" i="41" s="1"/>
  <c r="F322" i="41" s="1"/>
  <c r="G322" i="41" s="1"/>
  <c r="H322" i="41" s="1"/>
  <c r="I322" i="41" s="1"/>
  <c r="D328" i="41"/>
  <c r="E328" i="41" s="1"/>
  <c r="F328" i="41" s="1"/>
  <c r="G328" i="41" s="1"/>
  <c r="H328" i="41" s="1"/>
  <c r="I328" i="41" s="1"/>
  <c r="D334" i="41"/>
  <c r="E334" i="41" s="1"/>
  <c r="F334" i="41" s="1"/>
  <c r="G334" i="41" s="1"/>
  <c r="H334" i="41" s="1"/>
  <c r="I334" i="41" s="1"/>
  <c r="D340" i="41"/>
  <c r="E340" i="41" s="1"/>
  <c r="F340" i="41" s="1"/>
  <c r="G340" i="41" s="1"/>
  <c r="H340" i="41" s="1"/>
  <c r="I340" i="41" s="1"/>
  <c r="D346" i="41"/>
  <c r="E346" i="41" s="1"/>
  <c r="F346" i="41" s="1"/>
  <c r="G346" i="41" s="1"/>
  <c r="H346" i="41" s="1"/>
  <c r="I346" i="41" s="1"/>
  <c r="D352" i="41"/>
  <c r="E352" i="41" s="1"/>
  <c r="F352" i="41" s="1"/>
  <c r="G352" i="41" s="1"/>
  <c r="H352" i="41" s="1"/>
  <c r="I352" i="41" s="1"/>
  <c r="D358" i="41"/>
  <c r="E358" i="41" s="1"/>
  <c r="F358" i="41" s="1"/>
  <c r="G358" i="41" s="1"/>
  <c r="H358" i="41" s="1"/>
  <c r="I358" i="41" s="1"/>
  <c r="D59" i="41"/>
  <c r="E59" i="41" s="1"/>
  <c r="F59" i="41" s="1"/>
  <c r="G59" i="41" s="1"/>
  <c r="H59" i="41" s="1"/>
  <c r="I59" i="41" s="1"/>
  <c r="D62" i="41"/>
  <c r="E62" i="41" s="1"/>
  <c r="F62" i="41" s="1"/>
  <c r="G62" i="41" s="1"/>
  <c r="H62" i="41" s="1"/>
  <c r="I62" i="41" s="1"/>
  <c r="D69" i="41"/>
  <c r="E69" i="41" s="1"/>
  <c r="F69" i="41" s="1"/>
  <c r="G69" i="41" s="1"/>
  <c r="H69" i="41" s="1"/>
  <c r="I69" i="41" s="1"/>
  <c r="D77" i="41"/>
  <c r="E77" i="41" s="1"/>
  <c r="F77" i="41" s="1"/>
  <c r="G77" i="41" s="1"/>
  <c r="H77" i="41" s="1"/>
  <c r="I77" i="41" s="1"/>
  <c r="D84" i="41"/>
  <c r="E84" i="41" s="1"/>
  <c r="F84" i="41" s="1"/>
  <c r="G84" i="41" s="1"/>
  <c r="H84" i="41" s="1"/>
  <c r="I84" i="41" s="1"/>
  <c r="D91" i="41"/>
  <c r="E91" i="41" s="1"/>
  <c r="F91" i="41" s="1"/>
  <c r="G91" i="41" s="1"/>
  <c r="H91" i="41" s="1"/>
  <c r="I91" i="41" s="1"/>
  <c r="D98" i="41"/>
  <c r="E98" i="41" s="1"/>
  <c r="F98" i="41" s="1"/>
  <c r="G98" i="41" s="1"/>
  <c r="H98" i="41" s="1"/>
  <c r="I98" i="41" s="1"/>
  <c r="D105" i="41"/>
  <c r="E105" i="41" s="1"/>
  <c r="F105" i="41" s="1"/>
  <c r="G105" i="41" s="1"/>
  <c r="H105" i="41" s="1"/>
  <c r="I105" i="41" s="1"/>
  <c r="D113" i="41"/>
  <c r="E113" i="41" s="1"/>
  <c r="F113" i="41" s="1"/>
  <c r="G113" i="41" s="1"/>
  <c r="H113" i="41" s="1"/>
  <c r="I113" i="41" s="1"/>
  <c r="D120" i="41"/>
  <c r="E120" i="41" s="1"/>
  <c r="F120" i="41" s="1"/>
  <c r="G120" i="41" s="1"/>
  <c r="H120" i="41" s="1"/>
  <c r="I120" i="41" s="1"/>
  <c r="D127" i="41"/>
  <c r="E127" i="41" s="1"/>
  <c r="F127" i="41" s="1"/>
  <c r="G127" i="41" s="1"/>
  <c r="H127" i="41" s="1"/>
  <c r="I127" i="41" s="1"/>
  <c r="D134" i="41"/>
  <c r="E134" i="41" s="1"/>
  <c r="F134" i="41" s="1"/>
  <c r="G134" i="41" s="1"/>
  <c r="H134" i="41" s="1"/>
  <c r="I134" i="41" s="1"/>
  <c r="D141" i="41"/>
  <c r="E141" i="41" s="1"/>
  <c r="F141" i="41" s="1"/>
  <c r="G141" i="41" s="1"/>
  <c r="H141" i="41" s="1"/>
  <c r="I141" i="41" s="1"/>
  <c r="D149" i="41"/>
  <c r="E149" i="41" s="1"/>
  <c r="F149" i="41" s="1"/>
  <c r="G149" i="41" s="1"/>
  <c r="H149" i="41" s="1"/>
  <c r="I149" i="41" s="1"/>
  <c r="D156" i="41"/>
  <c r="E156" i="41" s="1"/>
  <c r="F156" i="41" s="1"/>
  <c r="G156" i="41" s="1"/>
  <c r="H156" i="41" s="1"/>
  <c r="I156" i="41" s="1"/>
  <c r="D163" i="41"/>
  <c r="E163" i="41" s="1"/>
  <c r="F163" i="41" s="1"/>
  <c r="G163" i="41" s="1"/>
  <c r="H163" i="41" s="1"/>
  <c r="I163" i="41" s="1"/>
  <c r="D170" i="41"/>
  <c r="E170" i="41" s="1"/>
  <c r="F170" i="41" s="1"/>
  <c r="G170" i="41" s="1"/>
  <c r="H170" i="41" s="1"/>
  <c r="I170" i="41" s="1"/>
  <c r="D177" i="41"/>
  <c r="E177" i="41" s="1"/>
  <c r="F177" i="41" s="1"/>
  <c r="G177" i="41" s="1"/>
  <c r="H177" i="41" s="1"/>
  <c r="I177" i="41" s="1"/>
  <c r="D185" i="41"/>
  <c r="E185" i="41" s="1"/>
  <c r="F185" i="41" s="1"/>
  <c r="G185" i="41" s="1"/>
  <c r="H185" i="41" s="1"/>
  <c r="I185" i="41" s="1"/>
  <c r="D192" i="41"/>
  <c r="E192" i="41" s="1"/>
  <c r="F192" i="41" s="1"/>
  <c r="G192" i="41" s="1"/>
  <c r="H192" i="41" s="1"/>
  <c r="I192" i="41" s="1"/>
  <c r="D199" i="41"/>
  <c r="E199" i="41" s="1"/>
  <c r="F199" i="41" s="1"/>
  <c r="G199" i="41" s="1"/>
  <c r="H199" i="41" s="1"/>
  <c r="I199" i="41" s="1"/>
  <c r="D206" i="41"/>
  <c r="E206" i="41" s="1"/>
  <c r="F206" i="41" s="1"/>
  <c r="G206" i="41" s="1"/>
  <c r="H206" i="41" s="1"/>
  <c r="I206" i="41" s="1"/>
  <c r="D213" i="41"/>
  <c r="E213" i="41" s="1"/>
  <c r="F213" i="41" s="1"/>
  <c r="G213" i="41" s="1"/>
  <c r="H213" i="41" s="1"/>
  <c r="I213" i="41" s="1"/>
  <c r="D221" i="41"/>
  <c r="E221" i="41" s="1"/>
  <c r="F221" i="41" s="1"/>
  <c r="G221" i="41" s="1"/>
  <c r="H221" i="41" s="1"/>
  <c r="I221" i="41" s="1"/>
  <c r="D228" i="41"/>
  <c r="E228" i="41" s="1"/>
  <c r="F228" i="41" s="1"/>
  <c r="G228" i="41" s="1"/>
  <c r="H228" i="41" s="1"/>
  <c r="I228" i="41" s="1"/>
  <c r="D235" i="41"/>
  <c r="E235" i="41" s="1"/>
  <c r="F235" i="41" s="1"/>
  <c r="G235" i="41" s="1"/>
  <c r="H235" i="41" s="1"/>
  <c r="I235" i="41" s="1"/>
  <c r="D242" i="41"/>
  <c r="E242" i="41" s="1"/>
  <c r="F242" i="41" s="1"/>
  <c r="G242" i="41" s="1"/>
  <c r="H242" i="41" s="1"/>
  <c r="I242" i="41" s="1"/>
  <c r="D249" i="41"/>
  <c r="E249" i="41" s="1"/>
  <c r="F249" i="41" s="1"/>
  <c r="G249" i="41" s="1"/>
  <c r="H249" i="41" s="1"/>
  <c r="I249" i="41" s="1"/>
  <c r="D257" i="41"/>
  <c r="E257" i="41" s="1"/>
  <c r="F257" i="41" s="1"/>
  <c r="G257" i="41" s="1"/>
  <c r="H257" i="41" s="1"/>
  <c r="I257" i="41" s="1"/>
  <c r="D264" i="41"/>
  <c r="E264" i="41" s="1"/>
  <c r="F264" i="41" s="1"/>
  <c r="G264" i="41" s="1"/>
  <c r="H264" i="41" s="1"/>
  <c r="I264" i="41" s="1"/>
  <c r="D271" i="41"/>
  <c r="E271" i="41" s="1"/>
  <c r="F271" i="41" s="1"/>
  <c r="G271" i="41" s="1"/>
  <c r="H271" i="41" s="1"/>
  <c r="I271" i="41" s="1"/>
  <c r="D278" i="41"/>
  <c r="E278" i="41" s="1"/>
  <c r="F278" i="41" s="1"/>
  <c r="G278" i="41" s="1"/>
  <c r="H278" i="41" s="1"/>
  <c r="I278" i="41" s="1"/>
  <c r="D285" i="41"/>
  <c r="E285" i="41" s="1"/>
  <c r="F285" i="41" s="1"/>
  <c r="G285" i="41" s="1"/>
  <c r="H285" i="41" s="1"/>
  <c r="I285" i="41" s="1"/>
  <c r="D293" i="41"/>
  <c r="E293" i="41" s="1"/>
  <c r="F293" i="41" s="1"/>
  <c r="G293" i="41" s="1"/>
  <c r="H293" i="41" s="1"/>
  <c r="I293" i="41" s="1"/>
  <c r="D300" i="41"/>
  <c r="E300" i="41" s="1"/>
  <c r="F300" i="41" s="1"/>
  <c r="G300" i="41" s="1"/>
  <c r="H300" i="41" s="1"/>
  <c r="I300" i="41" s="1"/>
  <c r="D307" i="41"/>
  <c r="E307" i="41" s="1"/>
  <c r="F307" i="41" s="1"/>
  <c r="G307" i="41" s="1"/>
  <c r="H307" i="41" s="1"/>
  <c r="I307" i="41" s="1"/>
  <c r="D314" i="41"/>
  <c r="E314" i="41" s="1"/>
  <c r="F314" i="41" s="1"/>
  <c r="G314" i="41" s="1"/>
  <c r="H314" i="41" s="1"/>
  <c r="I314" i="41" s="1"/>
  <c r="D321" i="41"/>
  <c r="E321" i="41" s="1"/>
  <c r="F321" i="41" s="1"/>
  <c r="G321" i="41" s="1"/>
  <c r="H321" i="41" s="1"/>
  <c r="I321" i="41" s="1"/>
  <c r="D329" i="41"/>
  <c r="E329" i="41" s="1"/>
  <c r="F329" i="41" s="1"/>
  <c r="G329" i="41" s="1"/>
  <c r="H329" i="41" s="1"/>
  <c r="I329" i="41" s="1"/>
  <c r="D336" i="41"/>
  <c r="E336" i="41" s="1"/>
  <c r="F336" i="41" s="1"/>
  <c r="G336" i="41" s="1"/>
  <c r="H336" i="41" s="1"/>
  <c r="I336" i="41" s="1"/>
  <c r="D343" i="41"/>
  <c r="E343" i="41" s="1"/>
  <c r="F343" i="41" s="1"/>
  <c r="G343" i="41" s="1"/>
  <c r="H343" i="41" s="1"/>
  <c r="I343" i="41" s="1"/>
  <c r="D350" i="41"/>
  <c r="E350" i="41" s="1"/>
  <c r="F350" i="41" s="1"/>
  <c r="G350" i="41" s="1"/>
  <c r="H350" i="41" s="1"/>
  <c r="I350" i="41" s="1"/>
  <c r="D357" i="41"/>
  <c r="E357" i="41" s="1"/>
  <c r="F357" i="41" s="1"/>
  <c r="G357" i="41" s="1"/>
  <c r="H357" i="41" s="1"/>
  <c r="I357" i="41" s="1"/>
  <c r="D61" i="41"/>
  <c r="E61" i="41" s="1"/>
  <c r="F61" i="41" s="1"/>
  <c r="G61" i="41" s="1"/>
  <c r="H61" i="41" s="1"/>
  <c r="I61" i="41" s="1"/>
  <c r="D71" i="41"/>
  <c r="E71" i="41" s="1"/>
  <c r="F71" i="41" s="1"/>
  <c r="G71" i="41" s="1"/>
  <c r="H71" i="41" s="1"/>
  <c r="I71" i="41" s="1"/>
  <c r="D79" i="41"/>
  <c r="E79" i="41" s="1"/>
  <c r="F79" i="41" s="1"/>
  <c r="G79" i="41" s="1"/>
  <c r="H79" i="41" s="1"/>
  <c r="I79" i="41" s="1"/>
  <c r="D87" i="41"/>
  <c r="E87" i="41" s="1"/>
  <c r="F87" i="41" s="1"/>
  <c r="G87" i="41" s="1"/>
  <c r="H87" i="41" s="1"/>
  <c r="I87" i="41" s="1"/>
  <c r="D96" i="41"/>
  <c r="E96" i="41" s="1"/>
  <c r="F96" i="41" s="1"/>
  <c r="G96" i="41" s="1"/>
  <c r="H96" i="41" s="1"/>
  <c r="I96" i="41" s="1"/>
  <c r="D104" i="41"/>
  <c r="E104" i="41" s="1"/>
  <c r="F104" i="41" s="1"/>
  <c r="G104" i="41" s="1"/>
  <c r="H104" i="41" s="1"/>
  <c r="I104" i="41" s="1"/>
  <c r="D114" i="41"/>
  <c r="E114" i="41" s="1"/>
  <c r="F114" i="41" s="1"/>
  <c r="G114" i="41" s="1"/>
  <c r="H114" i="41" s="1"/>
  <c r="I114" i="41" s="1"/>
  <c r="D122" i="41"/>
  <c r="E122" i="41" s="1"/>
  <c r="F122" i="41" s="1"/>
  <c r="G122" i="41" s="1"/>
  <c r="H122" i="41" s="1"/>
  <c r="I122" i="41" s="1"/>
  <c r="D131" i="41"/>
  <c r="E131" i="41" s="1"/>
  <c r="F131" i="41" s="1"/>
  <c r="G131" i="41" s="1"/>
  <c r="H131" i="41" s="1"/>
  <c r="I131" i="41" s="1"/>
  <c r="D139" i="41"/>
  <c r="E139" i="41" s="1"/>
  <c r="F139" i="41" s="1"/>
  <c r="G139" i="41" s="1"/>
  <c r="H139" i="41" s="1"/>
  <c r="I139" i="41" s="1"/>
  <c r="D147" i="41"/>
  <c r="E147" i="41" s="1"/>
  <c r="F147" i="41" s="1"/>
  <c r="G147" i="41" s="1"/>
  <c r="H147" i="41" s="1"/>
  <c r="I147" i="41" s="1"/>
  <c r="D157" i="41"/>
  <c r="E157" i="41" s="1"/>
  <c r="F157" i="41" s="1"/>
  <c r="G157" i="41" s="1"/>
  <c r="H157" i="41" s="1"/>
  <c r="I157" i="41" s="1"/>
  <c r="D165" i="41"/>
  <c r="E165" i="41" s="1"/>
  <c r="F165" i="41" s="1"/>
  <c r="G165" i="41" s="1"/>
  <c r="H165" i="41" s="1"/>
  <c r="I165" i="41" s="1"/>
  <c r="D174" i="41"/>
  <c r="E174" i="41" s="1"/>
  <c r="F174" i="41" s="1"/>
  <c r="G174" i="41" s="1"/>
  <c r="H174" i="41" s="1"/>
  <c r="I174" i="41" s="1"/>
  <c r="D182" i="41"/>
  <c r="E182" i="41" s="1"/>
  <c r="F182" i="41" s="1"/>
  <c r="G182" i="41" s="1"/>
  <c r="H182" i="41" s="1"/>
  <c r="I182" i="41" s="1"/>
  <c r="D191" i="41"/>
  <c r="E191" i="41" s="1"/>
  <c r="F191" i="41" s="1"/>
  <c r="G191" i="41" s="1"/>
  <c r="H191" i="41" s="1"/>
  <c r="I191" i="41" s="1"/>
  <c r="D200" i="41"/>
  <c r="E200" i="41" s="1"/>
  <c r="F200" i="41" s="1"/>
  <c r="G200" i="41" s="1"/>
  <c r="H200" i="41" s="1"/>
  <c r="I200" i="41" s="1"/>
  <c r="D209" i="41"/>
  <c r="E209" i="41" s="1"/>
  <c r="F209" i="41" s="1"/>
  <c r="G209" i="41" s="1"/>
  <c r="H209" i="41" s="1"/>
  <c r="I209" i="41" s="1"/>
  <c r="D217" i="41"/>
  <c r="E217" i="41" s="1"/>
  <c r="F217" i="41" s="1"/>
  <c r="G217" i="41" s="1"/>
  <c r="H217" i="41" s="1"/>
  <c r="I217" i="41" s="1"/>
  <c r="D225" i="41"/>
  <c r="E225" i="41" s="1"/>
  <c r="F225" i="41" s="1"/>
  <c r="G225" i="41" s="1"/>
  <c r="H225" i="41" s="1"/>
  <c r="I225" i="41" s="1"/>
  <c r="D234" i="41"/>
  <c r="E234" i="41" s="1"/>
  <c r="F234" i="41" s="1"/>
  <c r="G234" i="41" s="1"/>
  <c r="H234" i="41" s="1"/>
  <c r="I234" i="41" s="1"/>
  <c r="D243" i="41"/>
  <c r="E243" i="41" s="1"/>
  <c r="F243" i="41" s="1"/>
  <c r="G243" i="41" s="1"/>
  <c r="H243" i="41" s="1"/>
  <c r="I243" i="41" s="1"/>
  <c r="D252" i="41"/>
  <c r="E252" i="41" s="1"/>
  <c r="F252" i="41" s="1"/>
  <c r="G252" i="41" s="1"/>
  <c r="H252" i="41" s="1"/>
  <c r="I252" i="41" s="1"/>
  <c r="D260" i="41"/>
  <c r="E260" i="41" s="1"/>
  <c r="F260" i="41" s="1"/>
  <c r="G260" i="41" s="1"/>
  <c r="H260" i="41" s="1"/>
  <c r="I260" i="41" s="1"/>
  <c r="D269" i="41"/>
  <c r="E269" i="41" s="1"/>
  <c r="F269" i="41" s="1"/>
  <c r="G269" i="41" s="1"/>
  <c r="H269" i="41" s="1"/>
  <c r="I269" i="41" s="1"/>
  <c r="D277" i="41"/>
  <c r="E277" i="41" s="1"/>
  <c r="F277" i="41" s="1"/>
  <c r="G277" i="41" s="1"/>
  <c r="H277" i="41" s="1"/>
  <c r="I277" i="41" s="1"/>
  <c r="D287" i="41"/>
  <c r="E287" i="41" s="1"/>
  <c r="F287" i="41" s="1"/>
  <c r="G287" i="41" s="1"/>
  <c r="H287" i="41" s="1"/>
  <c r="I287" i="41" s="1"/>
  <c r="D295" i="41"/>
  <c r="E295" i="41" s="1"/>
  <c r="F295" i="41" s="1"/>
  <c r="G295" i="41" s="1"/>
  <c r="H295" i="41" s="1"/>
  <c r="I295" i="41" s="1"/>
  <c r="D303" i="41"/>
  <c r="E303" i="41" s="1"/>
  <c r="F303" i="41" s="1"/>
  <c r="G303" i="41" s="1"/>
  <c r="H303" i="41" s="1"/>
  <c r="I303" i="41" s="1"/>
  <c r="D312" i="41"/>
  <c r="E312" i="41" s="1"/>
  <c r="F312" i="41" s="1"/>
  <c r="G312" i="41" s="1"/>
  <c r="H312" i="41" s="1"/>
  <c r="I312" i="41" s="1"/>
  <c r="D320" i="41"/>
  <c r="E320" i="41" s="1"/>
  <c r="F320" i="41" s="1"/>
  <c r="G320" i="41" s="1"/>
  <c r="H320" i="41" s="1"/>
  <c r="I320" i="41" s="1"/>
  <c r="D330" i="41"/>
  <c r="E330" i="41" s="1"/>
  <c r="F330" i="41" s="1"/>
  <c r="G330" i="41" s="1"/>
  <c r="H330" i="41" s="1"/>
  <c r="I330" i="41" s="1"/>
  <c r="D338" i="41"/>
  <c r="E338" i="41" s="1"/>
  <c r="F338" i="41" s="1"/>
  <c r="G338" i="41" s="1"/>
  <c r="H338" i="41" s="1"/>
  <c r="I338" i="41" s="1"/>
  <c r="D347" i="41"/>
  <c r="E347" i="41" s="1"/>
  <c r="F347" i="41" s="1"/>
  <c r="G347" i="41" s="1"/>
  <c r="H347" i="41" s="1"/>
  <c r="I347" i="41" s="1"/>
  <c r="D355" i="41"/>
  <c r="E355" i="41" s="1"/>
  <c r="F355" i="41" s="1"/>
  <c r="G355" i="41" s="1"/>
  <c r="H355" i="41" s="1"/>
  <c r="I355" i="41" s="1"/>
  <c r="D66" i="41"/>
  <c r="E66" i="41" s="1"/>
  <c r="F66" i="41" s="1"/>
  <c r="G66" i="41" s="1"/>
  <c r="H66" i="41" s="1"/>
  <c r="I66" i="41" s="1"/>
  <c r="D74" i="41"/>
  <c r="E74" i="41" s="1"/>
  <c r="F74" i="41" s="1"/>
  <c r="G74" i="41" s="1"/>
  <c r="H74" i="41" s="1"/>
  <c r="I74" i="41" s="1"/>
  <c r="D83" i="41"/>
  <c r="E83" i="41" s="1"/>
  <c r="F83" i="41" s="1"/>
  <c r="G83" i="41" s="1"/>
  <c r="H83" i="41" s="1"/>
  <c r="I83" i="41" s="1"/>
  <c r="D92" i="41"/>
  <c r="E92" i="41" s="1"/>
  <c r="F92" i="41" s="1"/>
  <c r="G92" i="41" s="1"/>
  <c r="H92" i="41" s="1"/>
  <c r="I92" i="41" s="1"/>
  <c r="D101" i="41"/>
  <c r="E101" i="41" s="1"/>
  <c r="F101" i="41" s="1"/>
  <c r="G101" i="41" s="1"/>
  <c r="H101" i="41" s="1"/>
  <c r="I101" i="41" s="1"/>
  <c r="D109" i="41"/>
  <c r="E109" i="41" s="1"/>
  <c r="F109" i="41" s="1"/>
  <c r="G109" i="41" s="1"/>
  <c r="H109" i="41" s="1"/>
  <c r="I109" i="41" s="1"/>
  <c r="D117" i="41"/>
  <c r="E117" i="41" s="1"/>
  <c r="F117" i="41" s="1"/>
  <c r="G117" i="41" s="1"/>
  <c r="H117" i="41" s="1"/>
  <c r="I117" i="41" s="1"/>
  <c r="D126" i="41"/>
  <c r="E126" i="41" s="1"/>
  <c r="F126" i="41" s="1"/>
  <c r="G126" i="41" s="1"/>
  <c r="H126" i="41" s="1"/>
  <c r="I126" i="41" s="1"/>
  <c r="D135" i="41"/>
  <c r="E135" i="41" s="1"/>
  <c r="F135" i="41" s="1"/>
  <c r="G135" i="41" s="1"/>
  <c r="H135" i="41" s="1"/>
  <c r="I135" i="41" s="1"/>
  <c r="D144" i="41"/>
  <c r="E144" i="41" s="1"/>
  <c r="F144" i="41" s="1"/>
  <c r="G144" i="41" s="1"/>
  <c r="H144" i="41" s="1"/>
  <c r="I144" i="41" s="1"/>
  <c r="D152" i="41"/>
  <c r="E152" i="41" s="1"/>
  <c r="F152" i="41" s="1"/>
  <c r="G152" i="41" s="1"/>
  <c r="H152" i="41" s="1"/>
  <c r="I152" i="41" s="1"/>
  <c r="D161" i="41"/>
  <c r="E161" i="41" s="1"/>
  <c r="F161" i="41" s="1"/>
  <c r="G161" i="41" s="1"/>
  <c r="H161" i="41" s="1"/>
  <c r="I161" i="41" s="1"/>
  <c r="D169" i="41"/>
  <c r="E169" i="41" s="1"/>
  <c r="F169" i="41" s="1"/>
  <c r="G169" i="41" s="1"/>
  <c r="H169" i="41" s="1"/>
  <c r="I169" i="41" s="1"/>
  <c r="D179" i="41"/>
  <c r="E179" i="41" s="1"/>
  <c r="F179" i="41" s="1"/>
  <c r="G179" i="41" s="1"/>
  <c r="H179" i="41" s="1"/>
  <c r="I179" i="41" s="1"/>
  <c r="D187" i="41"/>
  <c r="E187" i="41" s="1"/>
  <c r="F187" i="41" s="1"/>
  <c r="G187" i="41" s="1"/>
  <c r="H187" i="41" s="1"/>
  <c r="I187" i="41" s="1"/>
  <c r="D195" i="41"/>
  <c r="E195" i="41" s="1"/>
  <c r="F195" i="41" s="1"/>
  <c r="G195" i="41" s="1"/>
  <c r="H195" i="41" s="1"/>
  <c r="I195" i="41" s="1"/>
  <c r="D204" i="41"/>
  <c r="E204" i="41" s="1"/>
  <c r="F204" i="41" s="1"/>
  <c r="G204" i="41" s="1"/>
  <c r="H204" i="41" s="1"/>
  <c r="I204" i="41" s="1"/>
  <c r="D212" i="41"/>
  <c r="E212" i="41" s="1"/>
  <c r="F212" i="41" s="1"/>
  <c r="G212" i="41" s="1"/>
  <c r="H212" i="41" s="1"/>
  <c r="I212" i="41" s="1"/>
  <c r="D222" i="41"/>
  <c r="E222" i="41" s="1"/>
  <c r="F222" i="41" s="1"/>
  <c r="G222" i="41" s="1"/>
  <c r="H222" i="41" s="1"/>
  <c r="I222" i="41" s="1"/>
  <c r="D230" i="41"/>
  <c r="E230" i="41" s="1"/>
  <c r="F230" i="41" s="1"/>
  <c r="G230" i="41" s="1"/>
  <c r="H230" i="41" s="1"/>
  <c r="I230" i="41" s="1"/>
  <c r="D239" i="41"/>
  <c r="E239" i="41" s="1"/>
  <c r="F239" i="41" s="1"/>
  <c r="G239" i="41" s="1"/>
  <c r="H239" i="41" s="1"/>
  <c r="I239" i="41" s="1"/>
  <c r="D247" i="41"/>
  <c r="E247" i="41" s="1"/>
  <c r="F247" i="41" s="1"/>
  <c r="G247" i="41" s="1"/>
  <c r="H247" i="41" s="1"/>
  <c r="I247" i="41" s="1"/>
  <c r="D255" i="41"/>
  <c r="E255" i="41" s="1"/>
  <c r="F255" i="41" s="1"/>
  <c r="G255" i="41" s="1"/>
  <c r="H255" i="41" s="1"/>
  <c r="I255" i="41" s="1"/>
  <c r="D265" i="41"/>
  <c r="E265" i="41" s="1"/>
  <c r="F265" i="41" s="1"/>
  <c r="G265" i="41" s="1"/>
  <c r="H265" i="41" s="1"/>
  <c r="I265" i="41" s="1"/>
  <c r="D273" i="41"/>
  <c r="E273" i="41" s="1"/>
  <c r="F273" i="41" s="1"/>
  <c r="G273" i="41" s="1"/>
  <c r="H273" i="41" s="1"/>
  <c r="I273" i="41" s="1"/>
  <c r="D282" i="41"/>
  <c r="E282" i="41" s="1"/>
  <c r="F282" i="41" s="1"/>
  <c r="G282" i="41" s="1"/>
  <c r="H282" i="41" s="1"/>
  <c r="I282" i="41" s="1"/>
  <c r="D290" i="41"/>
  <c r="E290" i="41" s="1"/>
  <c r="F290" i="41" s="1"/>
  <c r="G290" i="41" s="1"/>
  <c r="H290" i="41" s="1"/>
  <c r="I290" i="41" s="1"/>
  <c r="D299" i="41"/>
  <c r="E299" i="41" s="1"/>
  <c r="F299" i="41" s="1"/>
  <c r="G299" i="41" s="1"/>
  <c r="H299" i="41" s="1"/>
  <c r="I299" i="41" s="1"/>
  <c r="D308" i="41"/>
  <c r="E308" i="41" s="1"/>
  <c r="F308" i="41" s="1"/>
  <c r="G308" i="41" s="1"/>
  <c r="H308" i="41" s="1"/>
  <c r="I308" i="41" s="1"/>
  <c r="D317" i="41"/>
  <c r="E317" i="41" s="1"/>
  <c r="F317" i="41" s="1"/>
  <c r="G317" i="41" s="1"/>
  <c r="H317" i="41" s="1"/>
  <c r="I317" i="41" s="1"/>
  <c r="D325" i="41"/>
  <c r="E325" i="41" s="1"/>
  <c r="F325" i="41" s="1"/>
  <c r="G325" i="41" s="1"/>
  <c r="H325" i="41" s="1"/>
  <c r="I325" i="41" s="1"/>
  <c r="D333" i="41"/>
  <c r="E333" i="41" s="1"/>
  <c r="F333" i="41" s="1"/>
  <c r="G333" i="41" s="1"/>
  <c r="H333" i="41" s="1"/>
  <c r="I333" i="41" s="1"/>
  <c r="D342" i="41"/>
  <c r="E342" i="41" s="1"/>
  <c r="F342" i="41" s="1"/>
  <c r="G342" i="41" s="1"/>
  <c r="H342" i="41" s="1"/>
  <c r="I342" i="41" s="1"/>
  <c r="D351" i="41"/>
  <c r="E351" i="41" s="1"/>
  <c r="F351" i="41" s="1"/>
  <c r="G351" i="41" s="1"/>
  <c r="H351" i="41" s="1"/>
  <c r="I351" i="41" s="1"/>
  <c r="D57" i="41"/>
  <c r="E57" i="41" s="1"/>
  <c r="F57" i="41" s="1"/>
  <c r="G57" i="41" s="1"/>
  <c r="H57" i="41" s="1"/>
  <c r="I57" i="41" s="1"/>
  <c r="D67" i="41"/>
  <c r="E67" i="41" s="1"/>
  <c r="F67" i="41" s="1"/>
  <c r="G67" i="41" s="1"/>
  <c r="H67" i="41" s="1"/>
  <c r="I67" i="41" s="1"/>
  <c r="D75" i="41"/>
  <c r="E75" i="41" s="1"/>
  <c r="F75" i="41" s="1"/>
  <c r="G75" i="41" s="1"/>
  <c r="H75" i="41" s="1"/>
  <c r="I75" i="41" s="1"/>
  <c r="D85" i="41"/>
  <c r="E85" i="41" s="1"/>
  <c r="F85" i="41" s="1"/>
  <c r="G85" i="41" s="1"/>
  <c r="H85" i="41" s="1"/>
  <c r="I85" i="41" s="1"/>
  <c r="D93" i="41"/>
  <c r="E93" i="41" s="1"/>
  <c r="F93" i="41" s="1"/>
  <c r="G93" i="41" s="1"/>
  <c r="H93" i="41" s="1"/>
  <c r="I93" i="41" s="1"/>
  <c r="D102" i="41"/>
  <c r="E102" i="41" s="1"/>
  <c r="F102" i="41" s="1"/>
  <c r="G102" i="41" s="1"/>
  <c r="H102" i="41" s="1"/>
  <c r="I102" i="41" s="1"/>
  <c r="D110" i="41"/>
  <c r="E110" i="41" s="1"/>
  <c r="F110" i="41" s="1"/>
  <c r="G110" i="41" s="1"/>
  <c r="H110" i="41" s="1"/>
  <c r="I110" i="41" s="1"/>
  <c r="D119" i="41"/>
  <c r="E119" i="41" s="1"/>
  <c r="F119" i="41" s="1"/>
  <c r="G119" i="41" s="1"/>
  <c r="H119" i="41" s="1"/>
  <c r="I119" i="41" s="1"/>
  <c r="D128" i="41"/>
  <c r="E128" i="41" s="1"/>
  <c r="F128" i="41" s="1"/>
  <c r="G128" i="41" s="1"/>
  <c r="H128" i="41" s="1"/>
  <c r="I128" i="41" s="1"/>
  <c r="D137" i="41"/>
  <c r="E137" i="41" s="1"/>
  <c r="F137" i="41" s="1"/>
  <c r="G137" i="41" s="1"/>
  <c r="H137" i="41" s="1"/>
  <c r="I137" i="41" s="1"/>
  <c r="D145" i="41"/>
  <c r="E145" i="41" s="1"/>
  <c r="F145" i="41" s="1"/>
  <c r="G145" i="41" s="1"/>
  <c r="H145" i="41" s="1"/>
  <c r="I145" i="41" s="1"/>
  <c r="D153" i="41"/>
  <c r="E153" i="41" s="1"/>
  <c r="F153" i="41" s="1"/>
  <c r="G153" i="41" s="1"/>
  <c r="H153" i="41" s="1"/>
  <c r="I153" i="41" s="1"/>
  <c r="D162" i="41"/>
  <c r="E162" i="41" s="1"/>
  <c r="F162" i="41" s="1"/>
  <c r="G162" i="41" s="1"/>
  <c r="H162" i="41" s="1"/>
  <c r="I162" i="41" s="1"/>
  <c r="D171" i="41"/>
  <c r="E171" i="41" s="1"/>
  <c r="F171" i="41" s="1"/>
  <c r="G171" i="41" s="1"/>
  <c r="H171" i="41" s="1"/>
  <c r="I171" i="41" s="1"/>
  <c r="D180" i="41"/>
  <c r="E180" i="41" s="1"/>
  <c r="F180" i="41" s="1"/>
  <c r="G180" i="41" s="1"/>
  <c r="H180" i="41" s="1"/>
  <c r="I180" i="41" s="1"/>
  <c r="D188" i="41"/>
  <c r="E188" i="41" s="1"/>
  <c r="F188" i="41" s="1"/>
  <c r="G188" i="41" s="1"/>
  <c r="H188" i="41" s="1"/>
  <c r="I188" i="41" s="1"/>
  <c r="D197" i="41"/>
  <c r="E197" i="41" s="1"/>
  <c r="F197" i="41" s="1"/>
  <c r="G197" i="41" s="1"/>
  <c r="H197" i="41" s="1"/>
  <c r="I197" i="41" s="1"/>
  <c r="D205" i="41"/>
  <c r="E205" i="41" s="1"/>
  <c r="F205" i="41" s="1"/>
  <c r="G205" i="41" s="1"/>
  <c r="H205" i="41" s="1"/>
  <c r="I205" i="41" s="1"/>
  <c r="D215" i="41"/>
  <c r="E215" i="41" s="1"/>
  <c r="F215" i="41" s="1"/>
  <c r="G215" i="41" s="1"/>
  <c r="H215" i="41" s="1"/>
  <c r="I215" i="41" s="1"/>
  <c r="D223" i="41"/>
  <c r="E223" i="41" s="1"/>
  <c r="F223" i="41" s="1"/>
  <c r="G223" i="41" s="1"/>
  <c r="H223" i="41" s="1"/>
  <c r="I223" i="41" s="1"/>
  <c r="D231" i="41"/>
  <c r="E231" i="41" s="1"/>
  <c r="F231" i="41" s="1"/>
  <c r="G231" i="41" s="1"/>
  <c r="H231" i="41" s="1"/>
  <c r="I231" i="41" s="1"/>
  <c r="D240" i="41"/>
  <c r="E240" i="41" s="1"/>
  <c r="F240" i="41" s="1"/>
  <c r="G240" i="41" s="1"/>
  <c r="H240" i="41" s="1"/>
  <c r="I240" i="41" s="1"/>
  <c r="D248" i="41"/>
  <c r="E248" i="41" s="1"/>
  <c r="F248" i="41" s="1"/>
  <c r="G248" i="41" s="1"/>
  <c r="H248" i="41" s="1"/>
  <c r="I248" i="41" s="1"/>
  <c r="D258" i="41"/>
  <c r="E258" i="41" s="1"/>
  <c r="F258" i="41" s="1"/>
  <c r="G258" i="41" s="1"/>
  <c r="H258" i="41" s="1"/>
  <c r="I258" i="41" s="1"/>
  <c r="D266" i="41"/>
  <c r="E266" i="41" s="1"/>
  <c r="F266" i="41" s="1"/>
  <c r="G266" i="41" s="1"/>
  <c r="H266" i="41" s="1"/>
  <c r="I266" i="41" s="1"/>
  <c r="D275" i="41"/>
  <c r="E275" i="41" s="1"/>
  <c r="F275" i="41" s="1"/>
  <c r="G275" i="41" s="1"/>
  <c r="H275" i="41" s="1"/>
  <c r="I275" i="41" s="1"/>
  <c r="D283" i="41"/>
  <c r="E283" i="41" s="1"/>
  <c r="F283" i="41" s="1"/>
  <c r="G283" i="41" s="1"/>
  <c r="H283" i="41" s="1"/>
  <c r="I283" i="41" s="1"/>
  <c r="D291" i="41"/>
  <c r="E291" i="41" s="1"/>
  <c r="F291" i="41" s="1"/>
  <c r="G291" i="41" s="1"/>
  <c r="H291" i="41" s="1"/>
  <c r="I291" i="41" s="1"/>
  <c r="D301" i="41"/>
  <c r="E301" i="41" s="1"/>
  <c r="F301" i="41" s="1"/>
  <c r="G301" i="41" s="1"/>
  <c r="H301" i="41" s="1"/>
  <c r="I301" i="41" s="1"/>
  <c r="D309" i="41"/>
  <c r="E309" i="41" s="1"/>
  <c r="F309" i="41" s="1"/>
  <c r="G309" i="41" s="1"/>
  <c r="H309" i="41" s="1"/>
  <c r="I309" i="41" s="1"/>
  <c r="D318" i="41"/>
  <c r="E318" i="41" s="1"/>
  <c r="F318" i="41" s="1"/>
  <c r="G318" i="41" s="1"/>
  <c r="H318" i="41" s="1"/>
  <c r="I318" i="41" s="1"/>
  <c r="D326" i="41"/>
  <c r="E326" i="41" s="1"/>
  <c r="F326" i="41" s="1"/>
  <c r="G326" i="41" s="1"/>
  <c r="H326" i="41" s="1"/>
  <c r="I326" i="41" s="1"/>
  <c r="D335" i="41"/>
  <c r="E335" i="41" s="1"/>
  <c r="F335" i="41" s="1"/>
  <c r="G335" i="41" s="1"/>
  <c r="H335" i="41" s="1"/>
  <c r="I335" i="41" s="1"/>
  <c r="D344" i="41"/>
  <c r="E344" i="41" s="1"/>
  <c r="F344" i="41" s="1"/>
  <c r="G344" i="41" s="1"/>
  <c r="H344" i="41" s="1"/>
  <c r="I344" i="41" s="1"/>
  <c r="D353" i="41"/>
  <c r="E353" i="41" s="1"/>
  <c r="F353" i="41" s="1"/>
  <c r="G353" i="41" s="1"/>
  <c r="H353" i="41" s="1"/>
  <c r="I353" i="41" s="1"/>
  <c r="D56" i="41"/>
  <c r="E56" i="41" s="1"/>
  <c r="F56" i="41" s="1"/>
  <c r="G56" i="41" s="1"/>
  <c r="H56" i="41" s="1"/>
  <c r="I56" i="41" s="1"/>
  <c r="D72" i="41"/>
  <c r="E72" i="41" s="1"/>
  <c r="F72" i="41" s="1"/>
  <c r="G72" i="41" s="1"/>
  <c r="H72" i="41" s="1"/>
  <c r="I72" i="41" s="1"/>
  <c r="D89" i="41"/>
  <c r="E89" i="41" s="1"/>
  <c r="F89" i="41" s="1"/>
  <c r="G89" i="41" s="1"/>
  <c r="H89" i="41" s="1"/>
  <c r="I89" i="41" s="1"/>
  <c r="D107" i="41"/>
  <c r="E107" i="41" s="1"/>
  <c r="F107" i="41" s="1"/>
  <c r="G107" i="41" s="1"/>
  <c r="H107" i="41" s="1"/>
  <c r="I107" i="41" s="1"/>
  <c r="D123" i="41"/>
  <c r="E123" i="41" s="1"/>
  <c r="F123" i="41" s="1"/>
  <c r="G123" i="41" s="1"/>
  <c r="H123" i="41" s="1"/>
  <c r="I123" i="41" s="1"/>
  <c r="D140" i="41"/>
  <c r="E140" i="41" s="1"/>
  <c r="F140" i="41" s="1"/>
  <c r="G140" i="41" s="1"/>
  <c r="H140" i="41" s="1"/>
  <c r="I140" i="41" s="1"/>
  <c r="D158" i="41"/>
  <c r="E158" i="41" s="1"/>
  <c r="F158" i="41" s="1"/>
  <c r="G158" i="41" s="1"/>
  <c r="H158" i="41" s="1"/>
  <c r="I158" i="41" s="1"/>
  <c r="D175" i="41"/>
  <c r="E175" i="41" s="1"/>
  <c r="F175" i="41" s="1"/>
  <c r="G175" i="41" s="1"/>
  <c r="H175" i="41" s="1"/>
  <c r="I175" i="41" s="1"/>
  <c r="D193" i="41"/>
  <c r="E193" i="41" s="1"/>
  <c r="F193" i="41" s="1"/>
  <c r="G193" i="41" s="1"/>
  <c r="H193" i="41" s="1"/>
  <c r="I193" i="41" s="1"/>
  <c r="D210" i="41"/>
  <c r="E210" i="41" s="1"/>
  <c r="F210" i="41" s="1"/>
  <c r="G210" i="41" s="1"/>
  <c r="H210" i="41" s="1"/>
  <c r="I210" i="41" s="1"/>
  <c r="D227" i="41"/>
  <c r="E227" i="41" s="1"/>
  <c r="F227" i="41" s="1"/>
  <c r="G227" i="41" s="1"/>
  <c r="H227" i="41" s="1"/>
  <c r="I227" i="41" s="1"/>
  <c r="D245" i="41"/>
  <c r="E245" i="41" s="1"/>
  <c r="F245" i="41" s="1"/>
  <c r="G245" i="41" s="1"/>
  <c r="H245" i="41" s="1"/>
  <c r="I245" i="41" s="1"/>
  <c r="D261" i="41"/>
  <c r="E261" i="41" s="1"/>
  <c r="F261" i="41" s="1"/>
  <c r="G261" i="41" s="1"/>
  <c r="H261" i="41" s="1"/>
  <c r="I261" i="41" s="1"/>
  <c r="D279" i="41"/>
  <c r="E279" i="41" s="1"/>
  <c r="F279" i="41" s="1"/>
  <c r="G279" i="41" s="1"/>
  <c r="H279" i="41" s="1"/>
  <c r="I279" i="41" s="1"/>
  <c r="D296" i="41"/>
  <c r="E296" i="41" s="1"/>
  <c r="F296" i="41" s="1"/>
  <c r="G296" i="41" s="1"/>
  <c r="H296" i="41" s="1"/>
  <c r="I296" i="41" s="1"/>
  <c r="D313" i="41"/>
  <c r="E313" i="41" s="1"/>
  <c r="F313" i="41" s="1"/>
  <c r="G313" i="41" s="1"/>
  <c r="H313" i="41" s="1"/>
  <c r="I313" i="41" s="1"/>
  <c r="D331" i="41"/>
  <c r="E331" i="41" s="1"/>
  <c r="F331" i="41" s="1"/>
  <c r="G331" i="41" s="1"/>
  <c r="H331" i="41" s="1"/>
  <c r="I331" i="41" s="1"/>
  <c r="D348" i="41"/>
  <c r="E348" i="41" s="1"/>
  <c r="F348" i="41" s="1"/>
  <c r="G348" i="41" s="1"/>
  <c r="H348" i="41" s="1"/>
  <c r="I348" i="41" s="1"/>
  <c r="D90" i="41"/>
  <c r="E90" i="41" s="1"/>
  <c r="F90" i="41" s="1"/>
  <c r="G90" i="41" s="1"/>
  <c r="H90" i="41" s="1"/>
  <c r="I90" i="41" s="1"/>
  <c r="D68" i="41"/>
  <c r="E68" i="41" s="1"/>
  <c r="F68" i="41" s="1"/>
  <c r="G68" i="41" s="1"/>
  <c r="H68" i="41" s="1"/>
  <c r="I68" i="41" s="1"/>
  <c r="D73" i="41"/>
  <c r="E73" i="41" s="1"/>
  <c r="F73" i="41" s="1"/>
  <c r="G73" i="41" s="1"/>
  <c r="H73" i="41" s="1"/>
  <c r="I73" i="41" s="1"/>
  <c r="D108" i="41"/>
  <c r="E108" i="41" s="1"/>
  <c r="F108" i="41" s="1"/>
  <c r="G108" i="41" s="1"/>
  <c r="H108" i="41" s="1"/>
  <c r="I108" i="41" s="1"/>
  <c r="D125" i="41"/>
  <c r="E125" i="41" s="1"/>
  <c r="F125" i="41" s="1"/>
  <c r="G125" i="41" s="1"/>
  <c r="H125" i="41" s="1"/>
  <c r="I125" i="41" s="1"/>
  <c r="D143" i="41"/>
  <c r="E143" i="41" s="1"/>
  <c r="F143" i="41" s="1"/>
  <c r="G143" i="41" s="1"/>
  <c r="H143" i="41" s="1"/>
  <c r="I143" i="41" s="1"/>
  <c r="D159" i="41"/>
  <c r="E159" i="41" s="1"/>
  <c r="F159" i="41" s="1"/>
  <c r="G159" i="41" s="1"/>
  <c r="H159" i="41" s="1"/>
  <c r="I159" i="41" s="1"/>
  <c r="D176" i="41"/>
  <c r="E176" i="41" s="1"/>
  <c r="F176" i="41" s="1"/>
  <c r="G176" i="41" s="1"/>
  <c r="H176" i="41" s="1"/>
  <c r="I176" i="41" s="1"/>
  <c r="D194" i="41"/>
  <c r="E194" i="41" s="1"/>
  <c r="F194" i="41" s="1"/>
  <c r="G194" i="41" s="1"/>
  <c r="H194" i="41" s="1"/>
  <c r="I194" i="41" s="1"/>
  <c r="D211" i="41"/>
  <c r="E211" i="41" s="1"/>
  <c r="F211" i="41" s="1"/>
  <c r="G211" i="41" s="1"/>
  <c r="H211" i="41" s="1"/>
  <c r="I211" i="41" s="1"/>
  <c r="D229" i="41"/>
  <c r="E229" i="41" s="1"/>
  <c r="F229" i="41" s="1"/>
  <c r="G229" i="41" s="1"/>
  <c r="H229" i="41" s="1"/>
  <c r="I229" i="41" s="1"/>
  <c r="D246" i="41"/>
  <c r="E246" i="41" s="1"/>
  <c r="F246" i="41" s="1"/>
  <c r="G246" i="41" s="1"/>
  <c r="H246" i="41" s="1"/>
  <c r="I246" i="41" s="1"/>
  <c r="D263" i="41"/>
  <c r="E263" i="41" s="1"/>
  <c r="F263" i="41" s="1"/>
  <c r="G263" i="41" s="1"/>
  <c r="H263" i="41" s="1"/>
  <c r="I263" i="41" s="1"/>
  <c r="D281" i="41"/>
  <c r="E281" i="41" s="1"/>
  <c r="F281" i="41" s="1"/>
  <c r="G281" i="41" s="1"/>
  <c r="H281" i="41" s="1"/>
  <c r="I281" i="41" s="1"/>
  <c r="D297" i="41"/>
  <c r="E297" i="41" s="1"/>
  <c r="F297" i="41" s="1"/>
  <c r="G297" i="41" s="1"/>
  <c r="H297" i="41" s="1"/>
  <c r="I297" i="41" s="1"/>
  <c r="D315" i="41"/>
  <c r="E315" i="41" s="1"/>
  <c r="F315" i="41" s="1"/>
  <c r="G315" i="41" s="1"/>
  <c r="H315" i="41" s="1"/>
  <c r="I315" i="41" s="1"/>
  <c r="D332" i="41"/>
  <c r="E332" i="41" s="1"/>
  <c r="F332" i="41" s="1"/>
  <c r="G332" i="41" s="1"/>
  <c r="H332" i="41" s="1"/>
  <c r="I332" i="41" s="1"/>
  <c r="D349" i="41"/>
  <c r="E349" i="41" s="1"/>
  <c r="F349" i="41" s="1"/>
  <c r="G349" i="41" s="1"/>
  <c r="H349" i="41" s="1"/>
  <c r="I349" i="41" s="1"/>
  <c r="D203" i="41"/>
  <c r="E203" i="41" s="1"/>
  <c r="F203" i="41" s="1"/>
  <c r="G203" i="41" s="1"/>
  <c r="H203" i="41" s="1"/>
  <c r="I203" i="41" s="1"/>
  <c r="D103" i="41"/>
  <c r="E103" i="41" s="1"/>
  <c r="F103" i="41" s="1"/>
  <c r="G103" i="41" s="1"/>
  <c r="H103" i="41" s="1"/>
  <c r="I103" i="41" s="1"/>
  <c r="D155" i="41"/>
  <c r="E155" i="41" s="1"/>
  <c r="F155" i="41" s="1"/>
  <c r="G155" i="41" s="1"/>
  <c r="H155" i="41" s="1"/>
  <c r="I155" i="41" s="1"/>
  <c r="D60" i="41"/>
  <c r="E60" i="41" s="1"/>
  <c r="F60" i="41" s="1"/>
  <c r="G60" i="41" s="1"/>
  <c r="H60" i="41" s="1"/>
  <c r="I60" i="41" s="1"/>
  <c r="D78" i="41"/>
  <c r="E78" i="41" s="1"/>
  <c r="F78" i="41" s="1"/>
  <c r="G78" i="41" s="1"/>
  <c r="H78" i="41" s="1"/>
  <c r="I78" i="41" s="1"/>
  <c r="D95" i="41"/>
  <c r="E95" i="41" s="1"/>
  <c r="F95" i="41" s="1"/>
  <c r="G95" i="41" s="1"/>
  <c r="H95" i="41" s="1"/>
  <c r="I95" i="41" s="1"/>
  <c r="D111" i="41"/>
  <c r="E111" i="41" s="1"/>
  <c r="F111" i="41" s="1"/>
  <c r="G111" i="41" s="1"/>
  <c r="H111" i="41" s="1"/>
  <c r="I111" i="41" s="1"/>
  <c r="D129" i="41"/>
  <c r="E129" i="41" s="1"/>
  <c r="F129" i="41" s="1"/>
  <c r="G129" i="41" s="1"/>
  <c r="H129" i="41" s="1"/>
  <c r="I129" i="41" s="1"/>
  <c r="D146" i="41"/>
  <c r="E146" i="41" s="1"/>
  <c r="F146" i="41" s="1"/>
  <c r="G146" i="41" s="1"/>
  <c r="H146" i="41" s="1"/>
  <c r="I146" i="41" s="1"/>
  <c r="D164" i="41"/>
  <c r="E164" i="41" s="1"/>
  <c r="F164" i="41" s="1"/>
  <c r="G164" i="41" s="1"/>
  <c r="H164" i="41" s="1"/>
  <c r="I164" i="41" s="1"/>
  <c r="D181" i="41"/>
  <c r="E181" i="41" s="1"/>
  <c r="F181" i="41" s="1"/>
  <c r="G181" i="41" s="1"/>
  <c r="H181" i="41" s="1"/>
  <c r="I181" i="41" s="1"/>
  <c r="D198" i="41"/>
  <c r="E198" i="41" s="1"/>
  <c r="F198" i="41" s="1"/>
  <c r="G198" i="41" s="1"/>
  <c r="H198" i="41" s="1"/>
  <c r="I198" i="41" s="1"/>
  <c r="D216" i="41"/>
  <c r="E216" i="41" s="1"/>
  <c r="F216" i="41" s="1"/>
  <c r="G216" i="41" s="1"/>
  <c r="H216" i="41" s="1"/>
  <c r="I216" i="41" s="1"/>
  <c r="D233" i="41"/>
  <c r="E233" i="41" s="1"/>
  <c r="F233" i="41" s="1"/>
  <c r="G233" i="41" s="1"/>
  <c r="H233" i="41" s="1"/>
  <c r="I233" i="41" s="1"/>
  <c r="D251" i="41"/>
  <c r="E251" i="41" s="1"/>
  <c r="F251" i="41" s="1"/>
  <c r="G251" i="41" s="1"/>
  <c r="H251" i="41" s="1"/>
  <c r="I251" i="41" s="1"/>
  <c r="D267" i="41"/>
  <c r="E267" i="41" s="1"/>
  <c r="F267" i="41" s="1"/>
  <c r="G267" i="41" s="1"/>
  <c r="H267" i="41" s="1"/>
  <c r="I267" i="41" s="1"/>
  <c r="D284" i="41"/>
  <c r="E284" i="41" s="1"/>
  <c r="F284" i="41" s="1"/>
  <c r="G284" i="41" s="1"/>
  <c r="H284" i="41" s="1"/>
  <c r="I284" i="41" s="1"/>
  <c r="D302" i="41"/>
  <c r="E302" i="41" s="1"/>
  <c r="F302" i="41" s="1"/>
  <c r="G302" i="41" s="1"/>
  <c r="H302" i="41" s="1"/>
  <c r="I302" i="41" s="1"/>
  <c r="D319" i="41"/>
  <c r="E319" i="41" s="1"/>
  <c r="F319" i="41" s="1"/>
  <c r="G319" i="41" s="1"/>
  <c r="H319" i="41" s="1"/>
  <c r="I319" i="41" s="1"/>
  <c r="D337" i="41"/>
  <c r="E337" i="41" s="1"/>
  <c r="F337" i="41" s="1"/>
  <c r="G337" i="41" s="1"/>
  <c r="H337" i="41" s="1"/>
  <c r="I337" i="41" s="1"/>
  <c r="D354" i="41"/>
  <c r="E354" i="41" s="1"/>
  <c r="F354" i="41" s="1"/>
  <c r="G354" i="41" s="1"/>
  <c r="H354" i="41" s="1"/>
  <c r="I354" i="41" s="1"/>
  <c r="D65" i="41"/>
  <c r="E65" i="41" s="1"/>
  <c r="F65" i="41" s="1"/>
  <c r="G65" i="41" s="1"/>
  <c r="H65" i="41" s="1"/>
  <c r="I65" i="41" s="1"/>
  <c r="D81" i="41"/>
  <c r="E81" i="41" s="1"/>
  <c r="F81" i="41" s="1"/>
  <c r="G81" i="41" s="1"/>
  <c r="H81" i="41" s="1"/>
  <c r="I81" i="41" s="1"/>
  <c r="D116" i="41"/>
  <c r="E116" i="41" s="1"/>
  <c r="F116" i="41" s="1"/>
  <c r="G116" i="41" s="1"/>
  <c r="H116" i="41" s="1"/>
  <c r="I116" i="41" s="1"/>
  <c r="D133" i="41"/>
  <c r="E133" i="41" s="1"/>
  <c r="F133" i="41" s="1"/>
  <c r="G133" i="41" s="1"/>
  <c r="H133" i="41" s="1"/>
  <c r="I133" i="41" s="1"/>
  <c r="D151" i="41"/>
  <c r="E151" i="41" s="1"/>
  <c r="F151" i="41" s="1"/>
  <c r="G151" i="41" s="1"/>
  <c r="H151" i="41" s="1"/>
  <c r="I151" i="41" s="1"/>
  <c r="D186" i="41"/>
  <c r="E186" i="41" s="1"/>
  <c r="F186" i="41" s="1"/>
  <c r="G186" i="41" s="1"/>
  <c r="H186" i="41" s="1"/>
  <c r="I186" i="41" s="1"/>
  <c r="D219" i="41"/>
  <c r="E219" i="41" s="1"/>
  <c r="F219" i="41" s="1"/>
  <c r="G219" i="41" s="1"/>
  <c r="H219" i="41" s="1"/>
  <c r="I219" i="41" s="1"/>
  <c r="D254" i="41"/>
  <c r="E254" i="41" s="1"/>
  <c r="F254" i="41" s="1"/>
  <c r="G254" i="41" s="1"/>
  <c r="H254" i="41" s="1"/>
  <c r="I254" i="41" s="1"/>
  <c r="D272" i="41"/>
  <c r="E272" i="41" s="1"/>
  <c r="F272" i="41" s="1"/>
  <c r="G272" i="41" s="1"/>
  <c r="H272" i="41" s="1"/>
  <c r="I272" i="41" s="1"/>
  <c r="D289" i="41"/>
  <c r="E289" i="41" s="1"/>
  <c r="F289" i="41" s="1"/>
  <c r="G289" i="41" s="1"/>
  <c r="H289" i="41" s="1"/>
  <c r="I289" i="41" s="1"/>
  <c r="D324" i="41"/>
  <c r="E324" i="41" s="1"/>
  <c r="F324" i="41" s="1"/>
  <c r="G324" i="41" s="1"/>
  <c r="H324" i="41" s="1"/>
  <c r="I324" i="41" s="1"/>
  <c r="D341" i="41"/>
  <c r="E341" i="41" s="1"/>
  <c r="F341" i="41" s="1"/>
  <c r="G341" i="41" s="1"/>
  <c r="H341" i="41" s="1"/>
  <c r="I341" i="41" s="1"/>
  <c r="D121" i="41"/>
  <c r="E121" i="41" s="1"/>
  <c r="F121" i="41" s="1"/>
  <c r="G121" i="41" s="1"/>
  <c r="H121" i="41" s="1"/>
  <c r="I121" i="41" s="1"/>
  <c r="D173" i="41"/>
  <c r="E173" i="41" s="1"/>
  <c r="F173" i="41" s="1"/>
  <c r="G173" i="41" s="1"/>
  <c r="H173" i="41" s="1"/>
  <c r="I173" i="41" s="1"/>
  <c r="D207" i="41"/>
  <c r="E207" i="41" s="1"/>
  <c r="F207" i="41" s="1"/>
  <c r="G207" i="41" s="1"/>
  <c r="H207" i="41" s="1"/>
  <c r="I207" i="41" s="1"/>
  <c r="D63" i="41"/>
  <c r="E63" i="41" s="1"/>
  <c r="F63" i="41" s="1"/>
  <c r="G63" i="41" s="1"/>
  <c r="H63" i="41" s="1"/>
  <c r="I63" i="41" s="1"/>
  <c r="D80" i="41"/>
  <c r="E80" i="41" s="1"/>
  <c r="F80" i="41" s="1"/>
  <c r="G80" i="41" s="1"/>
  <c r="H80" i="41" s="1"/>
  <c r="I80" i="41" s="1"/>
  <c r="D97" i="41"/>
  <c r="E97" i="41" s="1"/>
  <c r="F97" i="41" s="1"/>
  <c r="G97" i="41" s="1"/>
  <c r="H97" i="41" s="1"/>
  <c r="I97" i="41" s="1"/>
  <c r="D115" i="41"/>
  <c r="E115" i="41" s="1"/>
  <c r="F115" i="41" s="1"/>
  <c r="G115" i="41" s="1"/>
  <c r="H115" i="41" s="1"/>
  <c r="I115" i="41" s="1"/>
  <c r="D132" i="41"/>
  <c r="E132" i="41" s="1"/>
  <c r="F132" i="41" s="1"/>
  <c r="G132" i="41" s="1"/>
  <c r="H132" i="41" s="1"/>
  <c r="I132" i="41" s="1"/>
  <c r="D150" i="41"/>
  <c r="E150" i="41" s="1"/>
  <c r="F150" i="41" s="1"/>
  <c r="G150" i="41" s="1"/>
  <c r="H150" i="41" s="1"/>
  <c r="I150" i="41" s="1"/>
  <c r="D167" i="41"/>
  <c r="E167" i="41" s="1"/>
  <c r="F167" i="41" s="1"/>
  <c r="G167" i="41" s="1"/>
  <c r="H167" i="41" s="1"/>
  <c r="I167" i="41" s="1"/>
  <c r="D183" i="41"/>
  <c r="E183" i="41" s="1"/>
  <c r="F183" i="41" s="1"/>
  <c r="G183" i="41" s="1"/>
  <c r="H183" i="41" s="1"/>
  <c r="I183" i="41" s="1"/>
  <c r="D201" i="41"/>
  <c r="E201" i="41" s="1"/>
  <c r="F201" i="41" s="1"/>
  <c r="G201" i="41" s="1"/>
  <c r="H201" i="41" s="1"/>
  <c r="I201" i="41" s="1"/>
  <c r="D218" i="41"/>
  <c r="E218" i="41" s="1"/>
  <c r="F218" i="41" s="1"/>
  <c r="G218" i="41" s="1"/>
  <c r="H218" i="41" s="1"/>
  <c r="I218" i="41" s="1"/>
  <c r="D236" i="41"/>
  <c r="E236" i="41" s="1"/>
  <c r="F236" i="41" s="1"/>
  <c r="G236" i="41" s="1"/>
  <c r="H236" i="41" s="1"/>
  <c r="I236" i="41" s="1"/>
  <c r="D253" i="41"/>
  <c r="E253" i="41" s="1"/>
  <c r="F253" i="41" s="1"/>
  <c r="G253" i="41" s="1"/>
  <c r="H253" i="41" s="1"/>
  <c r="I253" i="41" s="1"/>
  <c r="D270" i="41"/>
  <c r="E270" i="41" s="1"/>
  <c r="F270" i="41" s="1"/>
  <c r="G270" i="41" s="1"/>
  <c r="H270" i="41" s="1"/>
  <c r="I270" i="41" s="1"/>
  <c r="D288" i="41"/>
  <c r="E288" i="41" s="1"/>
  <c r="F288" i="41" s="1"/>
  <c r="G288" i="41" s="1"/>
  <c r="H288" i="41" s="1"/>
  <c r="I288" i="41" s="1"/>
  <c r="D305" i="41"/>
  <c r="E305" i="41" s="1"/>
  <c r="F305" i="41" s="1"/>
  <c r="G305" i="41" s="1"/>
  <c r="H305" i="41" s="1"/>
  <c r="I305" i="41" s="1"/>
  <c r="D323" i="41"/>
  <c r="E323" i="41" s="1"/>
  <c r="F323" i="41" s="1"/>
  <c r="G323" i="41" s="1"/>
  <c r="H323" i="41" s="1"/>
  <c r="I323" i="41" s="1"/>
  <c r="D339" i="41"/>
  <c r="E339" i="41" s="1"/>
  <c r="F339" i="41" s="1"/>
  <c r="G339" i="41" s="1"/>
  <c r="H339" i="41" s="1"/>
  <c r="I339" i="41" s="1"/>
  <c r="D356" i="41"/>
  <c r="E356" i="41" s="1"/>
  <c r="F356" i="41" s="1"/>
  <c r="G356" i="41" s="1"/>
  <c r="H356" i="41" s="1"/>
  <c r="I356" i="41" s="1"/>
  <c r="D99" i="41"/>
  <c r="E99" i="41" s="1"/>
  <c r="F99" i="41" s="1"/>
  <c r="G99" i="41" s="1"/>
  <c r="H99" i="41" s="1"/>
  <c r="I99" i="41" s="1"/>
  <c r="D168" i="41"/>
  <c r="E168" i="41" s="1"/>
  <c r="F168" i="41" s="1"/>
  <c r="G168" i="41" s="1"/>
  <c r="H168" i="41" s="1"/>
  <c r="I168" i="41" s="1"/>
  <c r="D237" i="41"/>
  <c r="E237" i="41" s="1"/>
  <c r="F237" i="41" s="1"/>
  <c r="G237" i="41" s="1"/>
  <c r="H237" i="41" s="1"/>
  <c r="I237" i="41" s="1"/>
  <c r="D306" i="41"/>
  <c r="E306" i="41" s="1"/>
  <c r="F306" i="41" s="1"/>
  <c r="G306" i="41" s="1"/>
  <c r="H306" i="41" s="1"/>
  <c r="I306" i="41" s="1"/>
  <c r="D359" i="41"/>
  <c r="E359" i="41" s="1"/>
  <c r="F359" i="41" s="1"/>
  <c r="G359" i="41" s="1"/>
  <c r="H359" i="41" s="1"/>
  <c r="I359" i="41" s="1"/>
  <c r="D86" i="41"/>
  <c r="E86" i="41" s="1"/>
  <c r="F86" i="41" s="1"/>
  <c r="G86" i="41" s="1"/>
  <c r="H86" i="41" s="1"/>
  <c r="I86" i="41" s="1"/>
  <c r="D138" i="41"/>
  <c r="E138" i="41" s="1"/>
  <c r="F138" i="41" s="1"/>
  <c r="G138" i="41" s="1"/>
  <c r="H138" i="41" s="1"/>
  <c r="I138" i="41" s="1"/>
  <c r="D189" i="41"/>
  <c r="E189" i="41" s="1"/>
  <c r="F189" i="41" s="1"/>
  <c r="G189" i="41" s="1"/>
  <c r="H189" i="41" s="1"/>
  <c r="I189" i="41" s="1"/>
  <c r="D241" i="41"/>
  <c r="E241" i="41" s="1"/>
  <c r="F241" i="41" s="1"/>
  <c r="G241" i="41" s="1"/>
  <c r="H241" i="41" s="1"/>
  <c r="I241" i="41" s="1"/>
  <c r="D259" i="41"/>
  <c r="E259" i="41" s="1"/>
  <c r="F259" i="41" s="1"/>
  <c r="G259" i="41" s="1"/>
  <c r="H259" i="41" s="1"/>
  <c r="I259" i="41" s="1"/>
  <c r="D276" i="41"/>
  <c r="E276" i="41" s="1"/>
  <c r="F276" i="41" s="1"/>
  <c r="G276" i="41" s="1"/>
  <c r="H276" i="41" s="1"/>
  <c r="I276" i="41" s="1"/>
  <c r="D294" i="41"/>
  <c r="E294" i="41" s="1"/>
  <c r="F294" i="41" s="1"/>
  <c r="G294" i="41" s="1"/>
  <c r="H294" i="41" s="1"/>
  <c r="I294" i="41" s="1"/>
  <c r="D224" i="41"/>
  <c r="E224" i="41" s="1"/>
  <c r="F224" i="41" s="1"/>
  <c r="G224" i="41" s="1"/>
  <c r="H224" i="41" s="1"/>
  <c r="I224" i="41" s="1"/>
  <c r="D311" i="41"/>
  <c r="E311" i="41" s="1"/>
  <c r="F311" i="41" s="1"/>
  <c r="G311" i="41" s="1"/>
  <c r="H311" i="41" s="1"/>
  <c r="I311" i="41" s="1"/>
  <c r="D327" i="41"/>
  <c r="E327" i="41" s="1"/>
  <c r="F327" i="41" s="1"/>
  <c r="G327" i="41" s="1"/>
  <c r="H327" i="41" s="1"/>
  <c r="I327" i="41" s="1"/>
  <c r="D345" i="41"/>
  <c r="E345" i="41" s="1"/>
  <c r="F345" i="41" s="1"/>
  <c r="G345" i="41" s="1"/>
  <c r="H345" i="41" s="1"/>
  <c r="I345" i="41" s="1"/>
  <c r="J57" i="41" l="1"/>
  <c r="J63" i="41"/>
  <c r="J69" i="41"/>
  <c r="J75" i="41"/>
  <c r="J81" i="41"/>
  <c r="J87" i="41"/>
  <c r="J93" i="41"/>
  <c r="J99" i="41"/>
  <c r="J105" i="41"/>
  <c r="J111" i="41"/>
  <c r="J117" i="41"/>
  <c r="J123" i="41"/>
  <c r="J129" i="41"/>
  <c r="J135" i="41"/>
  <c r="J141" i="41"/>
  <c r="J147" i="41"/>
  <c r="J153" i="41"/>
  <c r="J159" i="41"/>
  <c r="J165" i="41"/>
  <c r="J171" i="41"/>
  <c r="J177" i="41"/>
  <c r="J183" i="41"/>
  <c r="J189" i="41"/>
  <c r="J195" i="41"/>
  <c r="J201" i="41"/>
  <c r="J207" i="41"/>
  <c r="J213" i="41"/>
  <c r="J219" i="41"/>
  <c r="J225" i="41"/>
  <c r="J231" i="41"/>
  <c r="J237" i="41"/>
  <c r="J243" i="41"/>
  <c r="J249" i="41"/>
  <c r="J255" i="41"/>
  <c r="J261" i="41"/>
  <c r="J267" i="41"/>
  <c r="J273" i="41"/>
  <c r="J279" i="41"/>
  <c r="J285" i="41"/>
  <c r="J291" i="41"/>
  <c r="J297" i="41"/>
  <c r="J303" i="41"/>
  <c r="J309" i="41"/>
  <c r="J315" i="41"/>
  <c r="J321" i="41"/>
  <c r="J327" i="41"/>
  <c r="J333" i="41"/>
  <c r="J339" i="41"/>
  <c r="J345" i="41"/>
  <c r="J351" i="41"/>
  <c r="J357" i="41"/>
  <c r="J58" i="41"/>
  <c r="J64" i="41"/>
  <c r="J70" i="41"/>
  <c r="J76" i="41"/>
  <c r="J82" i="41"/>
  <c r="J88" i="41"/>
  <c r="J94" i="41"/>
  <c r="J100" i="41"/>
  <c r="J106" i="41"/>
  <c r="J112" i="41"/>
  <c r="J118" i="41"/>
  <c r="J124" i="41"/>
  <c r="J130" i="41"/>
  <c r="J136" i="41"/>
  <c r="J142" i="41"/>
  <c r="J148" i="41"/>
  <c r="J154" i="41"/>
  <c r="J160" i="41"/>
  <c r="J166" i="41"/>
  <c r="J172" i="41"/>
  <c r="J178" i="41"/>
  <c r="J184" i="41"/>
  <c r="J190" i="41"/>
  <c r="J196" i="41"/>
  <c r="J202" i="41"/>
  <c r="J208" i="41"/>
  <c r="J214" i="41"/>
  <c r="J220" i="41"/>
  <c r="J226" i="41"/>
  <c r="J232" i="41"/>
  <c r="J238" i="41"/>
  <c r="J244" i="41"/>
  <c r="J250" i="41"/>
  <c r="J256" i="41"/>
  <c r="J262" i="41"/>
  <c r="J268" i="41"/>
  <c r="J274" i="41"/>
  <c r="J280" i="41"/>
  <c r="J286" i="41"/>
  <c r="J292" i="41"/>
  <c r="J298" i="41"/>
  <c r="J304" i="41"/>
  <c r="J310" i="41"/>
  <c r="J316" i="41"/>
  <c r="J322" i="41"/>
  <c r="J328" i="41"/>
  <c r="J334" i="41"/>
  <c r="J340" i="41"/>
  <c r="J346" i="41"/>
  <c r="J352" i="41"/>
  <c r="J358" i="41"/>
  <c r="J61" i="41"/>
  <c r="J71" i="41"/>
  <c r="J79" i="41"/>
  <c r="J89" i="41"/>
  <c r="J97" i="41"/>
  <c r="J107" i="41"/>
  <c r="J115" i="41"/>
  <c r="J125" i="41"/>
  <c r="J133" i="41"/>
  <c r="J143" i="41"/>
  <c r="J151" i="41"/>
  <c r="J161" i="41"/>
  <c r="J169" i="41"/>
  <c r="J179" i="41"/>
  <c r="J187" i="41"/>
  <c r="J197" i="41"/>
  <c r="J205" i="41"/>
  <c r="J215" i="41"/>
  <c r="J223" i="41"/>
  <c r="J233" i="41"/>
  <c r="J241" i="41"/>
  <c r="J251" i="41"/>
  <c r="J259" i="41"/>
  <c r="J269" i="41"/>
  <c r="J277" i="41"/>
  <c r="J287" i="41"/>
  <c r="J295" i="41"/>
  <c r="J305" i="41"/>
  <c r="J313" i="41"/>
  <c r="J323" i="41"/>
  <c r="J331" i="41"/>
  <c r="J341" i="41"/>
  <c r="J349" i="41"/>
  <c r="J359" i="41"/>
  <c r="J62" i="41"/>
  <c r="J72" i="41"/>
  <c r="J80" i="41"/>
  <c r="J90" i="41"/>
  <c r="J98" i="41"/>
  <c r="J108" i="41"/>
  <c r="J116" i="41"/>
  <c r="J126" i="41"/>
  <c r="J134" i="41"/>
  <c r="J144" i="41"/>
  <c r="J152" i="41"/>
  <c r="J162" i="41"/>
  <c r="J170" i="41"/>
  <c r="J180" i="41"/>
  <c r="J188" i="41"/>
  <c r="J198" i="41"/>
  <c r="J206" i="41"/>
  <c r="J216" i="41"/>
  <c r="J224" i="41"/>
  <c r="J234" i="41"/>
  <c r="J242" i="41"/>
  <c r="J252" i="41"/>
  <c r="J260" i="41"/>
  <c r="J270" i="41"/>
  <c r="J278" i="41"/>
  <c r="J288" i="41"/>
  <c r="J296" i="41"/>
  <c r="J306" i="41"/>
  <c r="J314" i="41"/>
  <c r="J324" i="41"/>
  <c r="J332" i="41"/>
  <c r="J342" i="41"/>
  <c r="J350" i="41"/>
  <c r="J56" i="41"/>
  <c r="J66" i="41"/>
  <c r="J74" i="41"/>
  <c r="J84" i="41"/>
  <c r="J92" i="41"/>
  <c r="J102" i="41"/>
  <c r="J110" i="41"/>
  <c r="J120" i="41"/>
  <c r="J128" i="41"/>
  <c r="J138" i="41"/>
  <c r="J146" i="41"/>
  <c r="J156" i="41"/>
  <c r="J164" i="41"/>
  <c r="J174" i="41"/>
  <c r="J182" i="41"/>
  <c r="J192" i="41"/>
  <c r="J200" i="41"/>
  <c r="J210" i="41"/>
  <c r="J218" i="41"/>
  <c r="J228" i="41"/>
  <c r="J236" i="41"/>
  <c r="J246" i="41"/>
  <c r="J254" i="41"/>
  <c r="J264" i="41"/>
  <c r="J272" i="41"/>
  <c r="J282" i="41"/>
  <c r="J290" i="41"/>
  <c r="J300" i="41"/>
  <c r="J308" i="41"/>
  <c r="J318" i="41"/>
  <c r="J326" i="41"/>
  <c r="J336" i="41"/>
  <c r="J344" i="41"/>
  <c r="J354" i="41"/>
  <c r="J59" i="41"/>
  <c r="J67" i="41"/>
  <c r="J77" i="41"/>
  <c r="J85" i="41"/>
  <c r="J95" i="41"/>
  <c r="J103" i="41"/>
  <c r="J113" i="41"/>
  <c r="J121" i="41"/>
  <c r="J131" i="41"/>
  <c r="J139" i="41"/>
  <c r="J149" i="41"/>
  <c r="J157" i="41"/>
  <c r="J167" i="41"/>
  <c r="J175" i="41"/>
  <c r="J185" i="41"/>
  <c r="J193" i="41"/>
  <c r="J203" i="41"/>
  <c r="J211" i="41"/>
  <c r="J221" i="41"/>
  <c r="J229" i="41"/>
  <c r="J239" i="41"/>
  <c r="J247" i="41"/>
  <c r="J257" i="41"/>
  <c r="J265" i="41"/>
  <c r="J275" i="41"/>
  <c r="J283" i="41"/>
  <c r="J293" i="41"/>
  <c r="J301" i="41"/>
  <c r="J311" i="41"/>
  <c r="J319" i="41"/>
  <c r="J329" i="41"/>
  <c r="J337" i="41"/>
  <c r="J347" i="41"/>
  <c r="J355" i="41"/>
  <c r="J60" i="41"/>
  <c r="J86" i="41"/>
  <c r="J114" i="41"/>
  <c r="J140" i="41"/>
  <c r="J168" i="41"/>
  <c r="J194" i="41"/>
  <c r="F53" i="41" s="1" a="1"/>
  <c r="F53" i="41" s="1"/>
  <c r="G53" i="41" s="1"/>
  <c r="J222" i="41"/>
  <c r="J248" i="41"/>
  <c r="J276" i="41"/>
  <c r="J302" i="41"/>
  <c r="J330" i="41"/>
  <c r="J356" i="41"/>
  <c r="J78" i="41"/>
  <c r="J104" i="41"/>
  <c r="J132" i="41"/>
  <c r="J158" i="41"/>
  <c r="J186" i="41"/>
  <c r="J212" i="41"/>
  <c r="J240" i="41"/>
  <c r="J266" i="41"/>
  <c r="J294" i="41"/>
  <c r="J320" i="41"/>
  <c r="J348" i="41"/>
  <c r="J65" i="41"/>
  <c r="J101" i="41"/>
  <c r="J145" i="41"/>
  <c r="J181" i="41"/>
  <c r="J227" i="41"/>
  <c r="J263" i="41"/>
  <c r="J307" i="41"/>
  <c r="J343" i="41"/>
  <c r="J68" i="41"/>
  <c r="J109" i="41"/>
  <c r="J150" i="41"/>
  <c r="J191" i="41"/>
  <c r="J230" i="41"/>
  <c r="J271" i="41"/>
  <c r="J312" i="41"/>
  <c r="J353" i="41"/>
  <c r="J73" i="41"/>
  <c r="J119" i="41"/>
  <c r="J155" i="41"/>
  <c r="J199" i="41"/>
  <c r="J235" i="41"/>
  <c r="J281" i="41"/>
  <c r="J317" i="41"/>
  <c r="J83" i="41"/>
  <c r="J122" i="41"/>
  <c r="J163" i="41"/>
  <c r="J204" i="41"/>
  <c r="J245" i="41"/>
  <c r="J284" i="41"/>
  <c r="J325" i="41"/>
  <c r="J91" i="41"/>
  <c r="J127" i="41"/>
  <c r="J173" i="41"/>
  <c r="J209" i="41"/>
  <c r="J253" i="41"/>
  <c r="J289" i="41"/>
  <c r="J335" i="41"/>
  <c r="J96" i="41"/>
  <c r="J137" i="41"/>
  <c r="J176" i="41"/>
  <c r="J217" i="41"/>
  <c r="J258" i="41"/>
  <c r="J299" i="41"/>
  <c r="J338" i="4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NEMET Attila Istvan</author>
  </authors>
  <commentList>
    <comment ref="K38" authorId="0" shapeId="0" xr:uid="{FF7F1C7F-DE6A-4270-B906-76ABF84D66F5}">
      <text>
        <r>
          <rPr>
            <b/>
            <sz val="9"/>
            <color indexed="81"/>
            <rFont val="Tahoma"/>
            <family val="2"/>
          </rPr>
          <t>= beam length + 2*Diameter/2
(from middle of mirror to middle of mirror)</t>
        </r>
      </text>
    </comment>
    <comment ref="M38" authorId="0" shapeId="0" xr:uid="{EE25D096-2B4A-42DD-9CC5-7EFDB4A76772}">
      <text>
        <r>
          <rPr>
            <b/>
            <sz val="9"/>
            <color indexed="81"/>
            <rFont val="Tahoma"/>
            <family val="2"/>
          </rPr>
          <t>2 * wires</t>
        </r>
      </text>
    </comment>
    <comment ref="F52" authorId="0" shapeId="0" xr:uid="{D500CDCF-6CAF-4508-80AC-C9BE49FCA981}">
      <text>
        <r>
          <rPr>
            <b/>
            <sz val="9"/>
            <color indexed="81"/>
            <rFont val="Tahoma"/>
            <family val="2"/>
          </rPr>
          <t>mass of a single wire
power distribution is simmetric to the middle element - as seen in the graph
=&gt; 2 x summa(0:middle)</t>
        </r>
      </text>
    </comment>
    <comment ref="G52" authorId="0" shapeId="0" xr:uid="{1AAC801D-74AE-4256-9362-6E17ABCB8033}">
      <text>
        <r>
          <rPr>
            <b/>
            <sz val="9"/>
            <color indexed="81"/>
            <rFont val="Tahoma"/>
            <charset val="1"/>
          </rPr>
          <t>2 wires / Radius
2 Radius / diameter</t>
        </r>
      </text>
    </comment>
    <comment ref="B55" authorId="0" shapeId="0" xr:uid="{EBDC7763-6D02-4952-B151-AF02C686E1DE}">
      <text>
        <r>
          <rPr>
            <b/>
            <sz val="9"/>
            <color indexed="81"/>
            <rFont val="Tahoma"/>
            <family val="2"/>
          </rPr>
          <t>2 x because upper &amp; lower side has PV</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<sst xmlns="http://schemas.openxmlformats.org/spreadsheetml/2006/main" count="1447" uniqueCount="654">
  <si>
    <t>Title of the sheet</t>
  </si>
  <si>
    <t xml:space="preserve">Responsible </t>
  </si>
  <si>
    <t>Organization</t>
  </si>
  <si>
    <t>Subsystem Design Process</t>
  </si>
  <si>
    <t>Equations</t>
  </si>
  <si>
    <t>Refernces for SMAD</t>
  </si>
  <si>
    <t>System Design Process</t>
  </si>
  <si>
    <t>INPUTS</t>
  </si>
  <si>
    <t>Discipline</t>
  </si>
  <si>
    <t>Parameter Name</t>
  </si>
  <si>
    <t>Value</t>
  </si>
  <si>
    <t>Unit</t>
  </si>
  <si>
    <t>OUTPUTS</t>
  </si>
  <si>
    <t>Diameter [m]</t>
  </si>
  <si>
    <t>c [m/s]</t>
  </si>
  <si>
    <t>f [Hz]</t>
  </si>
  <si>
    <t>Radius [m]</t>
  </si>
  <si>
    <t>PV_Area [m2]</t>
  </si>
  <si>
    <t>half_λ [m]</t>
  </si>
  <si>
    <t>Nr Satellites</t>
  </si>
  <si>
    <t>Engineering Model:</t>
  </si>
  <si>
    <t>Space Based Solar Power</t>
  </si>
  <si>
    <t>Iteration number:</t>
  </si>
  <si>
    <t>Study Phase:</t>
  </si>
  <si>
    <t>DESIGN_SESSION_PHASE</t>
  </si>
  <si>
    <t>Domain:</t>
  </si>
  <si>
    <t>Power</t>
  </si>
  <si>
    <t>User:</t>
  </si>
  <si>
    <t>Attila Namet</t>
  </si>
  <si>
    <t>Rebuild Date:</t>
  </si>
  <si>
    <t>Name</t>
  </si>
  <si>
    <t>Short Name</t>
  </si>
  <si>
    <t>Computed</t>
  </si>
  <si>
    <t>Manual</t>
  </si>
  <si>
    <t>Reference</t>
  </si>
  <si>
    <t>Switch</t>
  </si>
  <si>
    <t>Actual Value</t>
  </si>
  <si>
    <t>Model Code</t>
  </si>
  <si>
    <t>Parameter Type</t>
  </si>
  <si>
    <t>Owner</t>
  </si>
  <si>
    <t>Category</t>
  </si>
  <si>
    <t>TYPE</t>
  </si>
  <si>
    <t>ValueSet Id</t>
  </si>
  <si>
    <t>ATTITUDE DETERMINATION AND CONTROL</t>
  </si>
  <si>
    <t>ADCS</t>
  </si>
  <si>
    <t>AOC</t>
  </si>
  <si>
    <t/>
  </si>
  <si>
    <t>ED</t>
  </si>
  <si>
    <t>81afc597-9484-400a-a0f8-81a93a3bf400</t>
  </si>
  <si>
    <t>PG</t>
  </si>
  <si>
    <t xml:space="preserve">   Thrusters : Thrusters</t>
  </si>
  <si>
    <t>ADCS.Thrusters</t>
  </si>
  <si>
    <t>EU</t>
  </si>
  <si>
    <t>4a5d1ec6-cbcd-47be-9666-40041875f133</t>
  </si>
  <si>
    <t>Base_stages</t>
  </si>
  <si>
    <t>BS_ST</t>
  </si>
  <si>
    <t>STR</t>
  </si>
  <si>
    <t>PROD ELE</t>
  </si>
  <si>
    <t>82e364c9-aeb5-4936-b3fa-2c2e811cc0b2</t>
  </si>
  <si>
    <t>Central_Beam_structure</t>
  </si>
  <si>
    <t>CTR_BEAM</t>
  </si>
  <si>
    <t>6631e441-2bdf-4d6b-8022-db08be953308</t>
  </si>
  <si>
    <t>COMMUNICATIONS SUBSYSTEM</t>
  </si>
  <si>
    <t>COMMS</t>
  </si>
  <si>
    <t>COM</t>
  </si>
  <si>
    <t>FUNC SYS ELE PROD SS</t>
  </si>
  <si>
    <t>8cb78ac2-a8b9-4745-9df0-f59118b27601</t>
  </si>
  <si>
    <t>-</t>
  </si>
  <si>
    <t>COMPUTED</t>
  </si>
  <si>
    <t>--COM</t>
  </si>
  <si>
    <t>PSVS</t>
  </si>
  <si>
    <t>Eng</t>
  </si>
  <si>
    <t>Engine</t>
  </si>
  <si>
    <t>PRO</t>
  </si>
  <si>
    <t>323d54bd-5230-44de-bce8-2d295e34dddd</t>
  </si>
  <si>
    <t>ICARUS MISSION</t>
  </si>
  <si>
    <t>ICARUS</t>
  </si>
  <si>
    <t>SYS</t>
  </si>
  <si>
    <t>603ef5d2-1292-4517-8ff1-9f70ecda3533</t>
  </si>
  <si>
    <t xml:space="preserve">   ICARUS1 : ICARUS1</t>
  </si>
  <si>
    <t>ICARUS.ICARUS1</t>
  </si>
  <si>
    <t>ELE PROD SYS</t>
  </si>
  <si>
    <t>8b7f80ce-dcbc-40de-ac87-9b13b8c9403f</t>
  </si>
  <si>
    <t xml:space="preserve">   MA : MA</t>
  </si>
  <si>
    <t>ICARUS.MA</t>
  </si>
  <si>
    <t>MIS</t>
  </si>
  <si>
    <t>59f8f0aa-b970-4239-9a35-c9232f9d0448</t>
  </si>
  <si>
    <t>MECHANISM</t>
  </si>
  <si>
    <t>MECH</t>
  </si>
  <si>
    <t>203df4a7-3215-43e1-9727-cd466b9837f9</t>
  </si>
  <si>
    <t>Mirror_beam_str</t>
  </si>
  <si>
    <t>m_beam</t>
  </si>
  <si>
    <t>36a11ef6-bfce-46e7-be0c-c93b63d14382</t>
  </si>
  <si>
    <t>Mirror_frame_str</t>
  </si>
  <si>
    <t>m_frame</t>
  </si>
  <si>
    <t>226d36f6-ad6d-492f-a133-9d150b04d87c</t>
  </si>
  <si>
    <t>MISSION ANALYSIS</t>
  </si>
  <si>
    <t>MA</t>
  </si>
  <si>
    <t>2d3f224c-2953-4b92-8840-e061f5a998a4</t>
  </si>
  <si>
    <t xml:space="preserve">   FINAL ORBIT</t>
  </si>
  <si>
    <t>8f62d9cb-81b9-4537-ba6e-24cb9367d2b4</t>
  </si>
  <si>
    <t xml:space="preserve">   GTO ORBIT</t>
  </si>
  <si>
    <t>f1f94f08-ecc3-4940-ab24-d3bd4c23d18b</t>
  </si>
  <si>
    <t xml:space="preserve">   LEO PARKING ORBIT</t>
  </si>
  <si>
    <t>0b1f706d-c99b-4fb0-bbde-a961e940f44f</t>
  </si>
  <si>
    <t>POWER</t>
  </si>
  <si>
    <t>POW</t>
  </si>
  <si>
    <t>PWR</t>
  </si>
  <si>
    <t>f54d981f-ce97-4ed5-8be8-40f2b4a229bc</t>
  </si>
  <si>
    <t xml:space="preserve">   peak consumed power</t>
  </si>
  <si>
    <t>P_peak</t>
  </si>
  <si>
    <t>MANUAL</t>
  </si>
  <si>
    <t>P_peak [W]</t>
  </si>
  <si>
    <t>PVS</t>
  </si>
  <si>
    <t>Propellant</t>
  </si>
  <si>
    <t>d1aebc36-7716-4a85-8f73-96fc60d830de</t>
  </si>
  <si>
    <t>PropTk</t>
  </si>
  <si>
    <t>PropellantTank</t>
  </si>
  <si>
    <t>36adadc2-f708-4ef2-88a1-0c6b6c02c150</t>
  </si>
  <si>
    <t>PROPULSION</t>
  </si>
  <si>
    <t>Pro</t>
  </si>
  <si>
    <t>b72e7f16-f1bd-4151-bd74-aa3eff15de04</t>
  </si>
  <si>
    <t xml:space="preserve">   Engine : Engine</t>
  </si>
  <si>
    <t>Pro.Engine</t>
  </si>
  <si>
    <t>a10be8bc-485d-49d7-b421-d5af9a44c226</t>
  </si>
  <si>
    <t xml:space="preserve">   Propellant : Propellant</t>
  </si>
  <si>
    <t>Pro.Propellant</t>
  </si>
  <si>
    <t>17d08b50-e799-47c5-aa43-b42ffd0e23d7</t>
  </si>
  <si>
    <t xml:space="preserve">   PropellantTank : PropellantTank</t>
  </si>
  <si>
    <t>Pro.PropellantTank</t>
  </si>
  <si>
    <t>9f34356d-5314-4c6b-8a38-fbeb58458f61</t>
  </si>
  <si>
    <t>SPACECRAFT-SPS</t>
  </si>
  <si>
    <t>ICARUS1</t>
  </si>
  <si>
    <t>de8d2645-7376-41b3-a013-9b87d4c47fcf</t>
  </si>
  <si>
    <t xml:space="preserve">   ADCS : ADCS</t>
  </si>
  <si>
    <t>ICARUS1.ADCS</t>
  </si>
  <si>
    <t>cb078f47-ecf9-4892-939a-e381f31b4eda</t>
  </si>
  <si>
    <t xml:space="preserve">   POW : POW</t>
  </si>
  <si>
    <t>ICARUS1.POW</t>
  </si>
  <si>
    <t>0e0a17aa-ffb1-4367-b426-dfc1678bcc65</t>
  </si>
  <si>
    <t xml:space="preserve">   Pro : Pro</t>
  </si>
  <si>
    <t>ICARUS1.Pro</t>
  </si>
  <si>
    <t>5d29aff5-8fc4-44a4-a3e9-d760234e3061</t>
  </si>
  <si>
    <t xml:space="preserve">   STR : STR</t>
  </si>
  <si>
    <t>ICARUS1.STR</t>
  </si>
  <si>
    <t>02a29400-49ca-4441-a363-b79ed8a0fa88</t>
  </si>
  <si>
    <t>STRUCTURE and MECH</t>
  </si>
  <si>
    <t>d9ea785b-4ba5-4621-ab89-9c44b1de07ce</t>
  </si>
  <si>
    <t xml:space="preserve">   BS_ST : BS_ST</t>
  </si>
  <si>
    <t>STR.BS_ST</t>
  </si>
  <si>
    <t>3d8f5eaa-bf74-4bde-9c9e-2e16ab48a117</t>
  </si>
  <si>
    <t xml:space="preserve">   CTR_BEAM : CTR_BEAM</t>
  </si>
  <si>
    <t>STR.CTR_BEAM</t>
  </si>
  <si>
    <t>09ce2be0-da76-48a3-afdd-f9c56483ad76</t>
  </si>
  <si>
    <t xml:space="preserve">   m_beam : m_beam</t>
  </si>
  <si>
    <t>STR.m_beam</t>
  </si>
  <si>
    <t>683ddd10-74f6-469c-bcb8-75c214c76380</t>
  </si>
  <si>
    <t xml:space="preserve">   m_frame : m_frame</t>
  </si>
  <si>
    <t>STR.m_frame</t>
  </si>
  <si>
    <t>bf1f2139-62dd-46fa-963b-5656faa017a9</t>
  </si>
  <si>
    <t xml:space="preserve">   MECH : MECH</t>
  </si>
  <si>
    <t>STR.MECH</t>
  </si>
  <si>
    <t>5f5e2cfc-b532-40ee-a8c4-5f1cbfdf0fff</t>
  </si>
  <si>
    <t>efc2a743-bb4d-4449-a8f1-882950350e59</t>
  </si>
  <si>
    <t xml:space="preserve">   Mirror : Mirror</t>
  </si>
  <si>
    <t>STR.Mirror</t>
  </si>
  <si>
    <t>54b7fe44-8691-436d-96a6-8c0b0eb7594b</t>
  </si>
  <si>
    <t>Sun Sensor</t>
  </si>
  <si>
    <t>sun_sensor</t>
  </si>
  <si>
    <t>6702ebb0-534e-4ef9-b0e3-bbe35b4a7a37</t>
  </si>
  <si>
    <t>Tensioning_mirror</t>
  </si>
  <si>
    <t>Mirror</t>
  </si>
  <si>
    <t>cd78d34f-6202-42bf-9358-4399f1f7aa0b</t>
  </si>
  <si>
    <t>Thrusters</t>
  </si>
  <si>
    <t>313c5be0-07ea-46ea-8c96-e619ffd6ed5d</t>
  </si>
  <si>
    <t>Option:</t>
  </si>
  <si>
    <t>Option 1</t>
  </si>
  <si>
    <t>ICARUS\option_1</t>
  </si>
  <si>
    <t>NE</t>
  </si>
  <si>
    <t xml:space="preserve">   Spacecraft</t>
  </si>
  <si>
    <t>ICARUS.ICARUS1\option_1</t>
  </si>
  <si>
    <t xml:space="preserve">      ATTITUDE DETERMINATION and CONTROL</t>
  </si>
  <si>
    <t>ICARUS.ICARUS1.ADCS</t>
  </si>
  <si>
    <t>ICARUS.ICARUS1.ADCS\option_1</t>
  </si>
  <si>
    <t xml:space="preserve">         Thrusters-1</t>
  </si>
  <si>
    <t>ICARUS.ICARUS1.ADCS.Thrusters</t>
  </si>
  <si>
    <t>ICARUS.ICARUS1.ADCS.Thrusters\option_1</t>
  </si>
  <si>
    <t xml:space="preserve">      POWER</t>
  </si>
  <si>
    <t>ICARUS.ICARUS1.POW</t>
  </si>
  <si>
    <t>ICARUS.ICARUS1.POW\option_1</t>
  </si>
  <si>
    <t>NP</t>
  </si>
  <si>
    <t xml:space="preserve">         peak consumed power</t>
  </si>
  <si>
    <t xml:space="preserve">      PROPULSION</t>
  </si>
  <si>
    <t>ICARUS.ICARUS1.Pro</t>
  </si>
  <si>
    <t>ICARUS.ICARUS1.Pro\option_1</t>
  </si>
  <si>
    <t xml:space="preserve">         Eng</t>
  </si>
  <si>
    <t>ICARUS.ICARUS1.Pro.Engine</t>
  </si>
  <si>
    <t>ICARUS.ICARUS1.Pro.Engine\option_1</t>
  </si>
  <si>
    <t xml:space="preserve">         Prop.</t>
  </si>
  <si>
    <t>ICARUS.ICARUS1.Pro.Propellant</t>
  </si>
  <si>
    <t>ICARUS.ICARUS1.Pro.Propellant\option_1</t>
  </si>
  <si>
    <t xml:space="preserve">         PropTk</t>
  </si>
  <si>
    <t>ICARUS.ICARUS1.Pro.PropellantTank</t>
  </si>
  <si>
    <t>ICARUS.ICARUS1.Pro.PropellantTank\option_1</t>
  </si>
  <si>
    <t xml:space="preserve">      STRUCTURE and MECH</t>
  </si>
  <si>
    <t>ICARUS.ICARUS1.STR</t>
  </si>
  <si>
    <t>ICARUS.ICARUS1.STR\option_1</t>
  </si>
  <si>
    <t xml:space="preserve">         Base_stages</t>
  </si>
  <si>
    <t>ICARUS.ICARUS1.STR.BS_ST</t>
  </si>
  <si>
    <t>ICARUS.ICARUS1.STR.BS_ST\option_1</t>
  </si>
  <si>
    <t xml:space="preserve">         Central_Beam_structure</t>
  </si>
  <si>
    <t>ICARUS.ICARUS1.STR.CTR_BEAM</t>
  </si>
  <si>
    <t>ICARUS.ICARUS1.STR.CTR_BEAM\option_1</t>
  </si>
  <si>
    <t xml:space="preserve">         Mirror_beam_str</t>
  </si>
  <si>
    <t>ICARUS.ICARUS1.STR.m_beam</t>
  </si>
  <si>
    <t>ICARUS.ICARUS1.STR.m_beam\option_1</t>
  </si>
  <si>
    <t xml:space="preserve">         Mirror_frame_str</t>
  </si>
  <si>
    <t>ICARUS.ICARUS1.STR.m_frame</t>
  </si>
  <si>
    <t>ICARUS.ICARUS1.STR.m_frame\option_1</t>
  </si>
  <si>
    <t xml:space="preserve">         MECHANISM</t>
  </si>
  <si>
    <t>ICARUS.ICARUS1.STR.MECH</t>
  </si>
  <si>
    <t>ICARUS.ICARUS1.STR.MECH\option_1</t>
  </si>
  <si>
    <t xml:space="preserve">         Tensioning_mirror</t>
  </si>
  <si>
    <t>ICARUS.ICARUS1.STR.Mirror</t>
  </si>
  <si>
    <t>ICARUS.ICARUS1.STR.Mirror\option_1</t>
  </si>
  <si>
    <t xml:space="preserve">   Mission Analysis</t>
  </si>
  <si>
    <t>ICARUS.MA\option_1</t>
  </si>
  <si>
    <t>--AOC</t>
  </si>
  <si>
    <t>Pro.P_peak</t>
  </si>
  <si>
    <t>--PRO</t>
  </si>
  <si>
    <t>62277641-ddf5-43e2-a0c8-d69180fb5a51</t>
  </si>
  <si>
    <t>ICARUS1.P_peak</t>
  </si>
  <si>
    <t>--SYS</t>
  </si>
  <si>
    <t>599f093f-2f8e-41c1-a1dc-198abf7f527a</t>
  </si>
  <si>
    <t>STR.P_peak</t>
  </si>
  <si>
    <t>--STR</t>
  </si>
  <si>
    <t>a779cee9-b3c4-440e-b98d-fdf605dc6aa5</t>
  </si>
  <si>
    <t xml:space="preserve">      peak consumed power</t>
  </si>
  <si>
    <t>ICARUS.ICARUS1\P_peak\\option_1</t>
  </si>
  <si>
    <t>PWR [SYS]</t>
  </si>
  <si>
    <t>NPS</t>
  </si>
  <si>
    <t>PWR [AOC]</t>
  </si>
  <si>
    <t>ICARUS.ICARUS1.Pro\P_peak\\option_1</t>
  </si>
  <si>
    <t>PWR [PRO]</t>
  </si>
  <si>
    <t>ICARUS.ICARUS1.STR\P_peak\\option_1</t>
  </si>
  <si>
    <t>PWR [STR]</t>
  </si>
  <si>
    <t>Antenna Inter Satellite Link</t>
  </si>
  <si>
    <t>ISL_Antenna</t>
  </si>
  <si>
    <t>Antennas</t>
  </si>
  <si>
    <t>e331c353-7c2f-412a-9e63-9ef12e3451f9</t>
  </si>
  <si>
    <t>Antenna Receiving</t>
  </si>
  <si>
    <t>Rx_Antenna</t>
  </si>
  <si>
    <t>bb776660-6548-40ac-9a02-5757400a48be</t>
  </si>
  <si>
    <t>Antenna_Transmitting</t>
  </si>
  <si>
    <t>Tx_Antenna</t>
  </si>
  <si>
    <t>18a98a25-3379-4804-9119-17ccad0b311f</t>
  </si>
  <si>
    <t xml:space="preserve">   ISL_Antenna : ISL_Antenna</t>
  </si>
  <si>
    <t>COMMS.ISL_Antenna</t>
  </si>
  <si>
    <t>b62d8753-25f5-4d67-9a7e-b715f077f085</t>
  </si>
  <si>
    <t xml:space="preserve">   Rx_Antenna : Rx_Antenna</t>
  </si>
  <si>
    <t>COMMS.Rx_Antenna</t>
  </si>
  <si>
    <t>02e6cd93-d2a6-4db7-920e-a4162d5ec6ce</t>
  </si>
  <si>
    <t xml:space="preserve">   Tx_Antenna : Tx_Antenna</t>
  </si>
  <si>
    <t>COMMS.Tx_Antenna</t>
  </si>
  <si>
    <t>4cd38dff-1506-465d-8780-381b95b9dd04</t>
  </si>
  <si>
    <t>P_mean</t>
  </si>
  <si>
    <t>P_mean [W]</t>
  </si>
  <si>
    <t>Power Amplifier</t>
  </si>
  <si>
    <t>P_Amp</t>
  </si>
  <si>
    <t>Power_Amps</t>
  </si>
  <si>
    <t>f2232321-819c-4189-a223-8b5c9cc8ae67</t>
  </si>
  <si>
    <t xml:space="preserve">   P_Amp : P_Amp</t>
  </si>
  <si>
    <t>COMMS.P_Amp</t>
  </si>
  <si>
    <t>e70b1ccf-3afa-4ace-af56-3648879ffe01</t>
  </si>
  <si>
    <t xml:space="preserve">   COMMS : COMMS</t>
  </si>
  <si>
    <t>ICARUS1.COMMS</t>
  </si>
  <si>
    <t>77e8b5b7-9fd7-499b-8c40-fa4c60737625</t>
  </si>
  <si>
    <t xml:space="preserve">      COMMUNICATIONS SUBSYSTEM</t>
  </si>
  <si>
    <t>ICARUS.ICARUS1.COMMS</t>
  </si>
  <si>
    <t>ICARUS.ICARUS1.COMMS\option_1</t>
  </si>
  <si>
    <t xml:space="preserve">         mean consumed power</t>
  </si>
  <si>
    <t>PWR [COM]</t>
  </si>
  <si>
    <t xml:space="preserve">         Antenna Inter Satellite Link</t>
  </si>
  <si>
    <t>ICARUS.ICARUS1.COMMS.ISL_Antenna</t>
  </si>
  <si>
    <t>ICARUS.ICARUS1.COMMS.ISL_Antenna\option_1</t>
  </si>
  <si>
    <t xml:space="preserve">         Power Amplifier</t>
  </si>
  <si>
    <t>ICARUS.ICARUS1.COMMS.P_Amp</t>
  </si>
  <si>
    <t>ICARUS.ICARUS1.COMMS.P_Amp\option_1</t>
  </si>
  <si>
    <t xml:space="preserve">         Antenna Receiving</t>
  </si>
  <si>
    <t>ICARUS.ICARUS1.COMMS.Rx_Antenna</t>
  </si>
  <si>
    <t>ICARUS.ICARUS1.COMMS.Rx_Antenna\option_1</t>
  </si>
  <si>
    <t xml:space="preserve">         Antenna_Transmitting</t>
  </si>
  <si>
    <t>ICARUS.ICARUS1.COMMS.Tx_Antenna</t>
  </si>
  <si>
    <t>ICARUS.ICARUS1.COMMS.Tx_Antenna\option_1</t>
  </si>
  <si>
    <t>Prop</t>
  </si>
  <si>
    <t xml:space="preserve">   Propellant : Prop</t>
  </si>
  <si>
    <t>beamDiameter [m]</t>
  </si>
  <si>
    <t>beamRadius [m]</t>
  </si>
  <si>
    <t>Diameter</t>
  </si>
  <si>
    <t>m</t>
  </si>
  <si>
    <t>year</t>
  </si>
  <si>
    <t>W</t>
  </si>
  <si>
    <t>mass</t>
  </si>
  <si>
    <t>kg</t>
  </si>
  <si>
    <t>Eclipse duration</t>
  </si>
  <si>
    <t>minutes</t>
  </si>
  <si>
    <t>Eclipse cycles</t>
  </si>
  <si>
    <t>cycles/year</t>
  </si>
  <si>
    <t>Atomic Clock</t>
  </si>
  <si>
    <t>Atom_Clock</t>
  </si>
  <si>
    <t>DHS</t>
  </si>
  <si>
    <t>9bc6218c-d61d-4a8c-b3ff-05cc7e90a73b</t>
  </si>
  <si>
    <t>CDH Subsystem</t>
  </si>
  <si>
    <t>CDH</t>
  </si>
  <si>
    <t>00b877cf-9b10-473e-8fcf-d87ab1f1001f</t>
  </si>
  <si>
    <t xml:space="preserve">   Atom_Clock : Atom_Clock</t>
  </si>
  <si>
    <t>CDH.Atom_Clock</t>
  </si>
  <si>
    <t>4bdddaba-4286-40d5-b7ca-e192787ba4b9</t>
  </si>
  <si>
    <t xml:space="preserve">   memory : memory</t>
  </si>
  <si>
    <t>CDH.memory</t>
  </si>
  <si>
    <t>d898cf12-e228-4180-968f-f1f986f2f944</t>
  </si>
  <si>
    <t xml:space="preserve">   OBC : OBC</t>
  </si>
  <si>
    <t>CDH.OBC</t>
  </si>
  <si>
    <t>5f7e6edf-e825-4961-b815-67530e117c82</t>
  </si>
  <si>
    <t xml:space="preserve">   Diplexer : Diplexer</t>
  </si>
  <si>
    <t>COMMS.Diplexer</t>
  </si>
  <si>
    <t>97920ae2-9191-4474-b8b0-92ccc13ba556</t>
  </si>
  <si>
    <t>892d80a4-73b7-4694-9654-f77522bfeea2</t>
  </si>
  <si>
    <t>acb63de5-e0ce-4719-ac86-1de8426c16af</t>
  </si>
  <si>
    <t>c83d7280-89ed-4043-9e0b-a0df70e54f24</t>
  </si>
  <si>
    <t>357e08c1-dd31-4359-9361-64eb54d13787</t>
  </si>
  <si>
    <t xml:space="preserve">   RFDU : RFDU</t>
  </si>
  <si>
    <t>COMMS.RFDU</t>
  </si>
  <si>
    <t>7629df4b-2e58-447e-a771-df5d598633a2</t>
  </si>
  <si>
    <t xml:space="preserve">   Transponder : Transponder</t>
  </si>
  <si>
    <t>COMMS.Transponder</t>
  </si>
  <si>
    <t>299c5750-9210-4aa5-ba08-422d6a5f001b</t>
  </si>
  <si>
    <t>be6c0fa7-7776-4ab1-a8f7-c0d9aaa1c695</t>
  </si>
  <si>
    <t>Diplexer</t>
  </si>
  <si>
    <t>6e17a94f-c7f1-4212-a8fe-5f313e96020c</t>
  </si>
  <si>
    <t>memory</t>
  </si>
  <si>
    <t>032fcde4-8fb6-450d-98a3-ae600d1f2bac</t>
  </si>
  <si>
    <t>on-board computer</t>
  </si>
  <si>
    <t>OBC</t>
  </si>
  <si>
    <t>cdaa1321-becd-4b03-93fd-614636d3b68e</t>
  </si>
  <si>
    <t>f3eca420-4e11-48e9-95f4-6746ed27cd23</t>
  </si>
  <si>
    <t>RF Distribution Unit</t>
  </si>
  <si>
    <t>RFDU</t>
  </si>
  <si>
    <t>ebf95fb5-77b0-4940-9c72-cecccc154fd5</t>
  </si>
  <si>
    <t xml:space="preserve">   CDH : CDH</t>
  </si>
  <si>
    <t>ICARUS1.CDH</t>
  </si>
  <si>
    <t>46dd3c62-dde6-4c02-ad28-e8f713cc387e</t>
  </si>
  <si>
    <t>Thrusters.Propellant</t>
  </si>
  <si>
    <t>0120b4cb-cbd1-4edf-b2c4-fae2d0a53bcd</t>
  </si>
  <si>
    <t>Transponder</t>
  </si>
  <si>
    <t>7aa6ea94-4aba-457b-819b-02d6858d4692</t>
  </si>
  <si>
    <t xml:space="preserve">            Propellant</t>
  </si>
  <si>
    <t>ICARUS.ICARUS1.ADCS.Thrusters.Propellant</t>
  </si>
  <si>
    <t>ICARUS.ICARUS1.ADCS.Thrusters.Propellant\option_1</t>
  </si>
  <si>
    <t xml:space="preserve">      CDH Subsystem</t>
  </si>
  <si>
    <t>ICARUS.ICARUS1.CDH</t>
  </si>
  <si>
    <t>ICARUS.ICARUS1.CDH\option_1</t>
  </si>
  <si>
    <t xml:space="preserve">         Atomic Clock</t>
  </si>
  <si>
    <t>ICARUS.ICARUS1.CDH.Atom_Clock</t>
  </si>
  <si>
    <t>ICARUS.ICARUS1.CDH.Atom_Clock\option_1</t>
  </si>
  <si>
    <t xml:space="preserve">         memory</t>
  </si>
  <si>
    <t>ICARUS.ICARUS1.CDH.memory</t>
  </si>
  <si>
    <t>ICARUS.ICARUS1.CDH.memory\option_1</t>
  </si>
  <si>
    <t xml:space="preserve">         on-board computer</t>
  </si>
  <si>
    <t>ICARUS.ICARUS1.CDH.OBC</t>
  </si>
  <si>
    <t>ICARUS.ICARUS1.CDH.OBC\option_1</t>
  </si>
  <si>
    <t xml:space="preserve">         Diplexer</t>
  </si>
  <si>
    <t>ICARUS.ICARUS1.COMMS.Diplexer</t>
  </si>
  <si>
    <t>ICARUS.ICARUS1.COMMS.Diplexer\option_1</t>
  </si>
  <si>
    <t xml:space="preserve">         RF Distribution Unit</t>
  </si>
  <si>
    <t>ICARUS.ICARUS1.COMMS.RFDU</t>
  </si>
  <si>
    <t>ICARUS.ICARUS1.COMMS.RFDU\option_1</t>
  </si>
  <si>
    <t xml:space="preserve">         Transponder</t>
  </si>
  <si>
    <t>ICARUS.ICARUS1.COMMS.Transponder</t>
  </si>
  <si>
    <t>ICARUS.ICARUS1.COMMS.Transponder\option_1</t>
  </si>
  <si>
    <t>Pwr_mean_daytime</t>
  </si>
  <si>
    <t>Pwr_mean_eclipse</t>
  </si>
  <si>
    <t>Pwr_peak_daytime</t>
  </si>
  <si>
    <t>reflectance_factor</t>
  </si>
  <si>
    <t>angle_incidence</t>
  </si>
  <si>
    <t>rad</t>
  </si>
  <si>
    <t>Nr Plates (Nr of items)</t>
  </si>
  <si>
    <t>Mission Lifetime (icarus duration)</t>
  </si>
  <si>
    <t xml:space="preserve">   mean consumed power\\Ecl</t>
  </si>
  <si>
    <t>P_mean\\Ecl</t>
  </si>
  <si>
    <t>ADCS.P_mean\Ecl</t>
  </si>
  <si>
    <t>2e51750c-217d-4f6e-b117-597dd6c278aa</t>
  </si>
  <si>
    <t xml:space="preserve">   mean consumed power\\Day</t>
  </si>
  <si>
    <t>P_mean\\Day</t>
  </si>
  <si>
    <t>ADCS.P_mean\Day</t>
  </si>
  <si>
    <t>4ac592fb-8ade-456b-b8db-8eee00c08874</t>
  </si>
  <si>
    <t xml:space="preserve">   peak consumed power\\Ecl</t>
  </si>
  <si>
    <t>P_peak\\Ecl</t>
  </si>
  <si>
    <t>ADCS.P_peak\Ecl</t>
  </si>
  <si>
    <t>7ffff898-36e0-480a-9e27-435c60dc058b</t>
  </si>
  <si>
    <t xml:space="preserve">   peak consumed power\\Day</t>
  </si>
  <si>
    <t>P_peak\\Day</t>
  </si>
  <si>
    <t>ADCS.P_peak\Day</t>
  </si>
  <si>
    <t>8e7f5a5f-d311-4a3f-bd4b-ace1b87b5dff</t>
  </si>
  <si>
    <t xml:space="preserve">   diameter</t>
  </si>
  <si>
    <t>d</t>
  </si>
  <si>
    <t>CTR_BEAM.d</t>
  </si>
  <si>
    <t>d [m]</t>
  </si>
  <si>
    <t>3d331277-719a-422d-82b3-9a502efe2a9d</t>
  </si>
  <si>
    <t>COMMS.P_mean\Ecl</t>
  </si>
  <si>
    <t>50eaa292-59f5-4993-a63b-31a040028773</t>
  </si>
  <si>
    <t>COMMS.P_mean\Day</t>
  </si>
  <si>
    <t>19342d21-ce0e-4686-b37f-65421f2b627e</t>
  </si>
  <si>
    <t>COMMS.P_peak\Ecl</t>
  </si>
  <si>
    <t>571e3231-627a-4962-a82f-d9b89d49b9b3</t>
  </si>
  <si>
    <t>COMMS.P_peak\Day</t>
  </si>
  <si>
    <t>46f23b69-d404-41b4-82d0-6bf00c670d69</t>
  </si>
  <si>
    <t xml:space="preserve">   duration</t>
  </si>
  <si>
    <t>dur</t>
  </si>
  <si>
    <t>ICARUS.dur</t>
  </si>
  <si>
    <t>dur [yr]</t>
  </si>
  <si>
    <t>ba70395f-a011-45a0-9e3e-1cff28e965da</t>
  </si>
  <si>
    <t xml:space="preserve">   mass</t>
  </si>
  <si>
    <t>POW.m</t>
  </si>
  <si>
    <t>m [kg]</t>
  </si>
  <si>
    <t>46418a96-f1db-41d2-a38e-3922b824e58e</t>
  </si>
  <si>
    <t xml:space="preserve">   reflectance factor</t>
  </si>
  <si>
    <t>reffac</t>
  </si>
  <si>
    <t>POW.reffac</t>
  </si>
  <si>
    <t>reffac [-]</t>
  </si>
  <si>
    <t>6b3e3c11-456c-452b-9aba-fb0b6d0ec51b</t>
  </si>
  <si>
    <t>Pro.P_mean\Ecl</t>
  </si>
  <si>
    <t>064c178d-584e-4505-8b68-d2110758943a</t>
  </si>
  <si>
    <t>Pro.P_mean\Day</t>
  </si>
  <si>
    <t>0ce88d1f-e21e-4630-9027-ddf57b827631</t>
  </si>
  <si>
    <t>STR.d</t>
  </si>
  <si>
    <t>2d8b5664-b776-44b9-aa56-3924b2e60f7a</t>
  </si>
  <si>
    <t xml:space="preserve">   number of items</t>
  </si>
  <si>
    <t>n_items</t>
  </si>
  <si>
    <t>STR.n_items</t>
  </si>
  <si>
    <t>n_items [-]</t>
  </si>
  <si>
    <t>3713ca7d-a95a-477d-a0a6-4ec3fd0b4780</t>
  </si>
  <si>
    <t>ICARUS\dur\\option_1</t>
  </si>
  <si>
    <t>ICARUS.ICARUS1.ADCS\P_mean\Day\option_1</t>
  </si>
  <si>
    <t>ICARUS.ICARUS1.ADCS\P_mean\Ecl\option_1</t>
  </si>
  <si>
    <t>ICARUS.ICARUS1.ADCS\P_peak\Day\option_1</t>
  </si>
  <si>
    <t>ICARUS.ICARUS1.ADCS\P_peak\Ecl\option_1</t>
  </si>
  <si>
    <t>ICARUS.ICARUS1.COMMS\P_mean\Day\option_1</t>
  </si>
  <si>
    <t>ICARUS.ICARUS1.COMMS\P_mean\Ecl\option_1</t>
  </si>
  <si>
    <t>ICARUS.ICARUS1.COMMS\P_peak\Day\option_1</t>
  </si>
  <si>
    <t>ICARUS.ICARUS1.COMMS\P_peak\Ecl\option_1</t>
  </si>
  <si>
    <t xml:space="preserve">         mass</t>
  </si>
  <si>
    <t>ICARUS.ICARUS1.POW\m\\option_1</t>
  </si>
  <si>
    <t xml:space="preserve">         reflectance factor</t>
  </si>
  <si>
    <t>ICARUS.ICARUS1.POW\reffac\\option_1</t>
  </si>
  <si>
    <t>ICARUS.ICARUS1.Pro\P_mean\Day\option_1</t>
  </si>
  <si>
    <t>ICARUS.ICARUS1.Pro\P_mean\Ecl\option_1</t>
  </si>
  <si>
    <t xml:space="preserve">         diameter</t>
  </si>
  <si>
    <t>ICARUS.ICARUS1.STR\d\\option_1</t>
  </si>
  <si>
    <t xml:space="preserve">         number of items</t>
  </si>
  <si>
    <t>ICARUS.ICARUS1.STR\n_items\\option_1</t>
  </si>
  <si>
    <t xml:space="preserve">            diameter</t>
  </si>
  <si>
    <t>ICARUS.ICARUS1.STR.CTR_BEAM\d\\option_1</t>
  </si>
  <si>
    <t>Battery</t>
  </si>
  <si>
    <t>10ff4935-c787-4e1f-b0bc-8dc2692ad191</t>
  </si>
  <si>
    <t xml:space="preserve">   battery capacity</t>
  </si>
  <si>
    <t>bat_cap</t>
  </si>
  <si>
    <t>Battery.bat_cap</t>
  </si>
  <si>
    <t>bat_cap [A·h]</t>
  </si>
  <si>
    <t>1f78cdfb-11dd-43e5-af16-5876f4855a6e</t>
  </si>
  <si>
    <t xml:space="preserve">   battery cell type</t>
  </si>
  <si>
    <t>bat_cell_type</t>
  </si>
  <si>
    <t>Battery.bat_cell_type</t>
  </si>
  <si>
    <t>b2e4d66d-f26a-4cb4-bbf0-769ea8ab51f2</t>
  </si>
  <si>
    <t>Battery.m</t>
  </si>
  <si>
    <t>00e5cef1-ec41-4151-a161-78a0907a0dc0</t>
  </si>
  <si>
    <t xml:space="preserve">   Battery : Battery</t>
  </si>
  <si>
    <t>POW.Battery</t>
  </si>
  <si>
    <t>f31a4efb-0f0c-4df9-b653-2d9edfd1a8f9</t>
  </si>
  <si>
    <t xml:space="preserve">   powerBus : powerBus</t>
  </si>
  <si>
    <t>POW.powerBus</t>
  </si>
  <si>
    <t>4f1c383f-2955-4910-aedb-4c1d172329c3</t>
  </si>
  <si>
    <t xml:space="preserve">   solarArray : solarArray</t>
  </si>
  <si>
    <t>POW.solarArray</t>
  </si>
  <si>
    <t>a0b9fe6f-f2b7-416b-87ab-e460162d4890</t>
  </si>
  <si>
    <t>Power Bus</t>
  </si>
  <si>
    <t>powerBus</t>
  </si>
  <si>
    <t>44bb23c0-8ec7-49a8-926f-9df5b5ab94ef</t>
  </si>
  <si>
    <t>powerBus.m</t>
  </si>
  <si>
    <t>6aa690bb-a6ee-4680-9227-49a0a7e099bf</t>
  </si>
  <si>
    <t>Solar Array</t>
  </si>
  <si>
    <t>solarArray</t>
  </si>
  <si>
    <t>8764f948-4545-4259-9125-a89d7f32e400</t>
  </si>
  <si>
    <t xml:space="preserve">   object distance</t>
  </si>
  <si>
    <t>obj_dist</t>
  </si>
  <si>
    <t>solarArray.obj_dist</t>
  </si>
  <si>
    <t>obj_dist [m]</t>
  </si>
  <si>
    <t>3e719551-a94b-4fba-89b2-0cf95ef196fa</t>
  </si>
  <si>
    <t xml:space="preserve">   solar array type</t>
  </si>
  <si>
    <t>SA_type</t>
  </si>
  <si>
    <t>solarArray.SA_type</t>
  </si>
  <si>
    <t>03e8f1c9-a7b8-4b02-96a5-2e058c3a680b</t>
  </si>
  <si>
    <t xml:space="preserve">   solar cell type</t>
  </si>
  <si>
    <t>solar_cell_type</t>
  </si>
  <si>
    <t>solarArray.solar_cell_type</t>
  </si>
  <si>
    <t>1c4a7a45-efe4-44c5-9d73-70c379a5d02d</t>
  </si>
  <si>
    <t xml:space="preserve">   length</t>
  </si>
  <si>
    <t>l</t>
  </si>
  <si>
    <t>STR.l</t>
  </si>
  <si>
    <t>l [m]</t>
  </si>
  <si>
    <t>1e7f4d5c-70a0-4b16-8da0-f45ccb425121</t>
  </si>
  <si>
    <t xml:space="preserve">         Battery</t>
  </si>
  <si>
    <t>ICARUS.ICARUS1.POW.Battery</t>
  </si>
  <si>
    <t>ICARUS.ICARUS1.POW.Battery\option_1</t>
  </si>
  <si>
    <t xml:space="preserve">            battery capacity</t>
  </si>
  <si>
    <t>ICARUS.ICARUS1.POW.Battery\bat_cap\\option_1</t>
  </si>
  <si>
    <t xml:space="preserve">            battery cell type</t>
  </si>
  <si>
    <t>ICARUS.ICARUS1.POW.Battery\bat_cell_type\\option_1</t>
  </si>
  <si>
    <t xml:space="preserve">            mass</t>
  </si>
  <si>
    <t>ICARUS.ICARUS1.POW.Battery\m\\option_1</t>
  </si>
  <si>
    <t xml:space="preserve">         Power Bus</t>
  </si>
  <si>
    <t>ICARUS.ICARUS1.POW.powerBus</t>
  </si>
  <si>
    <t>ICARUS.ICARUS1.POW.powerBus\option_1</t>
  </si>
  <si>
    <t>ICARUS.ICARUS1.POW.powerBus\m\\option_1</t>
  </si>
  <si>
    <t xml:space="preserve">         Solar Array</t>
  </si>
  <si>
    <t>ICARUS.ICARUS1.POW.solarArray</t>
  </si>
  <si>
    <t>ICARUS.ICARUS1.POW.solarArray\option_1</t>
  </si>
  <si>
    <t xml:space="preserve">            object distance</t>
  </si>
  <si>
    <t>ICARUS.ICARUS1.POW.solarArray\obj_dist\\option_1</t>
  </si>
  <si>
    <t xml:space="preserve">            solar array type</t>
  </si>
  <si>
    <t>ICARUS.ICARUS1.POW.solarArray\SA_type\\option_1</t>
  </si>
  <si>
    <t xml:space="preserve">            solar cell type</t>
  </si>
  <si>
    <t>ICARUS.ICARUS1.POW.solarArray\solar_cell_type\\option_1</t>
  </si>
  <si>
    <t xml:space="preserve">         length</t>
  </si>
  <si>
    <t>ICARUS.ICARUS1.STR\l\\option_1</t>
  </si>
  <si>
    <t>069301b0-e5b0-4a4b-92ee-e0e2d9dc93d6</t>
  </si>
  <si>
    <t>33bc504b-5a42-4cae-b709-f1214bca0c82</t>
  </si>
  <si>
    <t>0c31e154-062d-4f93-91b1-49b605ba1316</t>
  </si>
  <si>
    <t>7151330a-b184-4663-97c8-dd75244577f0</t>
  </si>
  <si>
    <t>26ecb5a3-fa47-4ca3-a4ed-1343e9e83410</t>
  </si>
  <si>
    <t>1ed084a2-8a6c-4853-af56-58df9bc1062a</t>
  </si>
  <si>
    <t>344ecfb3-49ae-4260-b0f3-e3477ce75696</t>
  </si>
  <si>
    <t>5d22cbc3-b7ff-4567-a19b-87a0fcc7874f</t>
  </si>
  <si>
    <t>49bee93e-c783-4afa-9ee9-db798ef48f7a</t>
  </si>
  <si>
    <t>070b5450-8724-4196-a260-ecc051195eed</t>
  </si>
  <si>
    <t>086217fc-a363-4414-99f0-7c614f20aa81</t>
  </si>
  <si>
    <t>b54f1823-0c2a-4d52-ac1b-ae543e9b912c</t>
  </si>
  <si>
    <t>4bdcd1b6-8f1e-4a7f-954a-d780063ab86e</t>
  </si>
  <si>
    <t>45004639-d50f-419b-866c-212474ea9c99</t>
  </si>
  <si>
    <t>b0881fdc-7b48-43d3-b217-034f8048b68d</t>
  </si>
  <si>
    <t>a9a0eb83-c515-4940-a8f2-5762056e8281</t>
  </si>
  <si>
    <t>66208a1f-78ea-4052-84f4-4994043fecb6</t>
  </si>
  <si>
    <t>46454540-5727-412a-a814-d825cfcb9013</t>
  </si>
  <si>
    <t>2d09a1dd-9008-49af-802d-26a28b0384aa</t>
  </si>
  <si>
    <t>a0630589-683f-4f10-9a29-9938aedb470d</t>
  </si>
  <si>
    <t>67763386-6035-4ed9-9e95-895410685ebe</t>
  </si>
  <si>
    <t>f9dd16ba-695e-410d-b73b-b77dbbc4bb89</t>
  </si>
  <si>
    <t>8c4b8f25-9881-4e86-bbd3-33854ad8f493</t>
  </si>
  <si>
    <t>6c4c6294-3098-4df7-bb2e-66f6b3da2406</t>
  </si>
  <si>
    <t>a885b35d-b401-4450-aec8-5cf0ccb07a63</t>
  </si>
  <si>
    <t>72880ed1-ba52-4d64-901f-57f16c94ca15</t>
  </si>
  <si>
    <t>5b14df95-4eb6-4a01-99a9-5cbc1c44d908</t>
  </si>
  <si>
    <t>ca5ddb33-6f92-49e3-9635-3d5c51b5ac24</t>
  </si>
  <si>
    <t>15023d12-79c5-41de-a27a-fa541208ff10</t>
  </si>
  <si>
    <t>450ce23f-4c25-4166-a508-261ebeb38f2d</t>
  </si>
  <si>
    <t>d6f663e8-dafc-4ac3-96fd-5ea1858935c3</t>
  </si>
  <si>
    <t>f628da8d-8f41-4107-a5d3-15b1f0fc659a</t>
  </si>
  <si>
    <t>9cf76f32-9904-4d81-9015-ff12d7b351aa</t>
  </si>
  <si>
    <t>4286b999-833e-480a-80ef-acdcc61a05ca</t>
  </si>
  <si>
    <t>74fef191-1df3-4687-ade5-07094371acdb</t>
  </si>
  <si>
    <t>a845f620-fdf2-4bd6-abf4-968faa7bed7a</t>
  </si>
  <si>
    <t>d0875ada-9178-490a-890c-d001de168652</t>
  </si>
  <si>
    <t>3ebbee31-1bf2-4050-b2fb-e6338e51492d</t>
  </si>
  <si>
    <t>3e83c206-c222-4c22-a8e9-5fa6e23ef8a1</t>
  </si>
  <si>
    <t>3c06b2b0-bda6-4356-9ba0-67ff2ca66561</t>
  </si>
  <si>
    <t>a39b3155-ff99-43fd-b757-dcd70bb07c86</t>
  </si>
  <si>
    <t>2f1759c7-a09c-4ac6-85c3-4d3d06abad06</t>
  </si>
  <si>
    <t>6c28b7b8-8278-4ee9-9e08-e3d6ac77e117</t>
  </si>
  <si>
    <t>59ae7ff9-6bed-4cc7-baa9-abe88cf6b471</t>
  </si>
  <si>
    <t>7665ecd9-091e-4702-b79a-68d50c97efb9</t>
  </si>
  <si>
    <t>1cfdd010-9da5-4397-b502-8d5e1b8c0a45</t>
  </si>
  <si>
    <t>a7a0de9a-2793-4491-afd2-dc30dbc1ffd5</t>
  </si>
  <si>
    <t>0a825e81-fdcf-4d10-b1c9-8dc150525d66</t>
  </si>
  <si>
    <t>1aca3175-abcf-4b77-bbdf-1ec6c78a209a</t>
  </si>
  <si>
    <t>835cac29-989a-45cb-943c-9858ece07f47</t>
  </si>
  <si>
    <t>767c358c-fe59-4c0c-92fc-8e61afb478f5</t>
  </si>
  <si>
    <t>7f97bc5d-bcb7-4f6e-825a-52e7afcee246</t>
  </si>
  <si>
    <t>c97dcfbd-b9e9-4c46-afe5-19d126ea10cc</t>
  </si>
  <si>
    <t>131eeed9-8721-4a1b-a777-879cd0f15cce</t>
  </si>
  <si>
    <t>14331ee5-df97-4f7c-8f56-721ed6929a90</t>
  </si>
  <si>
    <t>ce30706e-16bf-4d03-9fd4-0ccbee9c8f7c</t>
  </si>
  <si>
    <t>772e7e14-dd24-4b99-8cb7-b8c521472111</t>
  </si>
  <si>
    <t>fdf1da6f-3c8a-4750-afb3-f91f87fdec12</t>
  </si>
  <si>
    <t>4d13fe43-5d9b-4992-bb22-4f085117f168</t>
  </si>
  <si>
    <t>881d549a-61f6-43a2-a3cf-db77baa60424</t>
  </si>
  <si>
    <t>83f02813-42b5-4f26-ad3d-8469bc79587f</t>
  </si>
  <si>
    <t>3b2f8cac-e925-41e7-868a-1afcba877736</t>
  </si>
  <si>
    <t>0bebf498-ea11-4f74-ae4e-26985733444a</t>
  </si>
  <si>
    <t>353963ff-ae4d-4753-89cf-3a0ff8ea0075</t>
  </si>
  <si>
    <t>d0b8a86a-cbe0-4371-8ef6-428842033dc8</t>
  </si>
  <si>
    <t>735f01f5-2f9d-463d-bca8-bbfd9975ca47</t>
  </si>
  <si>
    <t>DoD</t>
  </si>
  <si>
    <t>N</t>
  </si>
  <si>
    <t>η</t>
  </si>
  <si>
    <t>Battery Mass [kg]</t>
  </si>
  <si>
    <t>Pe [W] 
 ∑ Pwr_mean_eclipse</t>
  </si>
  <si>
    <t>Cr
 [Wh]</t>
  </si>
  <si>
    <t>U (Energy density)
 [Wh/kg]</t>
  </si>
  <si>
    <t>Fquant</t>
  </si>
  <si>
    <t>Power Bus Mass</t>
  </si>
  <si>
    <t>Beam length</t>
  </si>
  <si>
    <t>Beam diameter</t>
  </si>
  <si>
    <t>plate_distance: 1/sq3_λ [m]</t>
  </si>
  <si>
    <t>Irradiance [W/m2]</t>
  </si>
  <si>
    <t>PV_Power_BOL [W]</t>
  </si>
  <si>
    <t>Consumed_Power
 ∑ Pwr_mean_daytime [W]</t>
  </si>
  <si>
    <t>microWavePower_BOL
[W]</t>
  </si>
  <si>
    <t>Yearly_Degradation</t>
  </si>
  <si>
    <t>Mission_Life</t>
  </si>
  <si>
    <t>PV_Power_EOL
[W]</t>
  </si>
  <si>
    <t>microWavePower_EOL
[W]</t>
  </si>
  <si>
    <t>beamLength [m]</t>
  </si>
  <si>
    <t>alphaSector [rad]</t>
  </si>
  <si>
    <t>nrElement_per_Sector</t>
  </si>
  <si>
    <t>NrPlates</t>
  </si>
  <si>
    <t>nrElements</t>
  </si>
  <si>
    <t>Element_Power_BOL
[W]</t>
  </si>
  <si>
    <t>Element_Power_EOL
[W]</t>
  </si>
  <si>
    <t>PV_Efficiency
AzurSpace 3C44 CPV x500</t>
  </si>
  <si>
    <t>PV_Power_Element
[W]</t>
  </si>
  <si>
    <t>V_bus 
[V]</t>
  </si>
  <si>
    <t>Delta_Power
[W]</t>
  </si>
  <si>
    <t>Summa_Delta_Power
[W]</t>
  </si>
  <si>
    <t>Current
[A]</t>
  </si>
  <si>
    <t>Area
[mm2]</t>
  </si>
  <si>
    <t>wireCrossSection
[mm2]</t>
  </si>
  <si>
    <t>Power to Earth Grid
by Constellation, EOL 
[GW]</t>
  </si>
  <si>
    <t>Satellite DC to microWave;
microWave to Earth;
gnd microWave to DC;
ground DC to AC
combined efficiency</t>
  </si>
  <si>
    <t>wireVolume
[mm3]</t>
  </si>
  <si>
    <t>J (current density)
Cu
A/mm2</t>
  </si>
  <si>
    <t>rho (mass density)
Cu
g/cm3</t>
  </si>
  <si>
    <t>wireMass
[g]</t>
  </si>
  <si>
    <t>Summa
WireMass
[g]</t>
  </si>
  <si>
    <t># middleElement</t>
  </si>
  <si>
    <t># Element
from 
circumference</t>
  </si>
  <si>
    <t>wireMass_per_Radius
[g]</t>
  </si>
  <si>
    <t>radial_Bus_Mass
[kg]</t>
  </si>
  <si>
    <t>Peak_Power [W] 
 ∑ Pwr_peak_daytime</t>
  </si>
  <si>
    <t>Peak_Current
[A]</t>
  </si>
  <si>
    <t>beamBus
Area
[mm2]</t>
  </si>
  <si>
    <t>beamBus
Length
[m]</t>
  </si>
  <si>
    <t>beamBus
Volume
[cm3]</t>
  </si>
  <si>
    <t>beamBus
Mass
[kg]</t>
  </si>
  <si>
    <t>peakCurrent
Radius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</si>
</sst>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yyyy\-mm\-dd\ hh:mm:ss"/>
  </numFmts>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1"/>
      <color rgb="FF9C0006"/>
      <name val="Calibri"/>
      <family val="2"/>
      <scheme val="minor"/>
    </font>
    <font>
      <b/>
      <u/>
      <sz val="11"/>
      <color theme="1"/>
      <name val="Calibri"/>
      <family val="2"/>
      <scheme val="minor"/>
    </font>
    <font>
      <sz val="12"/>
      <color rgb="FF000000"/>
      <name val="Calibri"/>
      <family val="2"/>
      <scheme val="minor"/>
    </font>
    <font>
      <sz val="11"/>
      <color rgb="FF000000"/>
      <name val="Calibri"/>
      <family val="2"/>
      <scheme val="minor"/>
    </font>
    <font>
      <sz val="12"/>
      <color rgb="FF000000"/>
      <name val="Calibri"/>
    </font>
    <font>
      <sz val="11"/>
      <color rgb="FFFF0000"/>
      <name val="Calibri"/>
      <family val="2"/>
      <scheme val="minor"/>
    </font>
    <font>
      <sz val="11"/>
      <name val="Calibri"/>
      <family val="2"/>
      <scheme val="minor"/>
    </font>
    <font>
      <sz val="12"/>
      <color rgb="FFFF0000"/>
      <name val="Calibri"/>
      <family val="2"/>
    </font>
    <font>
      <b/>
      <sz val="12"/>
      <color theme="0"/>
      <name val="Calibri"/>
      <family val="2"/>
      <scheme val="minor"/>
    </font>
    <font>
      <sz val="12"/>
      <color rgb="FF00B0F0"/>
      <name val="Calibri"/>
      <family val="2"/>
      <scheme val="minor"/>
    </font>
    <font>
      <b/>
      <sz val="12"/>
      <color rgb="FF00B0F0"/>
      <name val="Calibri"/>
      <family val="2"/>
      <scheme val="minor"/>
    </font>
    <font>
      <b/>
      <sz val="9"/>
      <color indexed="81"/>
      <name val="Tahoma"/>
      <charset val="1"/>
    </font>
    <font>
      <b/>
      <sz val="9"/>
      <color indexed="81"/>
      <name val="Tahoma"/>
      <family val="2"/>
    </font>
  </fonts>
  <fills count="14">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92D050"/>
        <bgColor indexed="64"/>
      </patternFill>
    </fill>
    <fill>
      <patternFill patternType="solid">
        <fgColor indexed="15"/>
        <bgColor indexed="64"/>
      </patternFill>
    </fill>
    <fill>
      <patternFill patternType="solid">
        <fgColor indexed="41"/>
        <bgColor indexed="64"/>
      </patternFill>
    </fill>
    <fill>
      <patternFill patternType="solid">
        <fgColor rgb="FFC6E0B4"/>
        <bgColor rgb="FF000000"/>
      </patternFill>
    </fill>
    <fill>
      <patternFill patternType="solid">
        <fgColor rgb="FFFFC7CE"/>
        <bgColor rgb="FF000000"/>
      </patternFill>
    </fill>
    <fill>
      <patternFill patternType="solid">
        <fgColor rgb="FFFFFF00"/>
        <bgColor rgb="FF000000"/>
      </patternFill>
    </fill>
    <fill>
      <patternFill patternType="solid">
        <fgColor rgb="FFC6E0B4"/>
        <bgColor indexed="64"/>
      </patternFill>
    </fill>
    <fill>
      <patternFill patternType="solid">
        <fgColor theme="7"/>
        <bgColor indexed="64"/>
      </patternFill>
    </fill>
    <fill>
      <patternFill patternType="solid">
        <fgColor rgb="FF00B0F0"/>
        <bgColor indexed="64"/>
      </patternFill>
    </fill>
  </fills>
  <borders count="2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000000"/>
      </left>
      <right/>
      <top/>
      <bottom/>
      <diagonal/>
    </border>
    <border>
      <left/>
      <right style="thin">
        <color rgb="FF000000"/>
      </right>
      <top/>
      <bottom/>
      <diagonal/>
    </border>
    <border>
      <left style="thin">
        <color rgb="FF000000"/>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1" fillId="0" borderId="0"/>
  </cellStyleXfs>
  <cellXfs count="86">
    <xf numFmtId="0" fontId="0" fillId="0" borderId="0" xfId="0"/>
    <xf numFmtId="0" fontId="0" fillId="3" borderId="4" xfId="0" applyFill="1" applyBorder="1"/>
    <xf numFmtId="0" fontId="0" fillId="3" borderId="5" xfId="0" applyFill="1" applyBorder="1"/>
    <xf numFmtId="0" fontId="0" fillId="3" borderId="6" xfId="0" applyFill="1" applyBorder="1"/>
    <xf numFmtId="0" fontId="0" fillId="2" borderId="4" xfId="0" applyFill="1" applyBorder="1"/>
    <xf numFmtId="0" fontId="0" fillId="2" borderId="5" xfId="0" applyFill="1" applyBorder="1"/>
    <xf numFmtId="0" fontId="0" fillId="2" borderId="6" xfId="0" applyFill="1" applyBorder="1"/>
    <xf numFmtId="0" fontId="3" fillId="0" borderId="0" xfId="0" applyFont="1"/>
    <xf numFmtId="11" fontId="0" fillId="0" borderId="0" xfId="0" applyNumberFormat="1"/>
    <xf numFmtId="0" fontId="3" fillId="0" borderId="0" xfId="0" applyFont="1" applyAlignment="1">
      <alignment horizontal="center"/>
    </xf>
    <xf numFmtId="1" fontId="0" fillId="0" borderId="0" xfId="0" applyNumberFormat="1"/>
    <xf numFmtId="164" fontId="0" fillId="0" borderId="0" xfId="0" applyNumberFormat="1"/>
    <xf numFmtId="2" fontId="0" fillId="0" borderId="0" xfId="0" applyNumberFormat="1"/>
    <xf numFmtId="3" fontId="0" fillId="0" borderId="0" xfId="0" applyNumberFormat="1"/>
    <xf numFmtId="0" fontId="0" fillId="4" borderId="0" xfId="0" applyFill="1"/>
    <xf numFmtId="0" fontId="3" fillId="0" borderId="0" xfId="0" applyFont="1" applyAlignment="1">
      <alignment horizontal="center" wrapText="1"/>
    </xf>
    <xf numFmtId="165" fontId="0" fillId="0" borderId="0" xfId="0" applyNumberFormat="1"/>
    <xf numFmtId="2" fontId="0" fillId="5" borderId="0" xfId="0" applyNumberFormat="1" applyFill="1"/>
    <xf numFmtId="0" fontId="0" fillId="5" borderId="0" xfId="0" applyFill="1"/>
    <xf numFmtId="49" fontId="0" fillId="6" borderId="0" xfId="0" applyNumberFormat="1" applyFill="1" applyAlignment="1" applyProtection="1">
      <alignment horizontal="left"/>
    </xf>
    <xf numFmtId="166" fontId="0" fillId="6" borderId="0" xfId="0" applyNumberFormat="1" applyFill="1" applyAlignment="1" applyProtection="1">
      <alignment horizontal="left"/>
    </xf>
    <xf numFmtId="49" fontId="0" fillId="0" borderId="0" xfId="0" applyNumberFormat="1" applyProtection="1"/>
    <xf numFmtId="0" fontId="0" fillId="0" borderId="0" xfId="0" applyNumberFormat="1" applyProtection="1">
      <protection locked="0"/>
    </xf>
    <xf numFmtId="0" fontId="0" fillId="0" borderId="0" xfId="0" applyNumberFormat="1" applyProtection="1"/>
    <xf numFmtId="0" fontId="5" fillId="7" borderId="0" xfId="0" applyFont="1" applyFill="1" applyAlignment="1">
      <alignment horizontal="center"/>
    </xf>
    <xf numFmtId="49" fontId="5" fillId="7" borderId="0" xfId="0" applyNumberFormat="1" applyFont="1" applyFill="1" applyAlignment="1" applyProtection="1">
      <alignment horizontal="center"/>
    </xf>
    <xf numFmtId="0" fontId="6" fillId="8" borderId="0" xfId="0" applyFont="1" applyFill="1"/>
    <xf numFmtId="0" fontId="6" fillId="0" borderId="0" xfId="0" applyFont="1"/>
    <xf numFmtId="0" fontId="6" fillId="8" borderId="8" xfId="0" applyFont="1" applyFill="1" applyBorder="1"/>
    <xf numFmtId="0" fontId="4" fillId="9" borderId="7" xfId="0" applyFont="1" applyFill="1" applyBorder="1"/>
    <xf numFmtId="0" fontId="6" fillId="0" borderId="8" xfId="0" applyFont="1" applyBorder="1"/>
    <xf numFmtId="0" fontId="4" fillId="10" borderId="7" xfId="0" applyFont="1" applyFill="1" applyBorder="1"/>
    <xf numFmtId="0" fontId="7" fillId="0" borderId="0" xfId="0" applyFont="1"/>
    <xf numFmtId="0" fontId="7" fillId="10" borderId="9" xfId="0" applyFont="1" applyFill="1" applyBorder="1"/>
    <xf numFmtId="0" fontId="6" fillId="10" borderId="0" xfId="0" applyFont="1" applyFill="1"/>
    <xf numFmtId="0" fontId="7" fillId="10" borderId="0" xfId="0" applyFont="1" applyFill="1"/>
    <xf numFmtId="49" fontId="0" fillId="0" borderId="0" xfId="0" applyNumberFormat="1" applyProtection="1">
      <protection locked="0"/>
    </xf>
    <xf numFmtId="0" fontId="8" fillId="0" borderId="0" xfId="1" applyFont="1"/>
    <xf numFmtId="0" fontId="8" fillId="11" borderId="0" xfId="1" applyFont="1" applyFill="1"/>
    <xf numFmtId="0" fontId="0" fillId="0" borderId="11" xfId="0" applyBorder="1"/>
    <xf numFmtId="0" fontId="0" fillId="0" borderId="12" xfId="0" applyBorder="1"/>
    <xf numFmtId="0" fontId="0" fillId="0" borderId="13" xfId="0" applyBorder="1"/>
    <xf numFmtId="0" fontId="0" fillId="0" borderId="0" xfId="0" applyBorder="1"/>
    <xf numFmtId="0" fontId="3" fillId="0" borderId="0" xfId="0" applyFont="1" applyBorder="1" applyAlignment="1">
      <alignment horizontal="center"/>
    </xf>
    <xf numFmtId="9" fontId="0" fillId="0" borderId="0" xfId="0" applyNumberFormat="1" applyBorder="1"/>
    <xf numFmtId="0" fontId="0" fillId="0" borderId="18" xfId="0" applyBorder="1"/>
    <xf numFmtId="0" fontId="0" fillId="0" borderId="19" xfId="0" applyBorder="1"/>
    <xf numFmtId="0" fontId="0" fillId="0" borderId="14" xfId="0" applyBorder="1"/>
    <xf numFmtId="0" fontId="0" fillId="0" borderId="15" xfId="0" applyBorder="1"/>
    <xf numFmtId="1" fontId="0" fillId="0" borderId="20" xfId="0" applyNumberFormat="1" applyBorder="1"/>
    <xf numFmtId="0" fontId="3" fillId="0" borderId="0" xfId="0" applyFont="1" applyBorder="1" applyAlignment="1">
      <alignment horizontal="center" wrapText="1"/>
    </xf>
    <xf numFmtId="0" fontId="3" fillId="0" borderId="10" xfId="0" applyFont="1" applyBorder="1" applyAlignment="1">
      <alignment horizontal="center" wrapText="1"/>
    </xf>
    <xf numFmtId="0" fontId="3" fillId="0" borderId="0" xfId="0" applyFont="1" applyBorder="1" applyAlignment="1">
      <alignment horizontal="center" vertical="center"/>
    </xf>
    <xf numFmtId="0" fontId="3" fillId="0" borderId="18" xfId="0" applyFont="1" applyBorder="1" applyAlignment="1">
      <alignment horizontal="center"/>
    </xf>
    <xf numFmtId="0" fontId="3" fillId="0" borderId="18" xfId="0" applyFont="1" applyBorder="1" applyAlignment="1">
      <alignment horizontal="center" wrapText="1"/>
    </xf>
    <xf numFmtId="0" fontId="0" fillId="4" borderId="0" xfId="0" applyFill="1" applyBorder="1" applyAlignment="1">
      <alignment horizontal="center"/>
    </xf>
    <xf numFmtId="0" fontId="0" fillId="12" borderId="11" xfId="0" applyFill="1" applyBorder="1"/>
    <xf numFmtId="0" fontId="0" fillId="12" borderId="12" xfId="0" applyFill="1" applyBorder="1"/>
    <xf numFmtId="0" fontId="0" fillId="12" borderId="13" xfId="0" applyFill="1" applyBorder="1"/>
    <xf numFmtId="0" fontId="0" fillId="12" borderId="17" xfId="0" applyFill="1" applyBorder="1"/>
    <xf numFmtId="0" fontId="0" fillId="12" borderId="18" xfId="0" applyFill="1" applyBorder="1"/>
    <xf numFmtId="0" fontId="0" fillId="12" borderId="19" xfId="0" applyFill="1" applyBorder="1"/>
    <xf numFmtId="0" fontId="0" fillId="12" borderId="14" xfId="0" applyFill="1" applyBorder="1"/>
    <xf numFmtId="0" fontId="0" fillId="12" borderId="15" xfId="0" applyFill="1" applyBorder="1"/>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0" borderId="10" xfId="0" applyFont="1" applyBorder="1" applyAlignment="1">
      <alignment horizontal="center" vertical="center" textRotation="90"/>
    </xf>
    <xf numFmtId="0" fontId="3" fillId="0" borderId="16" xfId="0" applyFont="1" applyBorder="1" applyAlignment="1">
      <alignment horizontal="center" vertical="center" textRotation="90"/>
    </xf>
    <xf numFmtId="0" fontId="3" fillId="0" borderId="20" xfId="0" applyFont="1" applyBorder="1" applyAlignment="1">
      <alignment horizontal="center" vertical="center" textRotation="90"/>
    </xf>
    <xf numFmtId="0" fontId="12" fillId="13" borderId="0" xfId="0" applyFont="1" applyFill="1"/>
    <xf numFmtId="0" fontId="9" fillId="0" borderId="7" xfId="2" applyFont="1" applyBorder="1"/>
    <xf numFmtId="0" fontId="11" fillId="0" borderId="0" xfId="2" applyFont="1"/>
    <xf numFmtId="1" fontId="0" fillId="0" borderId="0" xfId="0" applyNumberFormat="1" applyFill="1"/>
    <xf numFmtId="3" fontId="0" fillId="0" borderId="0" xfId="0" applyNumberFormat="1" applyFill="1"/>
    <xf numFmtId="2" fontId="13" fillId="0" borderId="20" xfId="0" applyNumberFormat="1" applyFont="1" applyBorder="1"/>
    <xf numFmtId="0" fontId="14" fillId="0" borderId="10" xfId="0" applyFont="1" applyBorder="1" applyAlignment="1">
      <alignment horizontal="center"/>
    </xf>
    <xf numFmtId="0" fontId="14" fillId="0" borderId="22" xfId="0" applyFont="1" applyBorder="1" applyAlignment="1">
      <alignment horizontal="center" wrapText="1"/>
    </xf>
    <xf numFmtId="2" fontId="13" fillId="0" borderId="21" xfId="0" applyNumberFormat="1" applyFont="1" applyBorder="1"/>
    <xf numFmtId="0" fontId="4" fillId="0" borderId="7" xfId="0" applyFont="1" applyFill="1" applyBorder="1"/>
    <xf numFmtId="0" fontId="10" fillId="8" borderId="7" xfId="0" applyFont="1" applyFill="1" applyBorder="1"/>
    <xf numFmtId="0" fontId="10" fillId="0" borderId="7" xfId="0" applyFont="1" applyFill="1" applyBorder="1"/>
    <xf numFmtId="164" fontId="13" fillId="0" borderId="21" xfId="0" applyNumberFormat="1" applyFont="1" applyBorder="1"/>
  </cellXfs>
  <cellStyles count="3">
    <cellStyle name="Normal" xfId="0" builtinId="0"/>
    <cellStyle name="Normal 2" xfId="1" xr:uid="{56C81E04-6D65-46EE-9D54-EC79507F0BF0}"/>
    <cellStyle name="Normal 3" xfId="2" xr:uid="{C9DAD740-86B6-4F4F-8083-6E2249CF53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200025</xdr:colOff>
      <xdr:row>27</xdr:row>
      <xdr:rowOff>123825</xdr:rowOff>
    </xdr:from>
    <xdr:to>
      <xdr:col>1</xdr:col>
      <xdr:colOff>1676606</xdr:colOff>
      <xdr:row>29</xdr:row>
      <xdr:rowOff>104857</xdr:rowOff>
    </xdr:to>
    <xdr:pic>
      <xdr:nvPicPr>
        <xdr:cNvPr id="2" name="Picture 1">
          <a:extLst>
            <a:ext uri="{FF2B5EF4-FFF2-40B4-BE49-F238E27FC236}">
              <a16:creationId xmlns:a16="http://schemas.microsoft.com/office/drawing/2014/main" id="{A6660CF9-1870-07FE-0945-53B57265282B}"/>
            </a:ext>
          </a:extLst>
        </xdr:cNvPr>
        <xdr:cNvPicPr>
          <a:picLocks noChangeAspect="1"/>
        </xdr:cNvPicPr>
      </xdr:nvPicPr>
      <xdr:blipFill>
        <a:blip xmlns:r="http://schemas.openxmlformats.org/officeDocument/2006/relationships" r:embed="rId1"/>
        <a:stretch>
          <a:fillRect/>
        </a:stretch>
      </xdr:blipFill>
      <xdr:spPr>
        <a:xfrm>
          <a:off x="1038225" y="7134225"/>
          <a:ext cx="1476581" cy="590632"/>
        </a:xfrm>
        <a:prstGeom prst="rect">
          <a:avLst/>
        </a:prstGeom>
      </xdr:spPr>
    </xdr:pic>
    <xdr:clientData/>
  </xdr:twoCellAnchor>
  <xdr:twoCellAnchor editAs="oneCell">
    <xdr:from>
      <xdr:col>1</xdr:col>
      <xdr:colOff>85725</xdr:colOff>
      <xdr:row>30</xdr:row>
      <xdr:rowOff>171450</xdr:rowOff>
    </xdr:from>
    <xdr:to>
      <xdr:col>1</xdr:col>
      <xdr:colOff>1828800</xdr:colOff>
      <xdr:row>32</xdr:row>
      <xdr:rowOff>156235</xdr:rowOff>
    </xdr:to>
    <xdr:pic>
      <xdr:nvPicPr>
        <xdr:cNvPr id="3" name="Picture 2">
          <a:extLst>
            <a:ext uri="{FF2B5EF4-FFF2-40B4-BE49-F238E27FC236}">
              <a16:creationId xmlns:a16="http://schemas.microsoft.com/office/drawing/2014/main" id="{8A1E05AE-A1C6-72CF-1DB2-91EB69D206B6}"/>
            </a:ext>
          </a:extLst>
        </xdr:cNvPr>
        <xdr:cNvPicPr>
          <a:picLocks noChangeAspect="1"/>
        </xdr:cNvPicPr>
      </xdr:nvPicPr>
      <xdr:blipFill>
        <a:blip xmlns:r="http://schemas.openxmlformats.org/officeDocument/2006/relationships" r:embed="rId2"/>
        <a:stretch>
          <a:fillRect/>
        </a:stretch>
      </xdr:blipFill>
      <xdr:spPr>
        <a:xfrm>
          <a:off x="923925" y="8001000"/>
          <a:ext cx="1743075" cy="394360"/>
        </a:xfrm>
        <a:prstGeom prst="rect">
          <a:avLst/>
        </a:prstGeom>
      </xdr:spPr>
    </xdr:pic>
    <xdr:clientData/>
  </xdr:twoCellAnchor>
  <xdr:twoCellAnchor editAs="oneCell">
    <xdr:from>
      <xdr:col>0</xdr:col>
      <xdr:colOff>485775</xdr:colOff>
      <xdr:row>40</xdr:row>
      <xdr:rowOff>276225</xdr:rowOff>
    </xdr:from>
    <xdr:to>
      <xdr:col>2</xdr:col>
      <xdr:colOff>866775</xdr:colOff>
      <xdr:row>46</xdr:row>
      <xdr:rowOff>18340</xdr:rowOff>
    </xdr:to>
    <xdr:pic>
      <xdr:nvPicPr>
        <xdr:cNvPr id="4" name="Picture 3" descr="A picture containing graphical user interface&#10;&#10;Description automatically generated">
          <a:extLst>
            <a:ext uri="{FF2B5EF4-FFF2-40B4-BE49-F238E27FC236}">
              <a16:creationId xmlns:a16="http://schemas.microsoft.com/office/drawing/2014/main" id="{01B7130F-9C9A-B8DB-D268-9AC5AAD5A296}"/>
            </a:ext>
          </a:extLst>
        </xdr:cNvPr>
        <xdr:cNvPicPr>
          <a:picLocks noChangeAspect="1"/>
        </xdr:cNvPicPr>
      </xdr:nvPicPr>
      <xdr:blipFill>
        <a:blip xmlns:r="http://schemas.openxmlformats.org/officeDocument/2006/relationships" r:embed="rId3"/>
        <a:stretch>
          <a:fillRect/>
        </a:stretch>
      </xdr:blipFill>
      <xdr:spPr>
        <a:xfrm>
          <a:off x="485775" y="10553700"/>
          <a:ext cx="3438525" cy="1342315"/>
        </a:xfrm>
        <a:prstGeom prst="rect">
          <a:avLst/>
        </a:prstGeom>
      </xdr:spPr>
    </xdr:pic>
    <xdr:clientData/>
  </xdr:twoCellAnchor>
  <xdr:twoCellAnchor editAs="oneCell">
    <xdr:from>
      <xdr:col>3</xdr:col>
      <xdr:colOff>276225</xdr:colOff>
      <xdr:row>36</xdr:row>
      <xdr:rowOff>9524</xdr:rowOff>
    </xdr:from>
    <xdr:to>
      <xdr:col>5</xdr:col>
      <xdr:colOff>238125</xdr:colOff>
      <xdr:row>46</xdr:row>
      <xdr:rowOff>34961</xdr:rowOff>
    </xdr:to>
    <xdr:pic>
      <xdr:nvPicPr>
        <xdr:cNvPr id="5" name="Picture 4">
          <a:extLst>
            <a:ext uri="{FF2B5EF4-FFF2-40B4-BE49-F238E27FC236}">
              <a16:creationId xmlns:a16="http://schemas.microsoft.com/office/drawing/2014/main" id="{6B6A27E3-E9D6-A938-B361-6D7B8E0918C9}"/>
            </a:ext>
          </a:extLst>
        </xdr:cNvPr>
        <xdr:cNvPicPr>
          <a:picLocks noChangeAspect="1"/>
        </xdr:cNvPicPr>
      </xdr:nvPicPr>
      <xdr:blipFill>
        <a:blip xmlns:r="http://schemas.openxmlformats.org/officeDocument/2006/relationships" r:embed="rId4"/>
        <a:stretch>
          <a:fillRect/>
        </a:stretch>
      </xdr:blipFill>
      <xdr:spPr>
        <a:xfrm>
          <a:off x="4886325" y="9077324"/>
          <a:ext cx="3495675" cy="28353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AA76C-F91D-1E49-87CE-C0E9E4204389}">
  <dimension ref="A1:A5"/>
  <sheetViews>
    <sheetView workbookViewId="0">
      <selection activeCell="B3" sqref="B3"/>
    </sheetView>
  </sheetViews>
  <sheetFormatPr defaultColWidth="11" defaultRowHeight="15.75" x14ac:dyDescent="0.25"/>
  <cols>
    <col min="1" max="1" width="21.125" customWidth="1"/>
    <col min="2" max="2" width="52.5" customWidth="1"/>
  </cols>
  <sheetData>
    <row r="1" spans="1:1" ht="19.5" customHeight="1" x14ac:dyDescent="0.25"/>
    <row r="3" spans="1:1" x14ac:dyDescent="0.25">
      <c r="A3" s="7" t="s">
        <v>0</v>
      </c>
    </row>
    <row r="4" spans="1:1" x14ac:dyDescent="0.25">
      <c r="A4" s="7" t="s">
        <v>1</v>
      </c>
    </row>
    <row r="5" spans="1:1" x14ac:dyDescent="0.25">
      <c r="A5" s="7"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D0FE9-94AC-A24C-ABCA-83F95C5672FF}">
  <dimension ref="A1"/>
  <sheetViews>
    <sheetView workbookViewId="0">
      <selection activeCell="E14" sqref="E14"/>
    </sheetView>
  </sheetViews>
  <sheetFormatPr defaultColWidth="11"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388C0-191D-A64F-ACD0-4893A74AAC40}">
  <dimension ref="A2:D33"/>
  <sheetViews>
    <sheetView workbookViewId="0">
      <selection activeCell="C15" sqref="C15"/>
    </sheetView>
  </sheetViews>
  <sheetFormatPr defaultColWidth="11" defaultRowHeight="15.75" x14ac:dyDescent="0.25"/>
  <cols>
    <col min="1" max="1" width="17.875" customWidth="1"/>
    <col min="2" max="2" width="28.75" bestFit="1" customWidth="1"/>
    <col min="3" max="3" width="14.25" customWidth="1"/>
  </cols>
  <sheetData>
    <row r="2" spans="1:4" ht="16.5" thickBot="1" x14ac:dyDescent="0.3"/>
    <row r="3" spans="1:4" ht="16.5" thickBot="1" x14ac:dyDescent="0.3">
      <c r="A3" s="64" t="s">
        <v>7</v>
      </c>
      <c r="B3" s="65"/>
      <c r="C3" s="65"/>
      <c r="D3" s="66"/>
    </row>
    <row r="4" spans="1:4" ht="16.5" thickBot="1" x14ac:dyDescent="0.3">
      <c r="A4" s="4" t="s">
        <v>8</v>
      </c>
      <c r="B4" s="5" t="s">
        <v>9</v>
      </c>
      <c r="C4" s="5" t="s">
        <v>10</v>
      </c>
      <c r="D4" s="6" t="s">
        <v>11</v>
      </c>
    </row>
    <row r="5" spans="1:4" x14ac:dyDescent="0.25">
      <c r="A5" s="83" t="s">
        <v>56</v>
      </c>
      <c r="B5" s="26" t="s">
        <v>298</v>
      </c>
      <c r="C5" s="38">
        <v>35</v>
      </c>
      <c r="D5" s="28" t="s">
        <v>299</v>
      </c>
    </row>
    <row r="6" spans="1:4" x14ac:dyDescent="0.25">
      <c r="A6" s="83" t="s">
        <v>56</v>
      </c>
      <c r="B6" s="26" t="s">
        <v>611</v>
      </c>
      <c r="C6" s="38">
        <v>1</v>
      </c>
      <c r="D6" s="28" t="s">
        <v>299</v>
      </c>
    </row>
    <row r="7" spans="1:4" x14ac:dyDescent="0.25">
      <c r="A7" s="83" t="s">
        <v>56</v>
      </c>
      <c r="B7" s="26" t="s">
        <v>610</v>
      </c>
      <c r="C7" s="38">
        <v>35</v>
      </c>
      <c r="D7" s="28" t="s">
        <v>299</v>
      </c>
    </row>
    <row r="8" spans="1:4" x14ac:dyDescent="0.25">
      <c r="A8" s="83" t="s">
        <v>56</v>
      </c>
      <c r="B8" s="26" t="s">
        <v>386</v>
      </c>
      <c r="C8" s="38">
        <v>495</v>
      </c>
      <c r="D8" s="28" t="s">
        <v>67</v>
      </c>
    </row>
    <row r="9" spans="1:4" x14ac:dyDescent="0.25">
      <c r="A9" s="84" t="s">
        <v>77</v>
      </c>
      <c r="B9" s="27" t="s">
        <v>387</v>
      </c>
      <c r="C9" s="37">
        <v>20</v>
      </c>
      <c r="D9" s="30" t="s">
        <v>300</v>
      </c>
    </row>
    <row r="10" spans="1:4" x14ac:dyDescent="0.25">
      <c r="A10" s="31" t="s">
        <v>44</v>
      </c>
      <c r="B10" s="27" t="s">
        <v>380</v>
      </c>
      <c r="C10" s="37">
        <v>500</v>
      </c>
      <c r="D10" s="30" t="s">
        <v>301</v>
      </c>
    </row>
    <row r="11" spans="1:4" x14ac:dyDescent="0.25">
      <c r="A11" s="31" t="s">
        <v>64</v>
      </c>
      <c r="B11" s="27" t="s">
        <v>380</v>
      </c>
      <c r="C11" s="37">
        <v>50.5</v>
      </c>
      <c r="D11" s="30" t="s">
        <v>301</v>
      </c>
    </row>
    <row r="12" spans="1:4" x14ac:dyDescent="0.25">
      <c r="A12" s="29" t="s">
        <v>73</v>
      </c>
      <c r="B12" s="27" t="s">
        <v>380</v>
      </c>
      <c r="C12" s="37">
        <v>2000</v>
      </c>
      <c r="D12" s="30" t="s">
        <v>301</v>
      </c>
    </row>
    <row r="13" spans="1:4" x14ac:dyDescent="0.25">
      <c r="A13" s="31" t="s">
        <v>44</v>
      </c>
      <c r="B13" s="27" t="s">
        <v>381</v>
      </c>
      <c r="C13" s="37">
        <v>200</v>
      </c>
      <c r="D13" s="30" t="s">
        <v>301</v>
      </c>
    </row>
    <row r="14" spans="1:4" x14ac:dyDescent="0.25">
      <c r="A14" s="31" t="s">
        <v>64</v>
      </c>
      <c r="B14" s="27" t="s">
        <v>381</v>
      </c>
      <c r="C14" s="37">
        <v>19</v>
      </c>
      <c r="D14" s="30" t="s">
        <v>301</v>
      </c>
    </row>
    <row r="15" spans="1:4" x14ac:dyDescent="0.25">
      <c r="A15" s="29" t="s">
        <v>73</v>
      </c>
      <c r="B15" s="27" t="s">
        <v>381</v>
      </c>
      <c r="C15" s="37">
        <v>0</v>
      </c>
      <c r="D15" s="30" t="s">
        <v>301</v>
      </c>
    </row>
    <row r="16" spans="1:4" x14ac:dyDescent="0.25">
      <c r="A16" s="31" t="s">
        <v>44</v>
      </c>
      <c r="B16" s="27" t="s">
        <v>382</v>
      </c>
      <c r="C16" s="37">
        <v>2000</v>
      </c>
      <c r="D16" s="30" t="s">
        <v>301</v>
      </c>
    </row>
    <row r="17" spans="1:4" x14ac:dyDescent="0.25">
      <c r="A17" s="31" t="s">
        <v>64</v>
      </c>
      <c r="B17" s="27" t="s">
        <v>382</v>
      </c>
      <c r="C17" s="37">
        <v>114</v>
      </c>
      <c r="D17" s="30" t="s">
        <v>301</v>
      </c>
    </row>
    <row r="18" spans="1:4" x14ac:dyDescent="0.25">
      <c r="A18" s="29" t="s">
        <v>73</v>
      </c>
      <c r="B18" s="27" t="s">
        <v>382</v>
      </c>
      <c r="C18" s="37">
        <v>10000</v>
      </c>
      <c r="D18" s="30" t="s">
        <v>301</v>
      </c>
    </row>
    <row r="19" spans="1:4" x14ac:dyDescent="0.25">
      <c r="A19" s="82" t="s">
        <v>85</v>
      </c>
      <c r="B19" s="27" t="s">
        <v>304</v>
      </c>
      <c r="C19" s="37">
        <v>72</v>
      </c>
      <c r="D19" s="30" t="s">
        <v>305</v>
      </c>
    </row>
    <row r="20" spans="1:4" x14ac:dyDescent="0.25">
      <c r="A20" s="82" t="s">
        <v>85</v>
      </c>
      <c r="B20" s="27" t="s">
        <v>306</v>
      </c>
      <c r="C20" s="37">
        <v>90</v>
      </c>
      <c r="D20" s="30" t="s">
        <v>307</v>
      </c>
    </row>
    <row r="21" spans="1:4" x14ac:dyDescent="0.25">
      <c r="A21" s="74" t="s">
        <v>313</v>
      </c>
      <c r="B21" s="75" t="s">
        <v>380</v>
      </c>
    </row>
    <row r="22" spans="1:4" x14ac:dyDescent="0.25">
      <c r="A22" s="74" t="s">
        <v>313</v>
      </c>
      <c r="B22" s="75" t="s">
        <v>381</v>
      </c>
    </row>
    <row r="23" spans="1:4" x14ac:dyDescent="0.25">
      <c r="A23" s="74" t="s">
        <v>313</v>
      </c>
      <c r="B23" s="75" t="s">
        <v>382</v>
      </c>
    </row>
    <row r="27" spans="1:4" ht="16.5" thickBot="1" x14ac:dyDescent="0.3"/>
    <row r="28" spans="1:4" ht="16.5" thickBot="1" x14ac:dyDescent="0.3">
      <c r="A28" s="67" t="s">
        <v>12</v>
      </c>
      <c r="B28" s="68"/>
      <c r="C28" s="68"/>
      <c r="D28" s="69"/>
    </row>
    <row r="29" spans="1:4" ht="16.5" thickBot="1" x14ac:dyDescent="0.3">
      <c r="A29" s="1"/>
      <c r="B29" s="2" t="s">
        <v>9</v>
      </c>
      <c r="C29" s="2" t="s">
        <v>10</v>
      </c>
      <c r="D29" s="3" t="s">
        <v>11</v>
      </c>
    </row>
    <row r="30" spans="1:4" x14ac:dyDescent="0.25">
      <c r="A30" s="32"/>
      <c r="B30" s="27" t="s">
        <v>302</v>
      </c>
      <c r="C30" s="27"/>
      <c r="D30" s="30" t="s">
        <v>303</v>
      </c>
    </row>
    <row r="31" spans="1:4" x14ac:dyDescent="0.25">
      <c r="A31" s="32"/>
      <c r="B31" s="27" t="s">
        <v>19</v>
      </c>
      <c r="C31" s="27"/>
      <c r="D31" s="30" t="s">
        <v>67</v>
      </c>
    </row>
    <row r="32" spans="1:4" x14ac:dyDescent="0.25">
      <c r="A32" s="33" t="s">
        <v>44</v>
      </c>
      <c r="B32" s="34" t="s">
        <v>383</v>
      </c>
      <c r="C32" s="35">
        <v>0.02</v>
      </c>
      <c r="D32" s="34" t="s">
        <v>67</v>
      </c>
    </row>
    <row r="33" spans="1:4" x14ac:dyDescent="0.25">
      <c r="A33" s="33" t="s">
        <v>44</v>
      </c>
      <c r="B33" s="34" t="s">
        <v>384</v>
      </c>
      <c r="C33" s="35">
        <v>0</v>
      </c>
      <c r="D33" s="34" t="s">
        <v>385</v>
      </c>
    </row>
  </sheetData>
  <mergeCells count="2">
    <mergeCell ref="A3:D3"/>
    <mergeCell ref="A28:D28"/>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9A61-5ADC-4DCF-9221-143A993936A1}">
  <dimension ref="A1:M359"/>
  <sheetViews>
    <sheetView tabSelected="1" topLeftCell="A27" workbookViewId="0">
      <selection activeCell="I42" sqref="I42"/>
    </sheetView>
  </sheetViews>
  <sheetFormatPr defaultColWidth="11" defaultRowHeight="15.75" x14ac:dyDescent="0.25"/>
  <cols>
    <col min="1" max="1" width="14.5" customWidth="1"/>
    <col min="2" max="2" width="25.625" customWidth="1"/>
    <col min="3" max="3" width="20.375" customWidth="1"/>
    <col min="4" max="4" width="20.75" bestFit="1" customWidth="1"/>
    <col min="5" max="5" width="25.625" bestFit="1" customWidth="1"/>
    <col min="6" max="6" width="22.75" customWidth="1"/>
    <col min="7" max="7" width="16.625" bestFit="1" customWidth="1"/>
    <col min="8" max="8" width="21.5" customWidth="1"/>
    <col min="9" max="9" width="12.5" customWidth="1"/>
  </cols>
  <sheetData>
    <row r="1" spans="2:9" s="9" customFormat="1" ht="31.5" x14ac:dyDescent="0.25">
      <c r="B1" s="9" t="s">
        <v>13</v>
      </c>
      <c r="C1" s="9" t="s">
        <v>15</v>
      </c>
      <c r="D1" s="9" t="s">
        <v>14</v>
      </c>
      <c r="E1" s="9" t="s">
        <v>18</v>
      </c>
      <c r="F1" s="15" t="s">
        <v>628</v>
      </c>
      <c r="G1" s="9" t="s">
        <v>613</v>
      </c>
      <c r="H1" s="9" t="s">
        <v>617</v>
      </c>
      <c r="I1" s="9" t="s">
        <v>618</v>
      </c>
    </row>
    <row r="2" spans="2:9" x14ac:dyDescent="0.25">
      <c r="B2" s="14">
        <f>Diameter</f>
        <v>35</v>
      </c>
      <c r="C2" s="8">
        <v>2450000000</v>
      </c>
      <c r="D2" s="8">
        <v>299792458</v>
      </c>
      <c r="E2" s="8">
        <f>D2/C2/2</f>
        <v>6.1182134285714285E-2</v>
      </c>
      <c r="F2" s="16">
        <v>0.439</v>
      </c>
      <c r="G2" s="10">
        <v>1355</v>
      </c>
      <c r="H2" s="12">
        <v>0.01</v>
      </c>
      <c r="I2" s="18">
        <f>ICARUS\dur\\option_1</f>
        <v>20</v>
      </c>
    </row>
    <row r="3" spans="2:9" x14ac:dyDescent="0.25">
      <c r="E3" s="9" t="s">
        <v>612</v>
      </c>
    </row>
    <row r="4" spans="2:9" s="9" customFormat="1" x14ac:dyDescent="0.25">
      <c r="B4" s="9" t="s">
        <v>624</v>
      </c>
      <c r="E4" s="8">
        <f>2*half_lambda/SQRT(3)</f>
        <v>7.0647043398905957E-2</v>
      </c>
    </row>
    <row r="5" spans="2:9" x14ac:dyDescent="0.25">
      <c r="B5" s="76">
        <f>ROUND(beamLength/plate_distance,0)</f>
        <v>495</v>
      </c>
    </row>
    <row r="7" spans="2:9" s="9" customFormat="1" x14ac:dyDescent="0.25">
      <c r="B7" s="9" t="s">
        <v>16</v>
      </c>
    </row>
    <row r="8" spans="2:9" x14ac:dyDescent="0.25">
      <c r="B8">
        <f>Diameter/2</f>
        <v>17.5</v>
      </c>
    </row>
    <row r="10" spans="2:9" s="7" customFormat="1" x14ac:dyDescent="0.25">
      <c r="B10" s="7" t="s">
        <v>296</v>
      </c>
      <c r="C10" s="7" t="s">
        <v>621</v>
      </c>
    </row>
    <row r="11" spans="2:9" x14ac:dyDescent="0.25">
      <c r="B11" s="14">
        <f>beamDiameter</f>
        <v>1</v>
      </c>
      <c r="C11" s="14">
        <f>beamLength</f>
        <v>35</v>
      </c>
    </row>
    <row r="13" spans="2:9" s="7" customFormat="1" x14ac:dyDescent="0.25">
      <c r="B13" s="7" t="s">
        <v>297</v>
      </c>
    </row>
    <row r="14" spans="2:9" x14ac:dyDescent="0.25">
      <c r="B14">
        <f>beamDiameter/2</f>
        <v>0.5</v>
      </c>
    </row>
    <row r="16" spans="2:9" x14ac:dyDescent="0.25">
      <c r="B16" s="7" t="s">
        <v>622</v>
      </c>
    </row>
    <row r="17" spans="1:9" x14ac:dyDescent="0.25">
      <c r="B17">
        <f>PI() / NrPlates</f>
        <v>6.3466518254339252E-3</v>
      </c>
    </row>
    <row r="19" spans="1:9" s="9" customFormat="1" x14ac:dyDescent="0.25">
      <c r="B19" s="9" t="s">
        <v>17</v>
      </c>
    </row>
    <row r="20" spans="1:9" x14ac:dyDescent="0.25">
      <c r="B20" s="11">
        <f>2 * (Radius^2*PI() - beamRadius^2*PI())</f>
        <v>1922.6547039969535</v>
      </c>
    </row>
    <row r="22" spans="1:9" s="15" customFormat="1" ht="47.25" x14ac:dyDescent="0.25">
      <c r="B22" s="15" t="s">
        <v>614</v>
      </c>
      <c r="C22" s="15" t="s">
        <v>615</v>
      </c>
      <c r="D22" s="15" t="s">
        <v>616</v>
      </c>
      <c r="E22" s="15" t="s">
        <v>619</v>
      </c>
      <c r="F22" s="15" t="s">
        <v>620</v>
      </c>
      <c r="H22" s="15" t="s">
        <v>636</v>
      </c>
      <c r="I22" s="15" t="s">
        <v>19</v>
      </c>
    </row>
    <row r="23" spans="1:9" x14ac:dyDescent="0.25">
      <c r="B23" s="13">
        <f>PV_Area*PV_Efficiency*Irradiance</f>
        <v>1143681.5373990678</v>
      </c>
      <c r="C23" s="77">
        <f>ADCS_Pwr_mean_daytime+COM_Pwr_mean_daytime+PRO_Pwr_mean_daytime</f>
        <v>2550.5</v>
      </c>
      <c r="D23" s="13">
        <f>PV_Power_BOL-Consumed_Power</f>
        <v>1141131.0373990678</v>
      </c>
      <c r="E23" s="13">
        <f>(1-Yearly_Degradation)^Mission_Life*PV_Power_BOL</f>
        <v>935425.06384056411</v>
      </c>
      <c r="F23" s="13">
        <f>PV_Power_EOL-Consumed_Power</f>
        <v>932874.56384056411</v>
      </c>
      <c r="H23" s="17">
        <v>1</v>
      </c>
      <c r="I23" s="73">
        <f>ROUND(EarthGridPower*1000000000/microWavePower_EOL/microWave_EarthGrid_Efficiency,0)</f>
        <v>1735</v>
      </c>
    </row>
    <row r="25" spans="1:9" s="15" customFormat="1" ht="94.5" x14ac:dyDescent="0.25">
      <c r="B25" s="15" t="s">
        <v>623</v>
      </c>
      <c r="C25" s="15" t="s">
        <v>625</v>
      </c>
      <c r="D25" s="15" t="s">
        <v>626</v>
      </c>
      <c r="F25" s="15" t="s">
        <v>627</v>
      </c>
      <c r="H25" s="15" t="s">
        <v>637</v>
      </c>
    </row>
    <row r="26" spans="1:9" x14ac:dyDescent="0.25">
      <c r="B26" s="10">
        <f>ROUND((Radius-beamRadius)/half_lambda,0)</f>
        <v>278</v>
      </c>
      <c r="C26" s="13">
        <f>NrPlates*nrElement_per_Sector*2</f>
        <v>275220</v>
      </c>
      <c r="D26" s="12">
        <f>microWavePower_BOL/nrElements</f>
        <v>4.1462504083971652</v>
      </c>
      <c r="F26" s="12">
        <f>microWavePower_EOL/nrElements</f>
        <v>3.3895594936435001</v>
      </c>
      <c r="H26">
        <f>0.85*0.9*0.85*0.95</f>
        <v>0.61773749999999994</v>
      </c>
    </row>
    <row r="27" spans="1:9" ht="16.5" thickBot="1" x14ac:dyDescent="0.3"/>
    <row r="28" spans="1:9" ht="16.5" thickBot="1" x14ac:dyDescent="0.3">
      <c r="A28" s="39"/>
      <c r="B28" s="40"/>
      <c r="C28" s="40"/>
      <c r="D28" s="40"/>
      <c r="E28" s="40"/>
      <c r="F28" s="41"/>
    </row>
    <row r="29" spans="1:9" ht="31.5" x14ac:dyDescent="0.25">
      <c r="A29" s="70" t="s">
        <v>463</v>
      </c>
      <c r="B29" s="42"/>
      <c r="C29" s="51" t="s">
        <v>606</v>
      </c>
      <c r="D29" s="52" t="s">
        <v>601</v>
      </c>
      <c r="E29" s="50" t="s">
        <v>605</v>
      </c>
      <c r="F29" s="54" t="s">
        <v>607</v>
      </c>
    </row>
    <row r="30" spans="1:9" ht="16.5" thickBot="1" x14ac:dyDescent="0.3">
      <c r="A30" s="71"/>
      <c r="B30" s="42"/>
      <c r="C30" s="49">
        <f>Pe*(Te/60)/(DoD*N*eta)</f>
        <v>243.33333333333331</v>
      </c>
      <c r="D30" s="44">
        <v>0.6</v>
      </c>
      <c r="E30" s="42">
        <f>COM_Pwr_mean_eclipse+ADCS_Pwr_mean_eclipse+PRO_Pwr_mean_eclipse</f>
        <v>219</v>
      </c>
      <c r="F30" s="45">
        <v>180</v>
      </c>
    </row>
    <row r="31" spans="1:9" ht="16.5" thickBot="1" x14ac:dyDescent="0.3">
      <c r="A31" s="71"/>
      <c r="B31" s="42"/>
      <c r="C31" s="42"/>
      <c r="D31" s="42"/>
      <c r="E31" s="42"/>
      <c r="F31" s="45"/>
    </row>
    <row r="32" spans="1:9" x14ac:dyDescent="0.25">
      <c r="A32" s="71"/>
      <c r="B32" s="42"/>
      <c r="C32" s="79" t="s">
        <v>604</v>
      </c>
      <c r="D32" s="43" t="s">
        <v>602</v>
      </c>
      <c r="E32" s="43" t="s">
        <v>603</v>
      </c>
      <c r="F32" s="53" t="s">
        <v>608</v>
      </c>
    </row>
    <row r="33" spans="1:13" ht="16.5" thickBot="1" x14ac:dyDescent="0.3">
      <c r="A33" s="72"/>
      <c r="B33" s="42"/>
      <c r="C33" s="78">
        <f>N*Cr/U*Fquant</f>
        <v>4.0555555555555554</v>
      </c>
      <c r="D33" s="42">
        <v>2</v>
      </c>
      <c r="E33" s="42">
        <v>0.9</v>
      </c>
      <c r="F33" s="45">
        <v>1.5</v>
      </c>
    </row>
    <row r="34" spans="1:13" ht="16.5" thickBot="1" x14ac:dyDescent="0.3">
      <c r="A34" s="46"/>
      <c r="B34" s="47"/>
      <c r="C34" s="47"/>
      <c r="D34" s="47"/>
      <c r="E34" s="47"/>
      <c r="F34" s="48"/>
    </row>
    <row r="36" spans="1:13" ht="16.5" thickBot="1" x14ac:dyDescent="0.3"/>
    <row r="37" spans="1:13" x14ac:dyDescent="0.25">
      <c r="A37" s="56"/>
      <c r="B37" s="57"/>
      <c r="C37" s="58"/>
    </row>
    <row r="38" spans="1:13" ht="47.25" x14ac:dyDescent="0.25">
      <c r="A38" s="59"/>
      <c r="B38" s="55" t="s">
        <v>609</v>
      </c>
      <c r="C38" s="60"/>
      <c r="H38" s="50" t="s">
        <v>647</v>
      </c>
      <c r="I38" s="15" t="s">
        <v>648</v>
      </c>
      <c r="J38" s="15" t="s">
        <v>649</v>
      </c>
      <c r="K38" s="15" t="s">
        <v>650</v>
      </c>
      <c r="L38" s="15" t="s">
        <v>651</v>
      </c>
      <c r="M38" s="80" t="s">
        <v>652</v>
      </c>
    </row>
    <row r="39" spans="1:13" ht="16.5" thickBot="1" x14ac:dyDescent="0.3">
      <c r="A39" s="61"/>
      <c r="B39" s="62"/>
      <c r="C39" s="63"/>
      <c r="H39">
        <f>COM_Pwr_peak_daytime+ADCS_Pwr_peak_daytime+PRO_Pwr_Peak_daytime</f>
        <v>12114</v>
      </c>
      <c r="I39">
        <f>Peak_Power/V_bus</f>
        <v>121.14</v>
      </c>
      <c r="J39" s="11">
        <f>Peak_Current/J_Cu</f>
        <v>39.07741935483871</v>
      </c>
      <c r="K39">
        <f>beamLength+Diameter</f>
        <v>70</v>
      </c>
      <c r="L39" s="11">
        <f>beamBusArea*0.01*beamBusLength*100</f>
        <v>2735.4193548387098</v>
      </c>
      <c r="M39" s="85">
        <f>2*beamBusVolume*rho_Cu/1000</f>
        <v>49.018714838709684</v>
      </c>
    </row>
    <row r="41" spans="1:13" ht="47.25" x14ac:dyDescent="0.25">
      <c r="I41" s="15" t="s">
        <v>653</v>
      </c>
    </row>
    <row r="42" spans="1:13" x14ac:dyDescent="0.25">
      <c r="I42" s="12">
        <f>Peak_Current/NrPlates/2</f>
        <v>0.12236363636363637</v>
      </c>
    </row>
    <row r="52" spans="1:10" ht="47.25" x14ac:dyDescent="0.25">
      <c r="B52" s="15" t="s">
        <v>630</v>
      </c>
      <c r="C52" s="15" t="s">
        <v>639</v>
      </c>
      <c r="D52" s="15" t="s">
        <v>640</v>
      </c>
      <c r="E52" s="15" t="s">
        <v>643</v>
      </c>
      <c r="F52" s="15" t="s">
        <v>645</v>
      </c>
      <c r="G52" s="80" t="s">
        <v>646</v>
      </c>
    </row>
    <row r="53" spans="1:10" x14ac:dyDescent="0.25">
      <c r="B53">
        <v>100</v>
      </c>
      <c r="C53">
        <v>3.1</v>
      </c>
      <c r="D53">
        <v>8.9600000000000009</v>
      </c>
      <c r="E53">
        <f>INT(nrElement_per_Sector/2)</f>
        <v>139</v>
      </c>
      <c r="F53" s="12" cm="1">
        <f t="array" ref="F53">2*INDEX(A56:J359,middleElement,10)</f>
        <v>91.160317459491836</v>
      </c>
      <c r="G53" s="81">
        <f>2*2*NrPlates*wireMass_per_Radius/1000</f>
        <v>180.49742856979384</v>
      </c>
    </row>
    <row r="55" spans="1:10" ht="47.25" x14ac:dyDescent="0.25">
      <c r="A55" s="15" t="s">
        <v>644</v>
      </c>
      <c r="B55" s="15" t="s">
        <v>629</v>
      </c>
      <c r="C55" s="15" t="s">
        <v>631</v>
      </c>
      <c r="D55" s="15" t="s">
        <v>632</v>
      </c>
      <c r="E55" s="15" t="s">
        <v>633</v>
      </c>
      <c r="F55" s="15" t="s">
        <v>634</v>
      </c>
      <c r="G55" s="15" t="s">
        <v>635</v>
      </c>
      <c r="H55" s="15" t="s">
        <v>638</v>
      </c>
      <c r="I55" s="15" t="s">
        <v>641</v>
      </c>
      <c r="J55" s="15" t="s">
        <v>642</v>
      </c>
    </row>
    <row r="56" spans="1:10" x14ac:dyDescent="0.25">
      <c r="A56">
        <v>0</v>
      </c>
      <c r="B56" s="11">
        <f>2*(Radius-A56*half_lambda)*alphaSector*half_lambda*PV_Efficiency*Irradiance</f>
        <v>8.0842764542268011</v>
      </c>
      <c r="C56" s="11">
        <f>B56-Element_Power_BOL</f>
        <v>3.9380260458296359</v>
      </c>
      <c r="D56" s="11">
        <f>SUM(C$56:C56)</f>
        <v>3.9380260458296359</v>
      </c>
      <c r="E56" s="16">
        <f>D56/V_bus</f>
        <v>3.9380260458296359E-2</v>
      </c>
      <c r="F56" s="16">
        <f>E56/J_Cu</f>
        <v>1.270330982525689E-2</v>
      </c>
      <c r="G56" s="16">
        <f>IF(F56&lt;0.1,0.1,F56)</f>
        <v>0.1</v>
      </c>
      <c r="H56" s="16">
        <f>G56*half_lambda*1000</f>
        <v>6.1182134285714289</v>
      </c>
      <c r="I56" s="16">
        <f>H56/1000*rho_Cu</f>
        <v>5.4819192320000008E-2</v>
      </c>
      <c r="J56" s="16">
        <f>SUM(I$56:I56)</f>
        <v>5.4819192320000008E-2</v>
      </c>
    </row>
    <row r="57" spans="1:10" x14ac:dyDescent="0.25">
      <c r="A57">
        <v>1</v>
      </c>
      <c r="B57" s="11">
        <f>2*(Radius-A57*half_lambda)*alphaSector*half_lambda*PV_Efficiency*Irradiance</f>
        <v>8.0560128377910676</v>
      </c>
      <c r="C57" s="11">
        <f>B57-Element_Power_BOL</f>
        <v>3.9097624293939024</v>
      </c>
      <c r="D57" s="11">
        <f>SUM(C$56:C57)</f>
        <v>7.8477884752235383</v>
      </c>
      <c r="E57" s="16">
        <f>D57/V_bus</f>
        <v>7.8477884752235383E-2</v>
      </c>
      <c r="F57" s="16">
        <f>E57/J_Cu</f>
        <v>2.5315446694269477E-2</v>
      </c>
      <c r="G57" s="16">
        <f t="shared" ref="G57:G120" si="0">IF(F57&lt;0.1,0.1,F57)</f>
        <v>0.1</v>
      </c>
      <c r="H57" s="16">
        <f>G57*half_lambda*1000</f>
        <v>6.1182134285714289</v>
      </c>
      <c r="I57" s="16">
        <f>H57/1000*rho_Cu</f>
        <v>5.4819192320000008E-2</v>
      </c>
      <c r="J57" s="16">
        <f>SUM(I$56:I57)</f>
        <v>0.10963838464000002</v>
      </c>
    </row>
    <row r="58" spans="1:10" x14ac:dyDescent="0.25">
      <c r="A58">
        <v>2</v>
      </c>
      <c r="B58" s="11">
        <f>2*(Radius-A58*half_lambda)*alphaSector*half_lambda*PV_Efficiency*Irradiance</f>
        <v>8.0277492213553341</v>
      </c>
      <c r="C58" s="11">
        <f>B58-Element_Power_BOL</f>
        <v>3.8814988129581689</v>
      </c>
      <c r="D58" s="11">
        <f>SUM(C$56:C58)</f>
        <v>11.729287288181707</v>
      </c>
      <c r="E58" s="16">
        <f>D58/V_bus</f>
        <v>0.11729287288181707</v>
      </c>
      <c r="F58" s="16">
        <f>E58/J_Cu</f>
        <v>3.7836410607037761E-2</v>
      </c>
      <c r="G58" s="16">
        <f t="shared" si="0"/>
        <v>0.1</v>
      </c>
      <c r="H58" s="16">
        <f>G58*half_lambda*1000</f>
        <v>6.1182134285714289</v>
      </c>
      <c r="I58" s="16">
        <f>H58/1000*rho_Cu</f>
        <v>5.4819192320000008E-2</v>
      </c>
      <c r="J58" s="16">
        <f>SUM(I$56:I58)</f>
        <v>0.16445757696000002</v>
      </c>
    </row>
    <row r="59" spans="1:10" x14ac:dyDescent="0.25">
      <c r="A59">
        <v>3</v>
      </c>
      <c r="B59" s="11">
        <f>2*(Radius-A59*half_lambda)*alphaSector*half_lambda*PV_Efficiency*Irradiance</f>
        <v>7.9994856049195997</v>
      </c>
      <c r="C59" s="11">
        <f>B59-Element_Power_BOL</f>
        <v>3.8532351965224345</v>
      </c>
      <c r="D59" s="11">
        <f>SUM(C$56:C59)</f>
        <v>15.582522484704143</v>
      </c>
      <c r="E59" s="16">
        <f>D59/V_bus</f>
        <v>0.15582522484704142</v>
      </c>
      <c r="F59" s="16">
        <f>E59/J_Cu</f>
        <v>5.0266201563561749E-2</v>
      </c>
      <c r="G59" s="16">
        <f t="shared" si="0"/>
        <v>0.1</v>
      </c>
      <c r="H59" s="16">
        <f>G59*half_lambda*1000</f>
        <v>6.1182134285714289</v>
      </c>
      <c r="I59" s="16">
        <f>H59/1000*rho_Cu</f>
        <v>5.4819192320000008E-2</v>
      </c>
      <c r="J59" s="16">
        <f>SUM(I$56:I59)</f>
        <v>0.21927676928000003</v>
      </c>
    </row>
    <row r="60" spans="1:10" x14ac:dyDescent="0.25">
      <c r="A60">
        <v>4</v>
      </c>
      <c r="B60" s="11">
        <f>2*(Radius-A60*half_lambda)*alphaSector*half_lambda*PV_Efficiency*Irradiance</f>
        <v>7.9712219884838644</v>
      </c>
      <c r="C60" s="11">
        <f>B60-Element_Power_BOL</f>
        <v>3.8249715800866992</v>
      </c>
      <c r="D60" s="11">
        <f>SUM(C$56:C60)</f>
        <v>19.407494064790843</v>
      </c>
      <c r="E60" s="16">
        <f>D60/V_bus</f>
        <v>0.19407494064790842</v>
      </c>
      <c r="F60" s="16">
        <f>E60/J_Cu</f>
        <v>6.2604819563841424E-2</v>
      </c>
      <c r="G60" s="16">
        <f t="shared" si="0"/>
        <v>0.1</v>
      </c>
      <c r="H60" s="16">
        <f>G60*half_lambda*1000</f>
        <v>6.1182134285714289</v>
      </c>
      <c r="I60" s="16">
        <f>H60/1000*rho_Cu</f>
        <v>5.4819192320000008E-2</v>
      </c>
      <c r="J60" s="16">
        <f>SUM(I$56:I60)</f>
        <v>0.27409596160000005</v>
      </c>
    </row>
    <row r="61" spans="1:10" x14ac:dyDescent="0.25">
      <c r="A61">
        <v>5</v>
      </c>
      <c r="B61" s="11">
        <f>2*(Radius-A61*half_lambda)*alphaSector*half_lambda*PV_Efficiency*Irradiance</f>
        <v>7.9429583720481336</v>
      </c>
      <c r="C61" s="11">
        <f>B61-Element_Power_BOL</f>
        <v>3.7967079636509684</v>
      </c>
      <c r="D61" s="11">
        <f>SUM(C$56:C61)</f>
        <v>23.204202028441813</v>
      </c>
      <c r="E61" s="16">
        <f>D61/V_bus</f>
        <v>0.23204202028441812</v>
      </c>
      <c r="F61" s="16">
        <f>E61/J_Cu</f>
        <v>7.4852264607876806E-2</v>
      </c>
      <c r="G61" s="16">
        <f t="shared" si="0"/>
        <v>0.1</v>
      </c>
      <c r="H61" s="16">
        <f>G61*half_lambda*1000</f>
        <v>6.1182134285714289</v>
      </c>
      <c r="I61" s="16">
        <f>H61/1000*rho_Cu</f>
        <v>5.4819192320000008E-2</v>
      </c>
      <c r="J61" s="16">
        <f>SUM(I$56:I61)</f>
        <v>0.32891515392000004</v>
      </c>
    </row>
    <row r="62" spans="1:10" x14ac:dyDescent="0.25">
      <c r="A62">
        <v>6</v>
      </c>
      <c r="B62" s="11">
        <f>2*(Radius-A62*half_lambda)*alphaSector*half_lambda*PV_Efficiency*Irradiance</f>
        <v>7.9146947556123983</v>
      </c>
      <c r="C62" s="11">
        <f>B62-Element_Power_BOL</f>
        <v>3.7684443472152331</v>
      </c>
      <c r="D62" s="11">
        <f>SUM(C$56:C62)</f>
        <v>26.972646375657046</v>
      </c>
      <c r="E62" s="16">
        <f>D62/V_bus</f>
        <v>0.26972646375657044</v>
      </c>
      <c r="F62" s="16">
        <f>E62/J_Cu</f>
        <v>8.7008536695667882E-2</v>
      </c>
      <c r="G62" s="16">
        <f t="shared" si="0"/>
        <v>0.1</v>
      </c>
      <c r="H62" s="16">
        <f>G62*half_lambda*1000</f>
        <v>6.1182134285714289</v>
      </c>
      <c r="I62" s="16">
        <f>H62/1000*rho_Cu</f>
        <v>5.4819192320000008E-2</v>
      </c>
      <c r="J62" s="16">
        <f>SUM(I$56:I62)</f>
        <v>0.38373434624000002</v>
      </c>
    </row>
    <row r="63" spans="1:10" x14ac:dyDescent="0.25">
      <c r="A63">
        <v>7</v>
      </c>
      <c r="B63" s="11">
        <f>2*(Radius-A63*half_lambda)*alphaSector*half_lambda*PV_Efficiency*Irradiance</f>
        <v>7.8864311391766648</v>
      </c>
      <c r="C63" s="11">
        <f>B63-Element_Power_BOL</f>
        <v>3.7401807307794996</v>
      </c>
      <c r="D63" s="11">
        <f>SUM(C$56:C63)</f>
        <v>30.712827106436546</v>
      </c>
      <c r="E63" s="16">
        <f>D63/V_bus</f>
        <v>0.30712827106436547</v>
      </c>
      <c r="F63" s="16">
        <f>E63/J_Cu</f>
        <v>9.9073635827214665E-2</v>
      </c>
      <c r="G63" s="16">
        <f t="shared" si="0"/>
        <v>0.1</v>
      </c>
      <c r="H63" s="16">
        <f>G63*half_lambda*1000</f>
        <v>6.1182134285714289</v>
      </c>
      <c r="I63" s="16">
        <f>H63/1000*rho_Cu</f>
        <v>5.4819192320000008E-2</v>
      </c>
      <c r="J63" s="16">
        <f>SUM(I$56:I63)</f>
        <v>0.43855353856000001</v>
      </c>
    </row>
    <row r="64" spans="1:10" x14ac:dyDescent="0.25">
      <c r="A64">
        <v>8</v>
      </c>
      <c r="B64" s="11">
        <f>2*(Radius-A64*half_lambda)*alphaSector*half_lambda*PV_Efficiency*Irradiance</f>
        <v>7.8581675227409304</v>
      </c>
      <c r="C64" s="11">
        <f>B64-Element_Power_BOL</f>
        <v>3.7119171143437653</v>
      </c>
      <c r="D64" s="11">
        <f>SUM(C$56:C64)</f>
        <v>34.424744220780312</v>
      </c>
      <c r="E64" s="16">
        <f>D64/V_bus</f>
        <v>0.34424744220780312</v>
      </c>
      <c r="F64" s="16">
        <f>E64/J_Cu</f>
        <v>0.11104756200251713</v>
      </c>
      <c r="G64" s="16">
        <f t="shared" si="0"/>
        <v>0.11104756200251713</v>
      </c>
      <c r="H64" s="16">
        <f>G64*half_lambda*1000</f>
        <v>6.7941268505391861</v>
      </c>
      <c r="I64" s="16">
        <f>H64/1000*rho_Cu</f>
        <v>6.0875376580831114E-2</v>
      </c>
      <c r="J64" s="16">
        <f>SUM(I$56:I64)</f>
        <v>0.4994289151408311</v>
      </c>
    </row>
    <row r="65" spans="1:10" x14ac:dyDescent="0.25">
      <c r="A65">
        <v>9</v>
      </c>
      <c r="B65" s="11">
        <f>2*(Radius-A65*half_lambda)*alphaSector*half_lambda*PV_Efficiency*Irradiance</f>
        <v>7.8299039063051969</v>
      </c>
      <c r="C65" s="11">
        <f>B65-Element_Power_BOL</f>
        <v>3.6836534979080318</v>
      </c>
      <c r="D65" s="11">
        <f>SUM(C$56:C65)</f>
        <v>38.108397718688344</v>
      </c>
      <c r="E65" s="16">
        <f>D65/V_bus</f>
        <v>0.38108397718688347</v>
      </c>
      <c r="F65" s="16">
        <f>E65/J_Cu</f>
        <v>0.12293031522157531</v>
      </c>
      <c r="G65" s="16">
        <f t="shared" si="0"/>
        <v>0.12293031522157531</v>
      </c>
      <c r="H65" s="16">
        <f>G65*half_lambda*1000</f>
        <v>7.5211390536716074</v>
      </c>
      <c r="I65" s="16">
        <f>H65/1000*rho_Cu</f>
        <v>6.7389405920897608E-2</v>
      </c>
      <c r="J65" s="16">
        <f>SUM(I$56:I65)</f>
        <v>0.56681832106172869</v>
      </c>
    </row>
    <row r="66" spans="1:10" x14ac:dyDescent="0.25">
      <c r="A66">
        <v>10</v>
      </c>
      <c r="B66" s="11">
        <f>2*(Radius-A66*half_lambda)*alphaSector*half_lambda*PV_Efficiency*Irradiance</f>
        <v>7.8016402898694635</v>
      </c>
      <c r="C66" s="11">
        <f>B66-Element_Power_BOL</f>
        <v>3.6553898814722983</v>
      </c>
      <c r="D66" s="11">
        <f>SUM(C$56:C66)</f>
        <v>41.76378760016064</v>
      </c>
      <c r="E66" s="16">
        <f>D66/V_bus</f>
        <v>0.4176378760016064</v>
      </c>
      <c r="F66" s="16">
        <f>E66/J_Cu</f>
        <v>0.13472189548438915</v>
      </c>
      <c r="G66" s="16">
        <f t="shared" si="0"/>
        <v>0.13472189548438915</v>
      </c>
      <c r="H66" s="16">
        <f>G66*half_lambda*1000</f>
        <v>8.2425731007518621</v>
      </c>
      <c r="I66" s="16">
        <f>H66/1000*rho_Cu</f>
        <v>7.3853454982736683E-2</v>
      </c>
      <c r="J66" s="16">
        <f>SUM(I$56:I66)</f>
        <v>0.64067177604446535</v>
      </c>
    </row>
    <row r="67" spans="1:10" x14ac:dyDescent="0.25">
      <c r="A67">
        <v>11</v>
      </c>
      <c r="B67" s="11">
        <f>2*(Radius-A67*half_lambda)*alphaSector*half_lambda*PV_Efficiency*Irradiance</f>
        <v>7.7733766734337308</v>
      </c>
      <c r="C67" s="11">
        <f>B67-Element_Power_BOL</f>
        <v>3.6271262650365657</v>
      </c>
      <c r="D67" s="11">
        <f>SUM(C$56:C67)</f>
        <v>45.390913865197206</v>
      </c>
      <c r="E67" s="16">
        <f>D67/V_bus</f>
        <v>0.45390913865197208</v>
      </c>
      <c r="F67" s="16">
        <f>E67/J_Cu</f>
        <v>0.14642230279095872</v>
      </c>
      <c r="G67" s="16">
        <f t="shared" si="0"/>
        <v>0.14642230279095872</v>
      </c>
      <c r="H67" s="16">
        <f>G67*half_lambda*1000</f>
        <v>8.9584289917799538</v>
      </c>
      <c r="I67" s="16">
        <f>H67/1000*rho_Cu</f>
        <v>8.0267523766348395E-2</v>
      </c>
      <c r="J67" s="16">
        <f>SUM(I$56:I67)</f>
        <v>0.72093929981081373</v>
      </c>
    </row>
    <row r="68" spans="1:10" x14ac:dyDescent="0.25">
      <c r="A68">
        <v>12</v>
      </c>
      <c r="B68" s="11">
        <f>2*(Radius-A68*half_lambda)*alphaSector*half_lambda*PV_Efficiency*Irradiance</f>
        <v>7.7451130569979947</v>
      </c>
      <c r="C68" s="11">
        <f>B68-Element_Power_BOL</f>
        <v>3.5988626486008295</v>
      </c>
      <c r="D68" s="11">
        <f>SUM(C$56:C68)</f>
        <v>48.989776513798034</v>
      </c>
      <c r="E68" s="16">
        <f>D68/V_bus</f>
        <v>0.48989776513798033</v>
      </c>
      <c r="F68" s="16">
        <f>E68/J_Cu</f>
        <v>0.15803153714128398</v>
      </c>
      <c r="G68" s="16">
        <f t="shared" si="0"/>
        <v>0.15803153714128398</v>
      </c>
      <c r="H68" s="16">
        <f>G68*half_lambda*1000</f>
        <v>9.6687067267558824</v>
      </c>
      <c r="I68" s="16">
        <f>H68/1000*rho_Cu</f>
        <v>8.6631612271732716E-2</v>
      </c>
      <c r="J68" s="16">
        <f>SUM(I$56:I68)</f>
        <v>0.8075709120825465</v>
      </c>
    </row>
    <row r="69" spans="1:10" x14ac:dyDescent="0.25">
      <c r="A69">
        <v>13</v>
      </c>
      <c r="B69" s="11">
        <f>2*(Radius-A69*half_lambda)*alphaSector*half_lambda*PV_Efficiency*Irradiance</f>
        <v>7.7168494405622612</v>
      </c>
      <c r="C69" s="11">
        <f>B69-Element_Power_BOL</f>
        <v>3.570599032165096</v>
      </c>
      <c r="D69" s="11">
        <f>SUM(C$56:C69)</f>
        <v>52.560375545963133</v>
      </c>
      <c r="E69" s="16">
        <f>D69/V_bus</f>
        <v>0.52560375545963134</v>
      </c>
      <c r="F69" s="16">
        <f>E69/J_Cu</f>
        <v>0.16954959853536494</v>
      </c>
      <c r="G69" s="16">
        <f t="shared" si="0"/>
        <v>0.16954959853536494</v>
      </c>
      <c r="H69" s="16">
        <f>G69*half_lambda*1000</f>
        <v>10.373406305679644</v>
      </c>
      <c r="I69" s="16">
        <f>H69/1000*rho_Cu</f>
        <v>9.294572049888962E-2</v>
      </c>
      <c r="J69" s="16">
        <f>SUM(I$56:I69)</f>
        <v>0.90051663258143611</v>
      </c>
    </row>
    <row r="70" spans="1:10" x14ac:dyDescent="0.25">
      <c r="A70">
        <v>14</v>
      </c>
      <c r="B70" s="11">
        <f>2*(Radius-A70*half_lambda)*alphaSector*half_lambda*PV_Efficiency*Irradiance</f>
        <v>7.6885858241265286</v>
      </c>
      <c r="C70" s="11">
        <f>B70-Element_Power_BOL</f>
        <v>3.5423354157293634</v>
      </c>
      <c r="D70" s="11">
        <f>SUM(C$56:C70)</f>
        <v>56.102710961692495</v>
      </c>
      <c r="E70" s="16">
        <f>D70/V_bus</f>
        <v>0.56102710961692492</v>
      </c>
      <c r="F70" s="16">
        <f>E70/J_Cu</f>
        <v>0.18097648697320159</v>
      </c>
      <c r="G70" s="16">
        <f t="shared" si="0"/>
        <v>0.18097648697320159</v>
      </c>
      <c r="H70" s="16">
        <f>G70*half_lambda*1000</f>
        <v>11.072527728551242</v>
      </c>
      <c r="I70" s="16">
        <f>H70/1000*rho_Cu</f>
        <v>9.9209848447819146E-2</v>
      </c>
      <c r="J70" s="16">
        <f>SUM(I$56:I70)</f>
        <v>0.99972648102925521</v>
      </c>
    </row>
    <row r="71" spans="1:10" x14ac:dyDescent="0.25">
      <c r="A71">
        <v>15</v>
      </c>
      <c r="B71" s="11">
        <f>2*(Radius-A71*half_lambda)*alphaSector*half_lambda*PV_Efficiency*Irradiance</f>
        <v>7.6603222076907951</v>
      </c>
      <c r="C71" s="11">
        <f>B71-Element_Power_BOL</f>
        <v>3.5140717992936299</v>
      </c>
      <c r="D71" s="11">
        <f>SUM(C$56:C71)</f>
        <v>59.616782760986126</v>
      </c>
      <c r="E71" s="16">
        <f>D71/V_bus</f>
        <v>0.59616782760986131</v>
      </c>
      <c r="F71" s="16">
        <f>E71/J_Cu</f>
        <v>0.19231220245479397</v>
      </c>
      <c r="G71" s="16">
        <f t="shared" si="0"/>
        <v>0.19231220245479397</v>
      </c>
      <c r="H71" s="16">
        <f>G71*half_lambda*1000</f>
        <v>11.766070995370676</v>
      </c>
      <c r="I71" s="16">
        <f>H71/1000*rho_Cu</f>
        <v>0.10542399611852127</v>
      </c>
      <c r="J71" s="16">
        <f>SUM(I$56:I71)</f>
        <v>1.1051504771477765</v>
      </c>
    </row>
    <row r="72" spans="1:10" x14ac:dyDescent="0.25">
      <c r="A72">
        <v>16</v>
      </c>
      <c r="B72" s="11">
        <f>2*(Radius-A72*half_lambda)*alphaSector*half_lambda*PV_Efficiency*Irradiance</f>
        <v>7.6320585912550607</v>
      </c>
      <c r="C72" s="11">
        <f>B72-Element_Power_BOL</f>
        <v>3.4858081828578955</v>
      </c>
      <c r="D72" s="11">
        <f>SUM(C$56:C72)</f>
        <v>63.102590943844021</v>
      </c>
      <c r="E72" s="16">
        <f>D72/V_bus</f>
        <v>0.63102590943844017</v>
      </c>
      <c r="F72" s="16">
        <f>E72/J_Cu</f>
        <v>0.20355674498014198</v>
      </c>
      <c r="G72" s="16">
        <f t="shared" si="0"/>
        <v>0.20355674498014198</v>
      </c>
      <c r="H72" s="16">
        <f>G72*half_lambda*1000</f>
        <v>12.454036106137943</v>
      </c>
      <c r="I72" s="16">
        <f>H72/1000*rho_Cu</f>
        <v>0.11158816351099599</v>
      </c>
      <c r="J72" s="16">
        <f>SUM(I$56:I72)</f>
        <v>1.2167386406587726</v>
      </c>
    </row>
    <row r="73" spans="1:10" x14ac:dyDescent="0.25">
      <c r="A73">
        <v>17</v>
      </c>
      <c r="B73" s="11">
        <f>2*(Radius-A73*half_lambda)*alphaSector*half_lambda*PV_Efficiency*Irradiance</f>
        <v>7.6037949748193263</v>
      </c>
      <c r="C73" s="11">
        <f>B73-Element_Power_BOL</f>
        <v>3.4575445664221611</v>
      </c>
      <c r="D73" s="11">
        <f>SUM(C$56:C73)</f>
        <v>66.560135510266178</v>
      </c>
      <c r="E73" s="16">
        <f>D73/V_bus</f>
        <v>0.66560135510266183</v>
      </c>
      <c r="F73" s="16">
        <f>E73/J_Cu</f>
        <v>0.21471011454924574</v>
      </c>
      <c r="G73" s="16">
        <f t="shared" si="0"/>
        <v>0.21471011454924574</v>
      </c>
      <c r="H73" s="16">
        <f>G73*half_lambda*1000</f>
        <v>13.136423060853049</v>
      </c>
      <c r="I73" s="16">
        <f>H73/1000*rho_Cu</f>
        <v>0.11770235062524334</v>
      </c>
      <c r="J73" s="16">
        <f>SUM(I$56:I73)</f>
        <v>1.3344409912840158</v>
      </c>
    </row>
    <row r="74" spans="1:10" x14ac:dyDescent="0.25">
      <c r="A74">
        <v>18</v>
      </c>
      <c r="B74" s="11">
        <f>2*(Radius-A74*half_lambda)*alphaSector*half_lambda*PV_Efficiency*Irradiance</f>
        <v>7.5755313583835919</v>
      </c>
      <c r="C74" s="11">
        <f>B74-Element_Power_BOL</f>
        <v>3.4292809499864267</v>
      </c>
      <c r="D74" s="11">
        <f>SUM(C$56:C74)</f>
        <v>69.989416460252599</v>
      </c>
      <c r="E74" s="16">
        <f>D74/V_bus</f>
        <v>0.69989416460252596</v>
      </c>
      <c r="F74" s="16">
        <f>E74/J_Cu</f>
        <v>0.22577231116210514</v>
      </c>
      <c r="G74" s="16">
        <f t="shared" si="0"/>
        <v>0.22577231116210514</v>
      </c>
      <c r="H74" s="16">
        <f>G74*half_lambda*1000</f>
        <v>13.813231859515987</v>
      </c>
      <c r="I74" s="16">
        <f>H74/1000*rho_Cu</f>
        <v>0.12376655746126325</v>
      </c>
      <c r="J74" s="16">
        <f>SUM(I$56:I74)</f>
        <v>1.458207548745279</v>
      </c>
    </row>
    <row r="75" spans="1:10" x14ac:dyDescent="0.25">
      <c r="A75">
        <v>19</v>
      </c>
      <c r="B75" s="11">
        <f>2*(Radius-A75*half_lambda)*alphaSector*half_lambda*PV_Efficiency*Irradiance</f>
        <v>7.5472677419478584</v>
      </c>
      <c r="C75" s="11">
        <f>B75-Element_Power_BOL</f>
        <v>3.4010173335506932</v>
      </c>
      <c r="D75" s="11">
        <f>SUM(C$56:C75)</f>
        <v>73.390433793803297</v>
      </c>
      <c r="E75" s="16">
        <f>D75/V_bus</f>
        <v>0.733904337938033</v>
      </c>
      <c r="F75" s="16">
        <f>E75/J_Cu</f>
        <v>0.23674333481872031</v>
      </c>
      <c r="G75" s="16">
        <f t="shared" si="0"/>
        <v>0.23674333481872031</v>
      </c>
      <c r="H75" s="16">
        <f>G75*half_lambda*1000</f>
        <v>14.484462502126764</v>
      </c>
      <c r="I75" s="16">
        <f>H75/1000*rho_Cu</f>
        <v>0.12978078401905582</v>
      </c>
      <c r="J75" s="16">
        <f>SUM(I$56:I75)</f>
        <v>1.5879883327643349</v>
      </c>
    </row>
    <row r="76" spans="1:10" x14ac:dyDescent="0.25">
      <c r="A76">
        <v>20</v>
      </c>
      <c r="B76" s="11">
        <f>2*(Radius-A76*half_lambda)*alphaSector*half_lambda*PV_Efficiency*Irradiance</f>
        <v>7.5190041255121249</v>
      </c>
      <c r="C76" s="11">
        <f>B76-Element_Power_BOL</f>
        <v>3.3727537171149597</v>
      </c>
      <c r="D76" s="11">
        <f>SUM(C$56:C76)</f>
        <v>76.763187510918257</v>
      </c>
      <c r="E76" s="16">
        <f>D76/V_bus</f>
        <v>0.76763187510918263</v>
      </c>
      <c r="F76" s="16">
        <f>E76/J_Cu</f>
        <v>0.24762318551909115</v>
      </c>
      <c r="G76" s="16">
        <f t="shared" si="0"/>
        <v>0.24762318551909115</v>
      </c>
      <c r="H76" s="16">
        <f>G76*half_lambda*1000</f>
        <v>15.150114988685376</v>
      </c>
      <c r="I76" s="16">
        <f>H76/1000*rho_Cu</f>
        <v>0.13574503029862098</v>
      </c>
      <c r="J76" s="16">
        <f>SUM(I$56:I76)</f>
        <v>1.7237333630629559</v>
      </c>
    </row>
    <row r="77" spans="1:10" x14ac:dyDescent="0.25">
      <c r="A77">
        <v>21</v>
      </c>
      <c r="B77" s="11">
        <f>2*(Radius-A77*half_lambda)*alphaSector*half_lambda*PV_Efficiency*Irradiance</f>
        <v>7.4907405090763914</v>
      </c>
      <c r="C77" s="11">
        <f>B77-Element_Power_BOL</f>
        <v>3.3444901006792263</v>
      </c>
      <c r="D77" s="11">
        <f>SUM(C$56:C77)</f>
        <v>80.107677611597481</v>
      </c>
      <c r="E77" s="16">
        <f>D77/V_bus</f>
        <v>0.80107677611597483</v>
      </c>
      <c r="F77" s="16">
        <f>E77/J_Cu</f>
        <v>0.25841186326321769</v>
      </c>
      <c r="G77" s="16">
        <f t="shared" si="0"/>
        <v>0.25841186326321769</v>
      </c>
      <c r="H77" s="16">
        <f>G77*half_lambda*1000</f>
        <v>15.810189319191821</v>
      </c>
      <c r="I77" s="16">
        <f>H77/1000*rho_Cu</f>
        <v>0.14165929629995874</v>
      </c>
      <c r="J77" s="16">
        <f>SUM(I$56:I77)</f>
        <v>1.8653926593629147</v>
      </c>
    </row>
    <row r="78" spans="1:10" x14ac:dyDescent="0.25">
      <c r="A78">
        <v>22</v>
      </c>
      <c r="B78" s="11">
        <f>2*(Radius-A78*half_lambda)*alphaSector*half_lambda*PV_Efficiency*Irradiance</f>
        <v>7.4624768926406579</v>
      </c>
      <c r="C78" s="11">
        <f>B78-Element_Power_BOL</f>
        <v>3.3162264842434928</v>
      </c>
      <c r="D78" s="11">
        <f>SUM(C$56:C78)</f>
        <v>83.423904095840967</v>
      </c>
      <c r="E78" s="16">
        <f>D78/V_bus</f>
        <v>0.83423904095840973</v>
      </c>
      <c r="F78" s="16">
        <f>E78/J_Cu</f>
        <v>0.26910936805109992</v>
      </c>
      <c r="G78" s="16">
        <f t="shared" si="0"/>
        <v>0.26910936805109992</v>
      </c>
      <c r="H78" s="16">
        <f>G78*half_lambda*1000</f>
        <v>16.464685493646101</v>
      </c>
      <c r="I78" s="16">
        <f>H78/1000*rho_Cu</f>
        <v>0.14752358202306906</v>
      </c>
      <c r="J78" s="16">
        <f>SUM(I$56:I78)</f>
        <v>2.0129162413859838</v>
      </c>
    </row>
    <row r="79" spans="1:10" x14ac:dyDescent="0.25">
      <c r="A79">
        <v>23</v>
      </c>
      <c r="B79" s="11">
        <f>2*(Radius-A79*half_lambda)*alphaSector*half_lambda*PV_Efficiency*Irradiance</f>
        <v>7.4342132762049236</v>
      </c>
      <c r="C79" s="11">
        <f>B79-Element_Power_BOL</f>
        <v>3.2879628678077584</v>
      </c>
      <c r="D79" s="11">
        <f>SUM(C$56:C79)</f>
        <v>86.711866963648731</v>
      </c>
      <c r="E79" s="16">
        <f>D79/V_bus</f>
        <v>0.86711866963648732</v>
      </c>
      <c r="F79" s="16">
        <f>E79/J_Cu</f>
        <v>0.27971569988273781</v>
      </c>
      <c r="G79" s="16">
        <f t="shared" si="0"/>
        <v>0.27971569988273781</v>
      </c>
      <c r="H79" s="16">
        <f>G79*half_lambda*1000</f>
        <v>17.113603512048222</v>
      </c>
      <c r="I79" s="16">
        <f>H79/1000*rho_Cu</f>
        <v>0.15333788746795207</v>
      </c>
      <c r="J79" s="16">
        <f>SUM(I$56:I79)</f>
        <v>2.1662541288539359</v>
      </c>
    </row>
    <row r="80" spans="1:10" x14ac:dyDescent="0.25">
      <c r="A80">
        <v>24</v>
      </c>
      <c r="B80" s="11">
        <f>2*(Radius-A80*half_lambda)*alphaSector*half_lambda*PV_Efficiency*Irradiance</f>
        <v>7.4059496597691892</v>
      </c>
      <c r="C80" s="11">
        <f>B80-Element_Power_BOL</f>
        <v>3.259699251372024</v>
      </c>
      <c r="D80" s="11">
        <f>SUM(C$56:C80)</f>
        <v>89.971566215020758</v>
      </c>
      <c r="E80" s="16">
        <f>D80/V_bus</f>
        <v>0.8997156621502076</v>
      </c>
      <c r="F80" s="16">
        <f>E80/J_Cu</f>
        <v>0.29023085875813148</v>
      </c>
      <c r="G80" s="16">
        <f t="shared" si="0"/>
        <v>0.29023085875813148</v>
      </c>
      <c r="H80" s="16">
        <f>G80*half_lambda*1000</f>
        <v>17.756943374398176</v>
      </c>
      <c r="I80" s="16">
        <f>H80/1000*rho_Cu</f>
        <v>0.15910221263460766</v>
      </c>
      <c r="J80" s="16">
        <f>SUM(I$56:I80)</f>
        <v>2.3253563414885434</v>
      </c>
    </row>
    <row r="81" spans="1:10" x14ac:dyDescent="0.25">
      <c r="A81">
        <v>25</v>
      </c>
      <c r="B81" s="11">
        <f>2*(Radius-A81*half_lambda)*alphaSector*half_lambda*PV_Efficiency*Irradiance</f>
        <v>7.3776860433334557</v>
      </c>
      <c r="C81" s="11">
        <f>B81-Element_Power_BOL</f>
        <v>3.2314356349362905</v>
      </c>
      <c r="D81" s="11">
        <f>SUM(C$56:C81)</f>
        <v>93.203001849957047</v>
      </c>
      <c r="E81" s="16">
        <f>D81/V_bus</f>
        <v>0.93203001849957046</v>
      </c>
      <c r="F81" s="16">
        <f>E81/J_Cu</f>
        <v>0.30065484467728076</v>
      </c>
      <c r="G81" s="16">
        <f t="shared" si="0"/>
        <v>0.30065484467728076</v>
      </c>
      <c r="H81" s="16">
        <f>G81*half_lambda*1000</f>
        <v>18.39470508069596</v>
      </c>
      <c r="I81" s="16">
        <f>H81/1000*rho_Cu</f>
        <v>0.16481655752303584</v>
      </c>
      <c r="J81" s="16">
        <f>SUM(I$56:I81)</f>
        <v>2.4901728990115792</v>
      </c>
    </row>
    <row r="82" spans="1:10" x14ac:dyDescent="0.25">
      <c r="A82">
        <v>26</v>
      </c>
      <c r="B82" s="11">
        <f>2*(Radius-A82*half_lambda)*alphaSector*half_lambda*PV_Efficiency*Irradiance</f>
        <v>7.3494224268977222</v>
      </c>
      <c r="C82" s="11">
        <f>B82-Element_Power_BOL</f>
        <v>3.203172018500557</v>
      </c>
      <c r="D82" s="11">
        <f>SUM(C$56:C82)</f>
        <v>96.4061738684576</v>
      </c>
      <c r="E82" s="16">
        <f>D82/V_bus</f>
        <v>0.96406173868457601</v>
      </c>
      <c r="F82" s="16">
        <f>E82/J_Cu</f>
        <v>0.31098765764018582</v>
      </c>
      <c r="G82" s="16">
        <f t="shared" si="0"/>
        <v>0.31098765764018582</v>
      </c>
      <c r="H82" s="16">
        <f>G82*half_lambda*1000</f>
        <v>19.026888630941588</v>
      </c>
      <c r="I82" s="16">
        <f>H82/1000*rho_Cu</f>
        <v>0.17048092213323665</v>
      </c>
      <c r="J82" s="16">
        <f>SUM(I$56:I82)</f>
        <v>2.6606538211448161</v>
      </c>
    </row>
    <row r="83" spans="1:10" x14ac:dyDescent="0.25">
      <c r="A83">
        <v>27</v>
      </c>
      <c r="B83" s="11">
        <f>2*(Radius-A83*half_lambda)*alphaSector*half_lambda*PV_Efficiency*Irradiance</f>
        <v>7.3211588104619869</v>
      </c>
      <c r="C83" s="11">
        <f>B83-Element_Power_BOL</f>
        <v>3.1749084020648217</v>
      </c>
      <c r="D83" s="11">
        <f>SUM(C$56:C83)</f>
        <v>99.581082270522415</v>
      </c>
      <c r="E83" s="16">
        <f>D83/V_bus</f>
        <v>0.99581082270522414</v>
      </c>
      <c r="F83" s="16">
        <f>E83/J_Cu</f>
        <v>0.32122929764684649</v>
      </c>
      <c r="G83" s="16">
        <f t="shared" si="0"/>
        <v>0.32122929764684649</v>
      </c>
      <c r="H83" s="16">
        <f>G83*half_lambda*1000</f>
        <v>19.653494025135046</v>
      </c>
      <c r="I83" s="16">
        <f>H83/1000*rho_Cu</f>
        <v>0.17609530646521004</v>
      </c>
      <c r="J83" s="16">
        <f>SUM(I$56:I83)</f>
        <v>2.8367491276100263</v>
      </c>
    </row>
    <row r="84" spans="1:10" x14ac:dyDescent="0.25">
      <c r="A84">
        <v>28</v>
      </c>
      <c r="B84" s="11">
        <f>2*(Radius-A84*half_lambda)*alphaSector*half_lambda*PV_Efficiency*Irradiance</f>
        <v>7.2928951940262534</v>
      </c>
      <c r="C84" s="11">
        <f>B84-Element_Power_BOL</f>
        <v>3.1466447856290882</v>
      </c>
      <c r="D84" s="11">
        <f>SUM(C$56:C84)</f>
        <v>102.72772705615151</v>
      </c>
      <c r="E84" s="16">
        <f>D84/V_bus</f>
        <v>1.0272772705615152</v>
      </c>
      <c r="F84" s="16">
        <f>E84/J_Cu</f>
        <v>0.33137976469726294</v>
      </c>
      <c r="G84" s="16">
        <f t="shared" si="0"/>
        <v>0.33137976469726294</v>
      </c>
      <c r="H84" s="16">
        <f>G84*half_lambda*1000</f>
        <v>20.274521263276341</v>
      </c>
      <c r="I84" s="16">
        <f>H84/1000*rho_Cu</f>
        <v>0.18165971051895605</v>
      </c>
      <c r="J84" s="16">
        <f>SUM(I$56:I84)</f>
        <v>3.0184088381289822</v>
      </c>
    </row>
    <row r="85" spans="1:10" x14ac:dyDescent="0.25">
      <c r="A85">
        <v>29</v>
      </c>
      <c r="B85" s="11">
        <f>2*(Radius-A85*half_lambda)*alphaSector*half_lambda*PV_Efficiency*Irradiance</f>
        <v>7.2646315775905199</v>
      </c>
      <c r="C85" s="11">
        <f>B85-Element_Power_BOL</f>
        <v>3.1183811691933547</v>
      </c>
      <c r="D85" s="11">
        <f>SUM(C$56:C85)</f>
        <v>105.84610822534486</v>
      </c>
      <c r="E85" s="16">
        <f>D85/V_bus</f>
        <v>1.0584610822534486</v>
      </c>
      <c r="F85" s="16">
        <f>E85/J_Cu</f>
        <v>0.34143905879143505</v>
      </c>
      <c r="G85" s="16">
        <f t="shared" si="0"/>
        <v>0.34143905879143505</v>
      </c>
      <c r="H85" s="16">
        <f>G85*half_lambda*1000</f>
        <v>20.889970345365473</v>
      </c>
      <c r="I85" s="16">
        <f>H85/1000*rho_Cu</f>
        <v>0.18717413429447466</v>
      </c>
      <c r="J85" s="16">
        <f>SUM(I$56:I85)</f>
        <v>3.205582972423457</v>
      </c>
    </row>
    <row r="86" spans="1:10" x14ac:dyDescent="0.25">
      <c r="A86">
        <v>30</v>
      </c>
      <c r="B86" s="11">
        <f>2*(Radius-A86*half_lambda)*alphaSector*half_lambda*PV_Efficiency*Irradiance</f>
        <v>7.2363679611547864</v>
      </c>
      <c r="C86" s="11">
        <f>B86-Element_Power_BOL</f>
        <v>3.0901175527576212</v>
      </c>
      <c r="D86" s="11">
        <f>SUM(C$56:C86)</f>
        <v>108.93622577810248</v>
      </c>
      <c r="E86" s="16">
        <f>D86/V_bus</f>
        <v>1.0893622577810249</v>
      </c>
      <c r="F86" s="16">
        <f>E86/J_Cu</f>
        <v>0.35140717992936288</v>
      </c>
      <c r="G86" s="16">
        <f t="shared" si="0"/>
        <v>0.35140717992936288</v>
      </c>
      <c r="H86" s="16">
        <f>G86*half_lambda*1000</f>
        <v>21.499841271402442</v>
      </c>
      <c r="I86" s="16">
        <f>H86/1000*rho_Cu</f>
        <v>0.19263857779176588</v>
      </c>
      <c r="J86" s="16">
        <f>SUM(I$56:I86)</f>
        <v>3.3982215502152231</v>
      </c>
    </row>
    <row r="87" spans="1:10" x14ac:dyDescent="0.25">
      <c r="A87">
        <v>31</v>
      </c>
      <c r="B87" s="11">
        <f>2*(Radius-A87*half_lambda)*alphaSector*half_lambda*PV_Efficiency*Irradiance</f>
        <v>7.208104344719052</v>
      </c>
      <c r="C87" s="11">
        <f>B87-Element_Power_BOL</f>
        <v>3.0618539363218868</v>
      </c>
      <c r="D87" s="11">
        <f>SUM(C$56:C87)</f>
        <v>111.99807971442436</v>
      </c>
      <c r="E87" s="16">
        <f>D87/V_bus</f>
        <v>1.1199807971442437</v>
      </c>
      <c r="F87" s="16">
        <f>E87/J_Cu</f>
        <v>0.36128412811104632</v>
      </c>
      <c r="G87" s="16">
        <f t="shared" si="0"/>
        <v>0.36128412811104632</v>
      </c>
      <c r="H87" s="16">
        <f>G87*half_lambda*1000</f>
        <v>22.104134041387237</v>
      </c>
      <c r="I87" s="16">
        <f>H87/1000*rho_Cu</f>
        <v>0.19805304101082968</v>
      </c>
      <c r="J87" s="16">
        <f>SUM(I$56:I87)</f>
        <v>3.5962745912260528</v>
      </c>
    </row>
    <row r="88" spans="1:10" x14ac:dyDescent="0.25">
      <c r="A88">
        <v>32</v>
      </c>
      <c r="B88" s="11">
        <f>2*(Radius-A88*half_lambda)*alphaSector*half_lambda*PV_Efficiency*Irradiance</f>
        <v>7.1798407282833177</v>
      </c>
      <c r="C88" s="11">
        <f>B88-Element_Power_BOL</f>
        <v>3.0335903198861525</v>
      </c>
      <c r="D88" s="11">
        <f>SUM(C$56:C88)</f>
        <v>115.03167003431052</v>
      </c>
      <c r="E88" s="16">
        <f>D88/V_bus</f>
        <v>1.1503167003431052</v>
      </c>
      <c r="F88" s="16">
        <f>E88/J_Cu</f>
        <v>0.37106990333648554</v>
      </c>
      <c r="G88" s="16">
        <f t="shared" si="0"/>
        <v>0.37106990333648554</v>
      </c>
      <c r="H88" s="16">
        <f>G88*half_lambda*1000</f>
        <v>22.702848655319876</v>
      </c>
      <c r="I88" s="16">
        <f>H88/1000*rho_Cu</f>
        <v>0.2034175239516661</v>
      </c>
      <c r="J88" s="16">
        <f>SUM(I$56:I88)</f>
        <v>3.7996921151777188</v>
      </c>
    </row>
    <row r="89" spans="1:10" x14ac:dyDescent="0.25">
      <c r="A89">
        <v>33</v>
      </c>
      <c r="B89" s="11">
        <f>2*(Radius-A89*half_lambda)*alphaSector*half_lambda*PV_Efficiency*Irradiance</f>
        <v>7.1515771118475842</v>
      </c>
      <c r="C89" s="11">
        <f>B89-Element_Power_BOL</f>
        <v>3.005326703450419</v>
      </c>
      <c r="D89" s="11">
        <f>SUM(C$56:C89)</f>
        <v>118.03699673776094</v>
      </c>
      <c r="E89" s="16">
        <f>D89/V_bus</f>
        <v>1.1803699673776094</v>
      </c>
      <c r="F89" s="16">
        <f>E89/J_Cu</f>
        <v>0.38076450560568043</v>
      </c>
      <c r="G89" s="16">
        <f t="shared" si="0"/>
        <v>0.38076450560568043</v>
      </c>
      <c r="H89" s="16">
        <f>G89*half_lambda*1000</f>
        <v>23.295985113200349</v>
      </c>
      <c r="I89" s="16">
        <f>H89/1000*rho_Cu</f>
        <v>0.20873202661427515</v>
      </c>
      <c r="J89" s="16">
        <f>SUM(I$56:I89)</f>
        <v>4.0084241417919939</v>
      </c>
    </row>
    <row r="90" spans="1:10" x14ac:dyDescent="0.25">
      <c r="A90">
        <v>34</v>
      </c>
      <c r="B90" s="11">
        <f>2*(Radius-A90*half_lambda)*alphaSector*half_lambda*PV_Efficiency*Irradiance</f>
        <v>7.1233134954118515</v>
      </c>
      <c r="C90" s="11">
        <f>B90-Element_Power_BOL</f>
        <v>2.9770630870146864</v>
      </c>
      <c r="D90" s="11">
        <f>SUM(C$56:C90)</f>
        <v>121.01405982477563</v>
      </c>
      <c r="E90" s="16">
        <f>D90/V_bus</f>
        <v>1.2101405982477562</v>
      </c>
      <c r="F90" s="16">
        <f>E90/J_Cu</f>
        <v>0.39036793491863103</v>
      </c>
      <c r="G90" s="16">
        <f t="shared" si="0"/>
        <v>0.39036793491863103</v>
      </c>
      <c r="H90" s="16">
        <f>G90*half_lambda*1000</f>
        <v>23.883543415028658</v>
      </c>
      <c r="I90" s="16">
        <f>H90/1000*rho_Cu</f>
        <v>0.21399654899865678</v>
      </c>
      <c r="J90" s="16">
        <f>SUM(I$56:I90)</f>
        <v>4.222420690790651</v>
      </c>
    </row>
    <row r="91" spans="1:10" x14ac:dyDescent="0.25">
      <c r="A91">
        <v>35</v>
      </c>
      <c r="B91" s="11">
        <f>2*(Radius-A91*half_lambda)*alphaSector*half_lambda*PV_Efficiency*Irradiance</f>
        <v>7.0950498789761172</v>
      </c>
      <c r="C91" s="11">
        <f>B91-Element_Power_BOL</f>
        <v>2.948799470578952</v>
      </c>
      <c r="D91" s="11">
        <f>SUM(C$56:C91)</f>
        <v>123.96285929535458</v>
      </c>
      <c r="E91" s="16">
        <f>D91/V_bus</f>
        <v>1.2396285929535458</v>
      </c>
      <c r="F91" s="16">
        <f>E91/J_Cu</f>
        <v>0.39988019127533736</v>
      </c>
      <c r="G91" s="16">
        <f t="shared" si="0"/>
        <v>0.39988019127533736</v>
      </c>
      <c r="H91" s="16">
        <f>G91*half_lambda*1000</f>
        <v>24.465523560804805</v>
      </c>
      <c r="I91" s="16">
        <f>H91/1000*rho_Cu</f>
        <v>0.21921109110481107</v>
      </c>
      <c r="J91" s="16">
        <f>SUM(I$56:I91)</f>
        <v>4.4416317818954623</v>
      </c>
    </row>
    <row r="92" spans="1:10" x14ac:dyDescent="0.25">
      <c r="A92">
        <v>36</v>
      </c>
      <c r="B92" s="11">
        <f>2*(Radius-A92*half_lambda)*alphaSector*half_lambda*PV_Efficiency*Irradiance</f>
        <v>7.0667862625403837</v>
      </c>
      <c r="C92" s="11">
        <f>B92-Element_Power_BOL</f>
        <v>2.9205358541432185</v>
      </c>
      <c r="D92" s="11">
        <f>SUM(C$56:C92)</f>
        <v>126.8833951494978</v>
      </c>
      <c r="E92" s="16">
        <f>D92/V_bus</f>
        <v>1.268833951494978</v>
      </c>
      <c r="F92" s="16">
        <f>E92/J_Cu</f>
        <v>0.40930127467579935</v>
      </c>
      <c r="G92" s="16">
        <f t="shared" si="0"/>
        <v>0.40930127467579935</v>
      </c>
      <c r="H92" s="16">
        <f>G92*half_lambda*1000</f>
        <v>25.041925550528781</v>
      </c>
      <c r="I92" s="16">
        <f>H92/1000*rho_Cu</f>
        <v>0.2243756529327379</v>
      </c>
      <c r="J92" s="16">
        <f>SUM(I$56:I92)</f>
        <v>4.6660074348282006</v>
      </c>
    </row>
    <row r="93" spans="1:10" x14ac:dyDescent="0.25">
      <c r="A93">
        <v>37</v>
      </c>
      <c r="B93" s="11">
        <f>2*(Radius-A93*half_lambda)*alphaSector*half_lambda*PV_Efficiency*Irradiance</f>
        <v>7.0385226461046502</v>
      </c>
      <c r="C93" s="11">
        <f>B93-Element_Power_BOL</f>
        <v>2.892272237707485</v>
      </c>
      <c r="D93" s="11">
        <f>SUM(C$56:C93)</f>
        <v>129.77566738720529</v>
      </c>
      <c r="E93" s="16">
        <f>D93/V_bus</f>
        <v>1.297756673872053</v>
      </c>
      <c r="F93" s="16">
        <f>E93/J_Cu</f>
        <v>0.41863118512001707</v>
      </c>
      <c r="G93" s="16">
        <f t="shared" si="0"/>
        <v>0.41863118512001707</v>
      </c>
      <c r="H93" s="16">
        <f>G93*half_lambda*1000</f>
        <v>25.612749384200598</v>
      </c>
      <c r="I93" s="16">
        <f>H93/1000*rho_Cu</f>
        <v>0.22949023448243738</v>
      </c>
      <c r="J93" s="16">
        <f>SUM(I$56:I93)</f>
        <v>4.8954976693106378</v>
      </c>
    </row>
    <row r="94" spans="1:10" x14ac:dyDescent="0.25">
      <c r="A94">
        <v>38</v>
      </c>
      <c r="B94" s="11">
        <f>2*(Radius-A94*half_lambda)*alphaSector*half_lambda*PV_Efficiency*Irradiance</f>
        <v>7.0102590296689149</v>
      </c>
      <c r="C94" s="11">
        <f>B94-Element_Power_BOL</f>
        <v>2.8640086212717497</v>
      </c>
      <c r="D94" s="11">
        <f>SUM(C$56:C94)</f>
        <v>132.63967600847704</v>
      </c>
      <c r="E94" s="16">
        <f>D94/V_bus</f>
        <v>1.3263967600847704</v>
      </c>
      <c r="F94" s="16">
        <f>E94/J_Cu</f>
        <v>0.42786992260799045</v>
      </c>
      <c r="G94" s="16">
        <f t="shared" si="0"/>
        <v>0.42786992260799045</v>
      </c>
      <c r="H94" s="16">
        <f>G94*half_lambda*1000</f>
        <v>26.177995061820248</v>
      </c>
      <c r="I94" s="16">
        <f>H94/1000*rho_Cu</f>
        <v>0.23455483575390945</v>
      </c>
      <c r="J94" s="16">
        <f>SUM(I$56:I94)</f>
        <v>5.1300525050645476</v>
      </c>
    </row>
    <row r="95" spans="1:10" x14ac:dyDescent="0.25">
      <c r="A95">
        <v>39</v>
      </c>
      <c r="B95" s="11">
        <f>2*(Radius-A95*half_lambda)*alphaSector*half_lambda*PV_Efficiency*Irradiance</f>
        <v>6.9819954132331832</v>
      </c>
      <c r="C95" s="11">
        <f>B95-Element_Power_BOL</f>
        <v>2.835745004836018</v>
      </c>
      <c r="D95" s="11">
        <f>SUM(C$56:C95)</f>
        <v>135.47542101331305</v>
      </c>
      <c r="E95" s="16">
        <f>D95/V_bus</f>
        <v>1.3547542101331305</v>
      </c>
      <c r="F95" s="16">
        <f>E95/J_Cu</f>
        <v>0.4370174871397195</v>
      </c>
      <c r="G95" s="16">
        <f t="shared" si="0"/>
        <v>0.4370174871397195</v>
      </c>
      <c r="H95" s="16">
        <f>G95*half_lambda*1000</f>
        <v>26.737662583387731</v>
      </c>
      <c r="I95" s="16">
        <f>H95/1000*rho_Cu</f>
        <v>0.2395694567471541</v>
      </c>
      <c r="J95" s="16">
        <f>SUM(I$56:I95)</f>
        <v>5.3696219618117018</v>
      </c>
    </row>
    <row r="96" spans="1:10" x14ac:dyDescent="0.25">
      <c r="A96">
        <v>40</v>
      </c>
      <c r="B96" s="11">
        <f>2*(Radius-A96*half_lambda)*alphaSector*half_lambda*PV_Efficiency*Irradiance</f>
        <v>6.9537317967974479</v>
      </c>
      <c r="C96" s="11">
        <f>B96-Element_Power_BOL</f>
        <v>2.8074813884002827</v>
      </c>
      <c r="D96" s="11">
        <f>SUM(C$56:C96)</f>
        <v>138.28290240171333</v>
      </c>
      <c r="E96" s="16">
        <f>D96/V_bus</f>
        <v>1.3828290240171333</v>
      </c>
      <c r="F96" s="16">
        <f>E96/J_Cu</f>
        <v>0.44607387871520426</v>
      </c>
      <c r="G96" s="16">
        <f t="shared" si="0"/>
        <v>0.44607387871520426</v>
      </c>
      <c r="H96" s="16">
        <f>G96*half_lambda*1000</f>
        <v>27.291751948903052</v>
      </c>
      <c r="I96" s="16">
        <f>H96/1000*rho_Cu</f>
        <v>0.24453409746217139</v>
      </c>
      <c r="J96" s="16">
        <f>SUM(I$56:I96)</f>
        <v>5.6141560592738733</v>
      </c>
    </row>
    <row r="97" spans="1:10" x14ac:dyDescent="0.25">
      <c r="A97">
        <v>41</v>
      </c>
      <c r="B97" s="11">
        <f>2*(Radius-A97*half_lambda)*alphaSector*half_lambda*PV_Efficiency*Irradiance</f>
        <v>6.9254681803617135</v>
      </c>
      <c r="C97" s="11">
        <f>B97-Element_Power_BOL</f>
        <v>2.7792177719645483</v>
      </c>
      <c r="D97" s="11">
        <f>SUM(C$56:C97)</f>
        <v>141.06212017367787</v>
      </c>
      <c r="E97" s="16">
        <f>D97/V_bus</f>
        <v>1.4106212017367787</v>
      </c>
      <c r="F97" s="16">
        <f>E97/J_Cu</f>
        <v>0.45503909733444475</v>
      </c>
      <c r="G97" s="16">
        <f t="shared" si="0"/>
        <v>0.45503909733444475</v>
      </c>
      <c r="H97" s="16">
        <f>G97*half_lambda*1000</f>
        <v>27.840263158366213</v>
      </c>
      <c r="I97" s="16">
        <f>H97/1000*rho_Cu</f>
        <v>0.24944875789896129</v>
      </c>
      <c r="J97" s="16">
        <f>SUM(I$56:I97)</f>
        <v>5.8636048171728348</v>
      </c>
    </row>
    <row r="98" spans="1:10" x14ac:dyDescent="0.25">
      <c r="A98">
        <v>42</v>
      </c>
      <c r="B98" s="11">
        <f>2*(Radius-A98*half_lambda)*alphaSector*half_lambda*PV_Efficiency*Irradiance</f>
        <v>6.89720456392598</v>
      </c>
      <c r="C98" s="11">
        <f>B98-Element_Power_BOL</f>
        <v>2.7509541555288148</v>
      </c>
      <c r="D98" s="11">
        <f>SUM(C$56:C98)</f>
        <v>143.81307432920667</v>
      </c>
      <c r="E98" s="16">
        <f>D98/V_bus</f>
        <v>1.4381307432920667</v>
      </c>
      <c r="F98" s="16">
        <f>E98/J_Cu</f>
        <v>0.46391314299744085</v>
      </c>
      <c r="G98" s="16">
        <f t="shared" si="0"/>
        <v>0.46391314299744085</v>
      </c>
      <c r="H98" s="16">
        <f>G98*half_lambda*1000</f>
        <v>28.3831962117772</v>
      </c>
      <c r="I98" s="16">
        <f>H98/1000*rho_Cu</f>
        <v>0.25431343805752371</v>
      </c>
      <c r="J98" s="16">
        <f>SUM(I$56:I98)</f>
        <v>6.1179182552303581</v>
      </c>
    </row>
    <row r="99" spans="1:10" x14ac:dyDescent="0.25">
      <c r="A99">
        <v>43</v>
      </c>
      <c r="B99" s="11">
        <f>2*(Radius-A99*half_lambda)*alphaSector*half_lambda*PV_Efficiency*Irradiance</f>
        <v>6.8689409474902474</v>
      </c>
      <c r="C99" s="11">
        <f>B99-Element_Power_BOL</f>
        <v>2.7226905390930822</v>
      </c>
      <c r="D99" s="11">
        <f>SUM(C$56:C99)</f>
        <v>146.53576486829976</v>
      </c>
      <c r="E99" s="16">
        <f>D99/V_bus</f>
        <v>1.4653576486829976</v>
      </c>
      <c r="F99" s="16">
        <f>E99/J_Cu</f>
        <v>0.47269601570419273</v>
      </c>
      <c r="G99" s="16">
        <f t="shared" si="0"/>
        <v>0.47269601570419273</v>
      </c>
      <c r="H99" s="16">
        <f>G99*half_lambda*1000</f>
        <v>28.920551109136028</v>
      </c>
      <c r="I99" s="16">
        <f>H99/1000*rho_Cu</f>
        <v>0.25912813793785883</v>
      </c>
      <c r="J99" s="16">
        <f>SUM(I$56:I99)</f>
        <v>6.3770463931682171</v>
      </c>
    </row>
    <row r="100" spans="1:10" x14ac:dyDescent="0.25">
      <c r="A100">
        <v>44</v>
      </c>
      <c r="B100" s="11">
        <f>2*(Radius-A100*half_lambda)*alphaSector*half_lambda*PV_Efficiency*Irradiance</f>
        <v>6.8406773310545121</v>
      </c>
      <c r="C100" s="11">
        <f>B100-Element_Power_BOL</f>
        <v>2.694426922657347</v>
      </c>
      <c r="D100" s="11">
        <f>SUM(C$56:C100)</f>
        <v>149.23019179095712</v>
      </c>
      <c r="E100" s="16">
        <f>D100/V_bus</f>
        <v>1.4923019179095711</v>
      </c>
      <c r="F100" s="16">
        <f>E100/J_Cu</f>
        <v>0.48138771545470033</v>
      </c>
      <c r="G100" s="16">
        <f t="shared" si="0"/>
        <v>0.48138771545470033</v>
      </c>
      <c r="H100" s="16">
        <f>G100*half_lambda*1000</f>
        <v>29.452327850442693</v>
      </c>
      <c r="I100" s="16">
        <f>H100/1000*rho_Cu</f>
        <v>0.26389285753996655</v>
      </c>
      <c r="J100" s="16">
        <f>SUM(I$56:I100)</f>
        <v>6.6409392507081835</v>
      </c>
    </row>
    <row r="101" spans="1:10" x14ac:dyDescent="0.25">
      <c r="A101">
        <v>45</v>
      </c>
      <c r="B101" s="11">
        <f>2*(Radius-A101*half_lambda)*alphaSector*half_lambda*PV_Efficiency*Irradiance</f>
        <v>6.8124137146187778</v>
      </c>
      <c r="C101" s="11">
        <f>B101-Element_Power_BOL</f>
        <v>2.6661633062216126</v>
      </c>
      <c r="D101" s="11">
        <f>SUM(C$56:C101)</f>
        <v>151.89635509717874</v>
      </c>
      <c r="E101" s="16">
        <f>D101/V_bus</f>
        <v>1.5189635509717874</v>
      </c>
      <c r="F101" s="16">
        <f>E101/J_Cu</f>
        <v>0.48998824224896365</v>
      </c>
      <c r="G101" s="16">
        <f t="shared" si="0"/>
        <v>0.48998824224896365</v>
      </c>
      <c r="H101" s="16">
        <f>G101*half_lambda*1000</f>
        <v>29.978526435697194</v>
      </c>
      <c r="I101" s="16">
        <f>H101/1000*rho_Cu</f>
        <v>0.26860759686384689</v>
      </c>
      <c r="J101" s="16">
        <f>SUM(I$56:I101)</f>
        <v>6.9095468475720301</v>
      </c>
    </row>
    <row r="102" spans="1:10" x14ac:dyDescent="0.25">
      <c r="A102">
        <v>46</v>
      </c>
      <c r="B102" s="11">
        <f>2*(Radius-A102*half_lambda)*alphaSector*half_lambda*PV_Efficiency*Irradiance</f>
        <v>6.7841500981830452</v>
      </c>
      <c r="C102" s="11">
        <f>B102-Element_Power_BOL</f>
        <v>2.63789968978588</v>
      </c>
      <c r="D102" s="11">
        <f>SUM(C$56:C102)</f>
        <v>154.53425478696462</v>
      </c>
      <c r="E102" s="16">
        <f>D102/V_bus</f>
        <v>1.5453425478696463</v>
      </c>
      <c r="F102" s="16">
        <f>E102/J_Cu</f>
        <v>0.49849759608698269</v>
      </c>
      <c r="G102" s="16">
        <f t="shared" si="0"/>
        <v>0.49849759608698269</v>
      </c>
      <c r="H102" s="16">
        <f>G102*half_lambda*1000</f>
        <v>30.499146864899537</v>
      </c>
      <c r="I102" s="16">
        <f>H102/1000*rho_Cu</f>
        <v>0.27327235590949989</v>
      </c>
      <c r="J102" s="16">
        <f>SUM(I$56:I102)</f>
        <v>7.1828192034815297</v>
      </c>
    </row>
    <row r="103" spans="1:10" x14ac:dyDescent="0.25">
      <c r="A103">
        <v>47</v>
      </c>
      <c r="B103" s="11">
        <f>2*(Radius-A103*half_lambda)*alphaSector*half_lambda*PV_Efficiency*Irradiance</f>
        <v>6.7558864817473108</v>
      </c>
      <c r="C103" s="11">
        <f>B103-Element_Power_BOL</f>
        <v>2.6096360733501456</v>
      </c>
      <c r="D103" s="11">
        <f>SUM(C$56:C103)</f>
        <v>157.14389086031477</v>
      </c>
      <c r="E103" s="16">
        <f>D103/V_bus</f>
        <v>1.5714389086031477</v>
      </c>
      <c r="F103" s="16">
        <f>E103/J_Cu</f>
        <v>0.50691577696875734</v>
      </c>
      <c r="G103" s="16">
        <f t="shared" si="0"/>
        <v>0.50691577696875734</v>
      </c>
      <c r="H103" s="16">
        <f>G103*half_lambda*1000</f>
        <v>31.014189138049705</v>
      </c>
      <c r="I103" s="16">
        <f>H103/1000*rho_Cu</f>
        <v>0.27788713467692538</v>
      </c>
      <c r="J103" s="16">
        <f>SUM(I$56:I103)</f>
        <v>7.4607063381584551</v>
      </c>
    </row>
    <row r="104" spans="1:10" x14ac:dyDescent="0.25">
      <c r="A104">
        <v>48</v>
      </c>
      <c r="B104" s="11">
        <f>2*(Radius-A104*half_lambda)*alphaSector*half_lambda*PV_Efficiency*Irradiance</f>
        <v>6.7276228653115782</v>
      </c>
      <c r="C104" s="11">
        <f>B104-Element_Power_BOL</f>
        <v>2.581372456914413</v>
      </c>
      <c r="D104" s="11">
        <f>SUM(C$56:C104)</f>
        <v>159.72526331722918</v>
      </c>
      <c r="E104" s="16">
        <f>D104/V_bus</f>
        <v>1.5972526331722918</v>
      </c>
      <c r="F104" s="16">
        <f>E104/J_Cu</f>
        <v>0.51524278489428765</v>
      </c>
      <c r="G104" s="16">
        <f t="shared" si="0"/>
        <v>0.51524278489428765</v>
      </c>
      <c r="H104" s="16">
        <f>G104*half_lambda*1000</f>
        <v>31.523653255147707</v>
      </c>
      <c r="I104" s="16">
        <f>H104/1000*rho_Cu</f>
        <v>0.28245193316612349</v>
      </c>
      <c r="J104" s="16">
        <f>SUM(I$56:I104)</f>
        <v>7.7431582713245781</v>
      </c>
    </row>
    <row r="105" spans="1:10" x14ac:dyDescent="0.25">
      <c r="A105">
        <v>49</v>
      </c>
      <c r="B105" s="11">
        <f>2*(Radius-A105*half_lambda)*alphaSector*half_lambda*PV_Efficiency*Irradiance</f>
        <v>6.6993592488758429</v>
      </c>
      <c r="C105" s="11">
        <f>B105-Element_Power_BOL</f>
        <v>2.5531088404786777</v>
      </c>
      <c r="D105" s="11">
        <f>SUM(C$56:C105)</f>
        <v>162.27837215770785</v>
      </c>
      <c r="E105" s="16">
        <f>D105/V_bus</f>
        <v>1.6227837215770784</v>
      </c>
      <c r="F105" s="16">
        <f>E105/J_Cu</f>
        <v>0.52347861986357369</v>
      </c>
      <c r="G105" s="16">
        <f t="shared" si="0"/>
        <v>0.52347861986357369</v>
      </c>
      <c r="H105" s="16">
        <f>G105*half_lambda*1000</f>
        <v>32.027539216193553</v>
      </c>
      <c r="I105" s="16">
        <f>H105/1000*rho_Cu</f>
        <v>0.28696675137709421</v>
      </c>
      <c r="J105" s="16">
        <f>SUM(I$56:I105)</f>
        <v>8.0301250227016716</v>
      </c>
    </row>
    <row r="106" spans="1:10" x14ac:dyDescent="0.25">
      <c r="A106">
        <v>50</v>
      </c>
      <c r="B106" s="11">
        <f>2*(Radius-A106*half_lambda)*alphaSector*half_lambda*PV_Efficiency*Irradiance</f>
        <v>6.6710956324401085</v>
      </c>
      <c r="C106" s="11">
        <f>B106-Element_Power_BOL</f>
        <v>2.5248452240429433</v>
      </c>
      <c r="D106" s="11">
        <f>SUM(C$56:C106)</f>
        <v>164.80321738175078</v>
      </c>
      <c r="E106" s="16">
        <f>D106/V_bus</f>
        <v>1.6480321738175079</v>
      </c>
      <c r="F106" s="16">
        <f>E106/J_Cu</f>
        <v>0.53162328187661545</v>
      </c>
      <c r="G106" s="16">
        <f t="shared" si="0"/>
        <v>0.53162328187661545</v>
      </c>
      <c r="H106" s="16">
        <f>G106*half_lambda*1000</f>
        <v>32.525847021187225</v>
      </c>
      <c r="I106" s="16">
        <f>H106/1000*rho_Cu</f>
        <v>0.29143158930983754</v>
      </c>
      <c r="J106" s="16">
        <f>SUM(I$56:I106)</f>
        <v>8.3215566120115092</v>
      </c>
    </row>
    <row r="107" spans="1:10" x14ac:dyDescent="0.25">
      <c r="A107">
        <v>51</v>
      </c>
      <c r="B107" s="11">
        <f>2*(Radius-A107*half_lambda)*alphaSector*half_lambda*PV_Efficiency*Irradiance</f>
        <v>6.6428320160043759</v>
      </c>
      <c r="C107" s="11">
        <f>B107-Element_Power_BOL</f>
        <v>2.4965816076072107</v>
      </c>
      <c r="D107" s="11">
        <f>SUM(C$56:C107)</f>
        <v>167.29979898935798</v>
      </c>
      <c r="E107" s="16">
        <f>D107/V_bus</f>
        <v>1.6729979898935798</v>
      </c>
      <c r="F107" s="16">
        <f>E107/J_Cu</f>
        <v>0.53967677093341282</v>
      </c>
      <c r="G107" s="16">
        <f t="shared" si="0"/>
        <v>0.53967677093341282</v>
      </c>
      <c r="H107" s="16">
        <f>G107*half_lambda*1000</f>
        <v>33.018576670128731</v>
      </c>
      <c r="I107" s="16">
        <f>H107/1000*rho_Cu</f>
        <v>0.29584644696435347</v>
      </c>
      <c r="J107" s="16">
        <f>SUM(I$56:I107)</f>
        <v>8.6174030589758619</v>
      </c>
    </row>
    <row r="108" spans="1:10" x14ac:dyDescent="0.25">
      <c r="A108">
        <v>52</v>
      </c>
      <c r="B108" s="11">
        <f>2*(Radius-A108*half_lambda)*alphaSector*half_lambda*PV_Efficiency*Irradiance</f>
        <v>6.6145683995686424</v>
      </c>
      <c r="C108" s="11">
        <f>B108-Element_Power_BOL</f>
        <v>2.4683179911714772</v>
      </c>
      <c r="D108" s="11">
        <f>SUM(C$56:C108)</f>
        <v>169.76811698052947</v>
      </c>
      <c r="E108" s="16">
        <f>D108/V_bus</f>
        <v>1.6976811698052947</v>
      </c>
      <c r="F108" s="16">
        <f>E108/J_Cu</f>
        <v>0.54763908703396602</v>
      </c>
      <c r="G108" s="16">
        <f t="shared" si="0"/>
        <v>0.54763908703396602</v>
      </c>
      <c r="H108" s="16">
        <f>G108*half_lambda*1000</f>
        <v>33.505728163018084</v>
      </c>
      <c r="I108" s="16">
        <f>H108/1000*rho_Cu</f>
        <v>0.30021132434064207</v>
      </c>
      <c r="J108" s="16">
        <f>SUM(I$56:I108)</f>
        <v>8.9176143833165042</v>
      </c>
    </row>
    <row r="109" spans="1:10" x14ac:dyDescent="0.25">
      <c r="A109">
        <v>53</v>
      </c>
      <c r="B109" s="11">
        <f>2*(Radius-A109*half_lambda)*alphaSector*half_lambda*PV_Efficiency*Irradiance</f>
        <v>6.586304783132908</v>
      </c>
      <c r="C109" s="11">
        <f>B109-Element_Power_BOL</f>
        <v>2.4400543747357428</v>
      </c>
      <c r="D109" s="11">
        <f>SUM(C$56:C109)</f>
        <v>172.20817135526522</v>
      </c>
      <c r="E109" s="16">
        <f>D109/V_bus</f>
        <v>1.7220817135526523</v>
      </c>
      <c r="F109" s="16">
        <f>E109/J_Cu</f>
        <v>0.55551023017827494</v>
      </c>
      <c r="G109" s="16">
        <f t="shared" si="0"/>
        <v>0.55551023017827494</v>
      </c>
      <c r="H109" s="16">
        <f>G109*half_lambda*1000</f>
        <v>33.98730149985527</v>
      </c>
      <c r="I109" s="16">
        <f>H109/1000*rho_Cu</f>
        <v>0.30452622143870328</v>
      </c>
      <c r="J109" s="16">
        <f>SUM(I$56:I109)</f>
        <v>9.2221406047552072</v>
      </c>
    </row>
    <row r="110" spans="1:10" x14ac:dyDescent="0.25">
      <c r="A110">
        <v>54</v>
      </c>
      <c r="B110" s="11">
        <f>2*(Radius-A110*half_lambda)*alphaSector*half_lambda*PV_Efficiency*Irradiance</f>
        <v>6.5580411666971727</v>
      </c>
      <c r="C110" s="11">
        <f>B110-Element_Power_BOL</f>
        <v>2.4117907583000076</v>
      </c>
      <c r="D110" s="11">
        <f>SUM(C$56:C110)</f>
        <v>174.61996211356524</v>
      </c>
      <c r="E110" s="16">
        <f>D110/V_bus</f>
        <v>1.7461996211356523</v>
      </c>
      <c r="F110" s="16">
        <f>E110/J_Cu</f>
        <v>0.56329020036633948</v>
      </c>
      <c r="G110" s="16">
        <f t="shared" si="0"/>
        <v>0.56329020036633948</v>
      </c>
      <c r="H110" s="16">
        <f>G110*half_lambda*1000</f>
        <v>34.463296680640283</v>
      </c>
      <c r="I110" s="16">
        <f>H110/1000*rho_Cu</f>
        <v>0.30879113825853699</v>
      </c>
      <c r="J110" s="16">
        <f>SUM(I$56:I110)</f>
        <v>9.5309317430137437</v>
      </c>
    </row>
    <row r="111" spans="1:10" x14ac:dyDescent="0.25">
      <c r="A111">
        <v>55</v>
      </c>
      <c r="B111" s="11">
        <f>2*(Radius-A111*half_lambda)*alphaSector*half_lambda*PV_Efficiency*Irradiance</f>
        <v>6.5297775502614401</v>
      </c>
      <c r="C111" s="11">
        <f>B111-Element_Power_BOL</f>
        <v>2.3835271418642749</v>
      </c>
      <c r="D111" s="11">
        <f>SUM(C$56:C111)</f>
        <v>177.00348925542951</v>
      </c>
      <c r="E111" s="16">
        <f>D111/V_bus</f>
        <v>1.7700348925542952</v>
      </c>
      <c r="F111" s="16">
        <f>E111/J_Cu</f>
        <v>0.57097899759815973</v>
      </c>
      <c r="G111" s="16">
        <f t="shared" si="0"/>
        <v>0.57097899759815973</v>
      </c>
      <c r="H111" s="16">
        <f>G111*half_lambda*1000</f>
        <v>34.933713705373137</v>
      </c>
      <c r="I111" s="16">
        <f>H111/1000*rho_Cu</f>
        <v>0.31300607480014336</v>
      </c>
      <c r="J111" s="16">
        <f>SUM(I$56:I111)</f>
        <v>9.8439378178138863</v>
      </c>
    </row>
    <row r="112" spans="1:10" x14ac:dyDescent="0.25">
      <c r="A112">
        <v>56</v>
      </c>
      <c r="B112" s="11">
        <f>2*(Radius-A112*half_lambda)*alphaSector*half_lambda*PV_Efficiency*Irradiance</f>
        <v>6.5015139338257057</v>
      </c>
      <c r="C112" s="11">
        <f>B112-Element_Power_BOL</f>
        <v>2.3552635254285406</v>
      </c>
      <c r="D112" s="11">
        <f>SUM(C$56:C112)</f>
        <v>179.35875278085805</v>
      </c>
      <c r="E112" s="16">
        <f>D112/V_bus</f>
        <v>1.7935875278085804</v>
      </c>
      <c r="F112" s="16">
        <f>E112/J_Cu</f>
        <v>0.5785766218737356</v>
      </c>
      <c r="G112" s="16">
        <f t="shared" si="0"/>
        <v>0.5785766218737356</v>
      </c>
      <c r="H112" s="16">
        <f>G112*half_lambda*1000</f>
        <v>35.398552574053824</v>
      </c>
      <c r="I112" s="16">
        <f>H112/1000*rho_Cu</f>
        <v>0.31717103106352229</v>
      </c>
      <c r="J112" s="16">
        <f>SUM(I$56:I112)</f>
        <v>10.161108848877408</v>
      </c>
    </row>
    <row r="113" spans="1:10" x14ac:dyDescent="0.25">
      <c r="A113">
        <v>57</v>
      </c>
      <c r="B113" s="11">
        <f>2*(Radius-A113*half_lambda)*alphaSector*half_lambda*PV_Efficiency*Irradiance</f>
        <v>6.4732503173899723</v>
      </c>
      <c r="C113" s="11">
        <f>B113-Element_Power_BOL</f>
        <v>2.3269999089928071</v>
      </c>
      <c r="D113" s="11">
        <f>SUM(C$56:C113)</f>
        <v>181.68575268985086</v>
      </c>
      <c r="E113" s="16">
        <f>D113/V_bus</f>
        <v>1.8168575268985085</v>
      </c>
      <c r="F113" s="16">
        <f>E113/J_Cu</f>
        <v>0.58608307319306729</v>
      </c>
      <c r="G113" s="16">
        <f t="shared" si="0"/>
        <v>0.58608307319306729</v>
      </c>
      <c r="H113" s="16">
        <f>G113*half_lambda*1000</f>
        <v>35.857813286682351</v>
      </c>
      <c r="I113" s="16">
        <f>H113/1000*rho_Cu</f>
        <v>0.32128600704867394</v>
      </c>
      <c r="J113" s="16">
        <f>SUM(I$56:I113)</f>
        <v>10.482394855926081</v>
      </c>
    </row>
    <row r="114" spans="1:10" x14ac:dyDescent="0.25">
      <c r="A114">
        <v>58</v>
      </c>
      <c r="B114" s="11">
        <f>2*(Radius-A114*half_lambda)*alphaSector*half_lambda*PV_Efficiency*Irradiance</f>
        <v>6.4449867009542388</v>
      </c>
      <c r="C114" s="11">
        <f>B114-Element_Power_BOL</f>
        <v>2.2987362925570736</v>
      </c>
      <c r="D114" s="11">
        <f>SUM(C$56:C114)</f>
        <v>183.98448898240792</v>
      </c>
      <c r="E114" s="16">
        <f>D114/V_bus</f>
        <v>1.8398448898240793</v>
      </c>
      <c r="F114" s="16">
        <f>E114/J_Cu</f>
        <v>0.5934983515561546</v>
      </c>
      <c r="G114" s="16">
        <f t="shared" si="0"/>
        <v>0.5934983515561546</v>
      </c>
      <c r="H114" s="16">
        <f>G114*half_lambda*1000</f>
        <v>36.311495843258719</v>
      </c>
      <c r="I114" s="16">
        <f>H114/1000*rho_Cu</f>
        <v>0.32535100275559814</v>
      </c>
      <c r="J114" s="16">
        <f>SUM(I$56:I114)</f>
        <v>10.807745858681679</v>
      </c>
    </row>
    <row r="115" spans="1:10" x14ac:dyDescent="0.25">
      <c r="A115">
        <v>59</v>
      </c>
      <c r="B115" s="11">
        <f>2*(Radius-A115*half_lambda)*alphaSector*half_lambda*PV_Efficiency*Irradiance</f>
        <v>6.4167230845185035</v>
      </c>
      <c r="C115" s="11">
        <f>B115-Element_Power_BOL</f>
        <v>2.2704726761213383</v>
      </c>
      <c r="D115" s="11">
        <f>SUM(C$56:C115)</f>
        <v>186.25496165852925</v>
      </c>
      <c r="E115" s="16">
        <f>D115/V_bus</f>
        <v>1.8625496165852926</v>
      </c>
      <c r="F115" s="16">
        <f>E115/J_Cu</f>
        <v>0.60082245696299763</v>
      </c>
      <c r="G115" s="16">
        <f t="shared" si="0"/>
        <v>0.60082245696299763</v>
      </c>
      <c r="H115" s="16">
        <f>G115*half_lambda*1000</f>
        <v>36.759600243782913</v>
      </c>
      <c r="I115" s="16">
        <f>H115/1000*rho_Cu</f>
        <v>0.32936601818429495</v>
      </c>
      <c r="J115" s="16">
        <f>SUM(I$56:I115)</f>
        <v>11.137111876865974</v>
      </c>
    </row>
    <row r="116" spans="1:10" x14ac:dyDescent="0.25">
      <c r="A116">
        <v>60</v>
      </c>
      <c r="B116" s="11">
        <f>2*(Radius-A116*half_lambda)*alphaSector*half_lambda*PV_Efficiency*Irradiance</f>
        <v>6.3884594680827718</v>
      </c>
      <c r="C116" s="11">
        <f>B116-Element_Power_BOL</f>
        <v>2.2422090596856066</v>
      </c>
      <c r="D116" s="11">
        <f>SUM(C$56:C116)</f>
        <v>188.49717071821487</v>
      </c>
      <c r="E116" s="16">
        <f>D116/V_bus</f>
        <v>1.8849717071821488</v>
      </c>
      <c r="F116" s="16">
        <f>E116/J_Cu</f>
        <v>0.60805538941359638</v>
      </c>
      <c r="G116" s="16">
        <f t="shared" si="0"/>
        <v>0.60805538941359638</v>
      </c>
      <c r="H116" s="16">
        <f>G116*half_lambda*1000</f>
        <v>37.202126488254947</v>
      </c>
      <c r="I116" s="16">
        <f>H116/1000*rho_Cu</f>
        <v>0.33333105333476432</v>
      </c>
      <c r="J116" s="16">
        <f>SUM(I$56:I116)</f>
        <v>11.470442930200738</v>
      </c>
    </row>
    <row r="117" spans="1:10" x14ac:dyDescent="0.25">
      <c r="A117">
        <v>61</v>
      </c>
      <c r="B117" s="11">
        <f>2*(Radius-A117*half_lambda)*alphaSector*half_lambda*PV_Efficiency*Irradiance</f>
        <v>6.3601958516470365</v>
      </c>
      <c r="C117" s="11">
        <f>B117-Element_Power_BOL</f>
        <v>2.2139454432498713</v>
      </c>
      <c r="D117" s="11">
        <f>SUM(C$56:C117)</f>
        <v>190.71111616146476</v>
      </c>
      <c r="E117" s="16">
        <f>D117/V_bus</f>
        <v>1.9071111616146477</v>
      </c>
      <c r="F117" s="16">
        <f>E117/J_Cu</f>
        <v>0.61519714890795085</v>
      </c>
      <c r="G117" s="16">
        <f t="shared" si="0"/>
        <v>0.61519714890795085</v>
      </c>
      <c r="H117" s="16">
        <f>G117*half_lambda*1000</f>
        <v>37.639074576674815</v>
      </c>
      <c r="I117" s="16">
        <f>H117/1000*rho_Cu</f>
        <v>0.33724610820700635</v>
      </c>
      <c r="J117" s="16">
        <f>SUM(I$56:I117)</f>
        <v>11.807689038407744</v>
      </c>
    </row>
    <row r="118" spans="1:10" x14ac:dyDescent="0.25">
      <c r="A118">
        <v>62</v>
      </c>
      <c r="B118" s="11">
        <f>2*(Radius-A118*half_lambda)*alphaSector*half_lambda*PV_Efficiency*Irradiance</f>
        <v>6.331932235211303</v>
      </c>
      <c r="C118" s="11">
        <f>B118-Element_Power_BOL</f>
        <v>2.1856818268141378</v>
      </c>
      <c r="D118" s="11">
        <f>SUM(C$56:C118)</f>
        <v>192.89679798827891</v>
      </c>
      <c r="E118" s="16">
        <f>D118/V_bus</f>
        <v>1.928967979882789</v>
      </c>
      <c r="F118" s="16">
        <f>E118/J_Cu</f>
        <v>0.62224773544606093</v>
      </c>
      <c r="G118" s="16">
        <f t="shared" si="0"/>
        <v>0.62224773544606093</v>
      </c>
      <c r="H118" s="16">
        <f>G118*half_lambda*1000</f>
        <v>38.070444509042517</v>
      </c>
      <c r="I118" s="16">
        <f>H118/1000*rho_Cu</f>
        <v>0.34111118280102098</v>
      </c>
      <c r="J118" s="16">
        <f>SUM(I$56:I118)</f>
        <v>12.148800221208765</v>
      </c>
    </row>
    <row r="119" spans="1:10" x14ac:dyDescent="0.25">
      <c r="A119">
        <v>63</v>
      </c>
      <c r="B119" s="11">
        <f>2*(Radius-A119*half_lambda)*alphaSector*half_lambda*PV_Efficiency*Irradiance</f>
        <v>6.3036686187755695</v>
      </c>
      <c r="C119" s="11">
        <f>B119-Element_Power_BOL</f>
        <v>2.1574182103784043</v>
      </c>
      <c r="D119" s="11">
        <f>SUM(C$56:C119)</f>
        <v>195.05421619865731</v>
      </c>
      <c r="E119" s="16">
        <f>D119/V_bus</f>
        <v>1.950542161986573</v>
      </c>
      <c r="F119" s="16">
        <f>E119/J_Cu</f>
        <v>0.62920714902792674</v>
      </c>
      <c r="G119" s="16">
        <f t="shared" si="0"/>
        <v>0.62920714902792674</v>
      </c>
      <c r="H119" s="16">
        <f>G119*half_lambda*1000</f>
        <v>38.496236285358052</v>
      </c>
      <c r="I119" s="16">
        <f>H119/1000*rho_Cu</f>
        <v>0.34492627711680818</v>
      </c>
      <c r="J119" s="16">
        <f>SUM(I$56:I119)</f>
        <v>12.493726498325573</v>
      </c>
    </row>
    <row r="120" spans="1:10" x14ac:dyDescent="0.25">
      <c r="A120">
        <v>64</v>
      </c>
      <c r="B120" s="11">
        <f>2*(Radius-A120*half_lambda)*alphaSector*half_lambda*PV_Efficiency*Irradiance</f>
        <v>6.275405002339836</v>
      </c>
      <c r="C120" s="11">
        <f>B120-Element_Power_BOL</f>
        <v>2.1291545939426708</v>
      </c>
      <c r="D120" s="11">
        <f>SUM(C$56:C120)</f>
        <v>197.18337079259999</v>
      </c>
      <c r="E120" s="16">
        <f>D120/V_bus</f>
        <v>1.9718337079259998</v>
      </c>
      <c r="F120" s="16">
        <f>E120/J_Cu</f>
        <v>0.63607538965354826</v>
      </c>
      <c r="G120" s="16">
        <f t="shared" si="0"/>
        <v>0.63607538965354826</v>
      </c>
      <c r="H120" s="16">
        <f>G120*half_lambda*1000</f>
        <v>38.916449905621434</v>
      </c>
      <c r="I120" s="16">
        <f>H120/1000*rho_Cu</f>
        <v>0.34869139115436804</v>
      </c>
      <c r="J120" s="16">
        <f>SUM(I$56:I120)</f>
        <v>12.842417889479941</v>
      </c>
    </row>
    <row r="121" spans="1:10" x14ac:dyDescent="0.25">
      <c r="A121">
        <v>65</v>
      </c>
      <c r="B121" s="11">
        <f>2*(Radius-A121*half_lambda)*alphaSector*half_lambda*PV_Efficiency*Irradiance</f>
        <v>6.2471413859041025</v>
      </c>
      <c r="C121" s="11">
        <f>B121-Element_Power_BOL</f>
        <v>2.1008909775069373</v>
      </c>
      <c r="D121" s="11">
        <f>SUM(C$56:C121)</f>
        <v>199.28426177010692</v>
      </c>
      <c r="E121" s="16">
        <f>D121/V_bus</f>
        <v>1.9928426177010692</v>
      </c>
      <c r="F121" s="16">
        <f>E121/J_Cu</f>
        <v>0.64285245732292551</v>
      </c>
      <c r="G121" s="16">
        <f t="shared" ref="G121:G184" si="1">IF(F121&lt;0.1,0.1,F121)</f>
        <v>0.64285245732292551</v>
      </c>
      <c r="H121" s="16">
        <f>G121*half_lambda*1000</f>
        <v>39.331085369832635</v>
      </c>
      <c r="I121" s="16">
        <f>H121/1000*rho_Cu</f>
        <v>0.35240652491370045</v>
      </c>
      <c r="J121" s="16">
        <f>SUM(I$56:I121)</f>
        <v>13.194824414393642</v>
      </c>
    </row>
    <row r="122" spans="1:10" x14ac:dyDescent="0.25">
      <c r="A122">
        <v>66</v>
      </c>
      <c r="B122" s="11">
        <f>2*(Radius-A122*half_lambda)*alphaSector*half_lambda*PV_Efficiency*Irradiance</f>
        <v>6.218877769468369</v>
      </c>
      <c r="C122" s="11">
        <f>B122-Element_Power_BOL</f>
        <v>2.0726273610712038</v>
      </c>
      <c r="D122" s="11">
        <f>SUM(C$56:C122)</f>
        <v>201.35688913117812</v>
      </c>
      <c r="E122" s="16">
        <f>D122/V_bus</f>
        <v>2.0135688913117811</v>
      </c>
      <c r="F122" s="16">
        <f>E122/J_Cu</f>
        <v>0.64953835203605836</v>
      </c>
      <c r="G122" s="16">
        <f t="shared" si="1"/>
        <v>0.64953835203605836</v>
      </c>
      <c r="H122" s="16">
        <f>G122*half_lambda*1000</f>
        <v>39.740142677991685</v>
      </c>
      <c r="I122" s="16">
        <f>H122/1000*rho_Cu</f>
        <v>0.35607167839480552</v>
      </c>
      <c r="J122" s="16">
        <f>SUM(I$56:I122)</f>
        <v>13.550896092788447</v>
      </c>
    </row>
    <row r="123" spans="1:10" x14ac:dyDescent="0.25">
      <c r="A123">
        <v>67</v>
      </c>
      <c r="B123" s="11">
        <f>2*(Radius-A123*half_lambda)*alphaSector*half_lambda*PV_Efficiency*Irradiance</f>
        <v>6.1906141530326337</v>
      </c>
      <c r="C123" s="11">
        <f>B123-Element_Power_BOL</f>
        <v>2.0443637446354685</v>
      </c>
      <c r="D123" s="11">
        <f>SUM(C$56:C123)</f>
        <v>203.40125287581358</v>
      </c>
      <c r="E123" s="16">
        <f>D123/V_bus</f>
        <v>2.0340125287581357</v>
      </c>
      <c r="F123" s="16">
        <f>E123/J_Cu</f>
        <v>0.65613307379294694</v>
      </c>
      <c r="G123" s="16">
        <f t="shared" si="1"/>
        <v>0.65613307379294694</v>
      </c>
      <c r="H123" s="16">
        <f>G123*half_lambda*1000</f>
        <v>40.14362183009856</v>
      </c>
      <c r="I123" s="16">
        <f>H123/1000*rho_Cu</f>
        <v>0.3596868515976831</v>
      </c>
      <c r="J123" s="16">
        <f>SUM(I$56:I123)</f>
        <v>13.91058294438613</v>
      </c>
    </row>
    <row r="124" spans="1:10" x14ac:dyDescent="0.25">
      <c r="A124">
        <v>68</v>
      </c>
      <c r="B124" s="11">
        <f>2*(Radius-A124*half_lambda)*alphaSector*half_lambda*PV_Efficiency*Irradiance</f>
        <v>6.1623505365969002</v>
      </c>
      <c r="C124" s="11">
        <f>B124-Element_Power_BOL</f>
        <v>2.0161001281997351</v>
      </c>
      <c r="D124" s="11">
        <f>SUM(C$56:C124)</f>
        <v>205.41735300401331</v>
      </c>
      <c r="E124" s="16">
        <f>D124/V_bus</f>
        <v>2.0541735300401331</v>
      </c>
      <c r="F124" s="16">
        <f>E124/J_Cu</f>
        <v>0.66263662259359135</v>
      </c>
      <c r="G124" s="16">
        <f t="shared" si="1"/>
        <v>0.66263662259359135</v>
      </c>
      <c r="H124" s="16">
        <f>G124*half_lambda*1000</f>
        <v>40.541522826153283</v>
      </c>
      <c r="I124" s="16">
        <f>H124/1000*rho_Cu</f>
        <v>0.36325204452233345</v>
      </c>
      <c r="J124" s="16">
        <f>SUM(I$56:I124)</f>
        <v>14.273834988908463</v>
      </c>
    </row>
    <row r="125" spans="1:10" x14ac:dyDescent="0.25">
      <c r="A125">
        <v>69</v>
      </c>
      <c r="B125" s="11">
        <f>2*(Radius-A125*half_lambda)*alphaSector*half_lambda*PV_Efficiency*Irradiance</f>
        <v>6.1340869201611667</v>
      </c>
      <c r="C125" s="11">
        <f>B125-Element_Power_BOL</f>
        <v>1.9878365117640016</v>
      </c>
      <c r="D125" s="11">
        <f>SUM(C$56:C125)</f>
        <v>207.40518951577729</v>
      </c>
      <c r="E125" s="16">
        <f>D125/V_bus</f>
        <v>2.0740518951577731</v>
      </c>
      <c r="F125" s="16">
        <f>E125/J_Cu</f>
        <v>0.66904899843799126</v>
      </c>
      <c r="G125" s="16">
        <f t="shared" si="1"/>
        <v>0.66904899843799126</v>
      </c>
      <c r="H125" s="16">
        <f>G125*half_lambda*1000</f>
        <v>40.933845666155825</v>
      </c>
      <c r="I125" s="16">
        <f>H125/1000*rho_Cu</f>
        <v>0.36676725716875624</v>
      </c>
      <c r="J125" s="16">
        <f>SUM(I$56:I125)</f>
        <v>14.64060224607722</v>
      </c>
    </row>
    <row r="126" spans="1:10" x14ac:dyDescent="0.25">
      <c r="A126">
        <v>70</v>
      </c>
      <c r="B126" s="11">
        <f>2*(Radius-A126*half_lambda)*alphaSector*half_lambda*PV_Efficiency*Irradiance</f>
        <v>6.1058233037254315</v>
      </c>
      <c r="C126" s="11">
        <f>B126-Element_Power_BOL</f>
        <v>1.9595728953282663</v>
      </c>
      <c r="D126" s="11">
        <f>SUM(C$56:C126)</f>
        <v>209.36476241110557</v>
      </c>
      <c r="E126" s="16">
        <f>D126/V_bus</f>
        <v>2.0936476241110555</v>
      </c>
      <c r="F126" s="16">
        <f>E126/J_Cu</f>
        <v>0.67537020132614689</v>
      </c>
      <c r="G126" s="16">
        <f t="shared" si="1"/>
        <v>0.67537020132614689</v>
      </c>
      <c r="H126" s="16">
        <f>G126*half_lambda*1000</f>
        <v>41.320590350106215</v>
      </c>
      <c r="I126" s="16">
        <f>H126/1000*rho_Cu</f>
        <v>0.3702324895369517</v>
      </c>
      <c r="J126" s="16">
        <f>SUM(I$56:I126)</f>
        <v>15.010834735614171</v>
      </c>
    </row>
    <row r="127" spans="1:10" x14ac:dyDescent="0.25">
      <c r="A127">
        <v>71</v>
      </c>
      <c r="B127" s="11">
        <f>2*(Radius-A127*half_lambda)*alphaSector*half_lambda*PV_Efficiency*Irradiance</f>
        <v>6.0775596872896998</v>
      </c>
      <c r="C127" s="11">
        <f>B127-Element_Power_BOL</f>
        <v>1.9313092788925346</v>
      </c>
      <c r="D127" s="11">
        <f>SUM(C$56:C127)</f>
        <v>211.29607168999812</v>
      </c>
      <c r="E127" s="16">
        <f>D127/V_bus</f>
        <v>2.1129607168999813</v>
      </c>
      <c r="F127" s="16">
        <f>E127/J_Cu</f>
        <v>0.68160023125805846</v>
      </c>
      <c r="G127" s="16">
        <f t="shared" si="1"/>
        <v>0.68160023125805846</v>
      </c>
      <c r="H127" s="16">
        <f>G127*half_lambda*1000</f>
        <v>41.701756878004446</v>
      </c>
      <c r="I127" s="16">
        <f>H127/1000*rho_Cu</f>
        <v>0.37364774162691988</v>
      </c>
      <c r="J127" s="16">
        <f>SUM(I$56:I127)</f>
        <v>15.384482477241091</v>
      </c>
    </row>
    <row r="128" spans="1:10" x14ac:dyDescent="0.25">
      <c r="A128">
        <v>72</v>
      </c>
      <c r="B128" s="11">
        <f>2*(Radius-A128*half_lambda)*alphaSector*half_lambda*PV_Efficiency*Irradiance</f>
        <v>6.0492960708539663</v>
      </c>
      <c r="C128" s="11">
        <f>B128-Element_Power_BOL</f>
        <v>1.9030456624568011</v>
      </c>
      <c r="D128" s="11">
        <f>SUM(C$56:C128)</f>
        <v>213.19911735245492</v>
      </c>
      <c r="E128" s="16">
        <f>D128/V_bus</f>
        <v>2.1319911735245491</v>
      </c>
      <c r="F128" s="16">
        <f>E128/J_Cu</f>
        <v>0.68773908823372554</v>
      </c>
      <c r="G128" s="16">
        <f t="shared" si="1"/>
        <v>0.68773908823372554</v>
      </c>
      <c r="H128" s="16">
        <f>G128*half_lambda*1000</f>
        <v>42.077345249850502</v>
      </c>
      <c r="I128" s="16">
        <f>H128/1000*rho_Cu</f>
        <v>0.37701301343866056</v>
      </c>
      <c r="J128" s="16">
        <f>SUM(I$56:I128)</f>
        <v>15.761495490679751</v>
      </c>
    </row>
    <row r="129" spans="1:10" x14ac:dyDescent="0.25">
      <c r="A129">
        <v>73</v>
      </c>
      <c r="B129" s="11">
        <f>2*(Radius-A129*half_lambda)*alphaSector*half_lambda*PV_Efficiency*Irradiance</f>
        <v>6.021032454418231</v>
      </c>
      <c r="C129" s="11">
        <f>B129-Element_Power_BOL</f>
        <v>1.8747820460210658</v>
      </c>
      <c r="D129" s="11">
        <f>SUM(C$56:C129)</f>
        <v>215.07389939847599</v>
      </c>
      <c r="E129" s="16">
        <f>D129/V_bus</f>
        <v>2.1507389939847599</v>
      </c>
      <c r="F129" s="16">
        <f>E129/J_Cu</f>
        <v>0.69378677225314833</v>
      </c>
      <c r="G129" s="16">
        <f t="shared" si="1"/>
        <v>0.69378677225314833</v>
      </c>
      <c r="H129" s="16">
        <f>G129*half_lambda*1000</f>
        <v>42.447355465644399</v>
      </c>
      <c r="I129" s="16">
        <f>H129/1000*rho_Cu</f>
        <v>0.38032830497217385</v>
      </c>
      <c r="J129" s="16">
        <f>SUM(I$56:I129)</f>
        <v>16.141823795651923</v>
      </c>
    </row>
    <row r="130" spans="1:10" x14ac:dyDescent="0.25">
      <c r="A130">
        <v>74</v>
      </c>
      <c r="B130" s="11">
        <f>2*(Radius-A130*half_lambda)*alphaSector*half_lambda*PV_Efficiency*Irradiance</f>
        <v>5.9927688379824966</v>
      </c>
      <c r="C130" s="11">
        <f>B130-Element_Power_BOL</f>
        <v>1.8465184295853314</v>
      </c>
      <c r="D130" s="11">
        <f>SUM(C$56:C130)</f>
        <v>216.92041782806132</v>
      </c>
      <c r="E130" s="16">
        <f>D130/V_bus</f>
        <v>2.1692041782806131</v>
      </c>
      <c r="F130" s="16">
        <f>E130/J_Cu</f>
        <v>0.69974328331632674</v>
      </c>
      <c r="G130" s="16">
        <f t="shared" si="1"/>
        <v>0.69974328331632674</v>
      </c>
      <c r="H130" s="16">
        <f>G130*half_lambda*1000</f>
        <v>42.811787525386123</v>
      </c>
      <c r="I130" s="16">
        <f>H130/1000*rho_Cu</f>
        <v>0.38359361622745969</v>
      </c>
      <c r="J130" s="16">
        <f>SUM(I$56:I130)</f>
        <v>16.525417411879385</v>
      </c>
    </row>
    <row r="131" spans="1:10" x14ac:dyDescent="0.25">
      <c r="A131">
        <v>75</v>
      </c>
      <c r="B131" s="11">
        <f>2*(Radius-A131*half_lambda)*alphaSector*half_lambda*PV_Efficiency*Irradiance</f>
        <v>5.964505221546764</v>
      </c>
      <c r="C131" s="11">
        <f>B131-Element_Power_BOL</f>
        <v>1.8182548131495988</v>
      </c>
      <c r="D131" s="11">
        <f>SUM(C$56:C131)</f>
        <v>218.73867264121091</v>
      </c>
      <c r="E131" s="16">
        <f>D131/V_bus</f>
        <v>2.1873867264121092</v>
      </c>
      <c r="F131" s="16">
        <f>E131/J_Cu</f>
        <v>0.70560862142326097</v>
      </c>
      <c r="G131" s="16">
        <f t="shared" si="1"/>
        <v>0.70560862142326097</v>
      </c>
      <c r="H131" s="16">
        <f>G131*half_lambda*1000</f>
        <v>43.170641429075687</v>
      </c>
      <c r="I131" s="16">
        <f>H131/1000*rho_Cu</f>
        <v>0.38680894720451819</v>
      </c>
      <c r="J131" s="16">
        <f>SUM(I$56:I131)</f>
        <v>16.912226359083903</v>
      </c>
    </row>
    <row r="132" spans="1:10" x14ac:dyDescent="0.25">
      <c r="A132">
        <v>76</v>
      </c>
      <c r="B132" s="11">
        <f>2*(Radius-A132*half_lambda)*alphaSector*half_lambda*PV_Efficiency*Irradiance</f>
        <v>5.9362416051110305</v>
      </c>
      <c r="C132" s="11">
        <f>B132-Element_Power_BOL</f>
        <v>1.7899911967138653</v>
      </c>
      <c r="D132" s="11">
        <f>SUM(C$56:C132)</f>
        <v>220.52866383792477</v>
      </c>
      <c r="E132" s="16">
        <f>D132/V_bus</f>
        <v>2.2052866383792478</v>
      </c>
      <c r="F132" s="16">
        <f>E132/J_Cu</f>
        <v>0.71138278657395082</v>
      </c>
      <c r="G132" s="16">
        <f t="shared" si="1"/>
        <v>0.71138278657395082</v>
      </c>
      <c r="H132" s="16">
        <f>G132*half_lambda*1000</f>
        <v>43.523917176713084</v>
      </c>
      <c r="I132" s="16">
        <f>H132/1000*rho_Cu</f>
        <v>0.38997429790334925</v>
      </c>
      <c r="J132" s="16">
        <f>SUM(I$56:I132)</f>
        <v>17.302200656987253</v>
      </c>
    </row>
    <row r="133" spans="1:10" x14ac:dyDescent="0.25">
      <c r="A133">
        <v>77</v>
      </c>
      <c r="B133" s="11">
        <f>2*(Radius-A133*half_lambda)*alphaSector*half_lambda*PV_Efficiency*Irradiance</f>
        <v>5.9079779886752952</v>
      </c>
      <c r="C133" s="11">
        <f>B133-Element_Power_BOL</f>
        <v>1.76172758027813</v>
      </c>
      <c r="D133" s="11">
        <f>SUM(C$56:C133)</f>
        <v>222.29039141820289</v>
      </c>
      <c r="E133" s="16">
        <f>D133/V_bus</f>
        <v>2.2229039141820288</v>
      </c>
      <c r="F133" s="16">
        <f>E133/J_Cu</f>
        <v>0.71706577876839639</v>
      </c>
      <c r="G133" s="16">
        <f t="shared" si="1"/>
        <v>0.71706577876839639</v>
      </c>
      <c r="H133" s="16">
        <f>G133*half_lambda*1000</f>
        <v>43.871614768298315</v>
      </c>
      <c r="I133" s="16">
        <f>H133/1000*rho_Cu</f>
        <v>0.39308966832395298</v>
      </c>
      <c r="J133" s="16">
        <f>SUM(I$56:I133)</f>
        <v>17.695290325311205</v>
      </c>
    </row>
    <row r="134" spans="1:10" x14ac:dyDescent="0.25">
      <c r="A134">
        <v>78</v>
      </c>
      <c r="B134" s="11">
        <f>2*(Radius-A134*half_lambda)*alphaSector*half_lambda*PV_Efficiency*Irradiance</f>
        <v>5.8797143722395617</v>
      </c>
      <c r="C134" s="11">
        <f>B134-Element_Power_BOL</f>
        <v>1.7334639638423965</v>
      </c>
      <c r="D134" s="11">
        <f>SUM(C$56:C134)</f>
        <v>224.02385538204527</v>
      </c>
      <c r="E134" s="16">
        <f>D134/V_bus</f>
        <v>2.2402385538204528</v>
      </c>
      <c r="F134" s="16">
        <f>E134/J_Cu</f>
        <v>0.72265759800659768</v>
      </c>
      <c r="G134" s="16">
        <f t="shared" si="1"/>
        <v>0.72265759800659768</v>
      </c>
      <c r="H134" s="16">
        <f>G134*half_lambda*1000</f>
        <v>44.213734203831393</v>
      </c>
      <c r="I134" s="16">
        <f>H134/1000*rho_Cu</f>
        <v>0.39615505846632931</v>
      </c>
      <c r="J134" s="16">
        <f>SUM(I$56:I134)</f>
        <v>18.091445383777536</v>
      </c>
    </row>
    <row r="135" spans="1:10" x14ac:dyDescent="0.25">
      <c r="A135">
        <v>79</v>
      </c>
      <c r="B135" s="11">
        <f>2*(Radius-A135*half_lambda)*alphaSector*half_lambda*PV_Efficiency*Irradiance</f>
        <v>5.8514507558038273</v>
      </c>
      <c r="C135" s="11">
        <f>B135-Element_Power_BOL</f>
        <v>1.7052003474066622</v>
      </c>
      <c r="D135" s="11">
        <f>SUM(C$56:C135)</f>
        <v>225.72905572945194</v>
      </c>
      <c r="E135" s="16">
        <f>D135/V_bus</f>
        <v>2.2572905572945192</v>
      </c>
      <c r="F135" s="16">
        <f>E135/J_Cu</f>
        <v>0.72815824428855458</v>
      </c>
      <c r="G135" s="16">
        <f t="shared" si="1"/>
        <v>0.72815824428855458</v>
      </c>
      <c r="H135" s="16">
        <f>G135*half_lambda*1000</f>
        <v>44.550275483312291</v>
      </c>
      <c r="I135" s="16">
        <f>H135/1000*rho_Cu</f>
        <v>0.3991704683304782</v>
      </c>
      <c r="J135" s="16">
        <f>SUM(I$56:I135)</f>
        <v>18.490615852108014</v>
      </c>
    </row>
    <row r="136" spans="1:10" x14ac:dyDescent="0.25">
      <c r="A136">
        <v>80</v>
      </c>
      <c r="B136" s="11">
        <f>2*(Radius-A136*half_lambda)*alphaSector*half_lambda*PV_Efficiency*Irradiance</f>
        <v>5.8231871393680947</v>
      </c>
      <c r="C136" s="11">
        <f>B136-Element_Power_BOL</f>
        <v>1.6769367309709295</v>
      </c>
      <c r="D136" s="11">
        <f>SUM(C$56:C136)</f>
        <v>227.40599246042288</v>
      </c>
      <c r="E136" s="16">
        <f>D136/V_bus</f>
        <v>2.274059924604229</v>
      </c>
      <c r="F136" s="16">
        <f>E136/J_Cu</f>
        <v>0.73356771761426742</v>
      </c>
      <c r="G136" s="16">
        <f t="shared" si="1"/>
        <v>0.73356771761426742</v>
      </c>
      <c r="H136" s="16">
        <f>G136*half_lambda*1000</f>
        <v>44.881238606741043</v>
      </c>
      <c r="I136" s="16">
        <f>H136/1000*rho_Cu</f>
        <v>0.40213589791639981</v>
      </c>
      <c r="J136" s="16">
        <f>SUM(I$56:I136)</f>
        <v>18.892751750024413</v>
      </c>
    </row>
    <row r="137" spans="1:10" x14ac:dyDescent="0.25">
      <c r="A137">
        <v>81</v>
      </c>
      <c r="B137" s="11">
        <f>2*(Radius-A137*half_lambda)*alphaSector*half_lambda*PV_Efficiency*Irradiance</f>
        <v>5.7949235229323612</v>
      </c>
      <c r="C137" s="11">
        <f>B137-Element_Power_BOL</f>
        <v>1.648673114535196</v>
      </c>
      <c r="D137" s="11">
        <f>SUM(C$56:C137)</f>
        <v>229.05466557495808</v>
      </c>
      <c r="E137" s="16">
        <f>D137/V_bus</f>
        <v>2.2905466557495808</v>
      </c>
      <c r="F137" s="16">
        <f>E137/J_Cu</f>
        <v>0.73888601798373577</v>
      </c>
      <c r="G137" s="16">
        <f t="shared" si="1"/>
        <v>0.73888601798373577</v>
      </c>
      <c r="H137" s="16">
        <f>G137*half_lambda*1000</f>
        <v>45.206623574117621</v>
      </c>
      <c r="I137" s="16">
        <f>H137/1000*rho_Cu</f>
        <v>0.40505134722409392</v>
      </c>
      <c r="J137" s="16">
        <f>SUM(I$56:I137)</f>
        <v>19.297803097248508</v>
      </c>
    </row>
    <row r="138" spans="1:10" x14ac:dyDescent="0.25">
      <c r="A138">
        <v>82</v>
      </c>
      <c r="B138" s="11">
        <f>2*(Radius-A138*half_lambda)*alphaSector*half_lambda*PV_Efficiency*Irradiance</f>
        <v>5.7666599064966251</v>
      </c>
      <c r="C138" s="11">
        <f>B138-Element_Power_BOL</f>
        <v>1.6204094980994599</v>
      </c>
      <c r="D138" s="11">
        <f>SUM(C$56:C138)</f>
        <v>230.67507507305754</v>
      </c>
      <c r="E138" s="16">
        <f>D138/V_bus</f>
        <v>2.3067507507305756</v>
      </c>
      <c r="F138" s="16">
        <f>E138/J_Cu</f>
        <v>0.74411314539695983</v>
      </c>
      <c r="G138" s="16">
        <f t="shared" si="1"/>
        <v>0.74411314539695983</v>
      </c>
      <c r="H138" s="16">
        <f>G138*half_lambda*1000</f>
        <v>45.526430385442033</v>
      </c>
      <c r="I138" s="16">
        <f>H138/1000*rho_Cu</f>
        <v>0.40791681625356063</v>
      </c>
      <c r="J138" s="16">
        <f>SUM(I$56:I138)</f>
        <v>19.705719913502069</v>
      </c>
    </row>
    <row r="139" spans="1:10" x14ac:dyDescent="0.25">
      <c r="A139">
        <v>83</v>
      </c>
      <c r="B139" s="11">
        <f>2*(Radius-A139*half_lambda)*alphaSector*half_lambda*PV_Efficiency*Irradiance</f>
        <v>5.7383962900608916</v>
      </c>
      <c r="C139" s="11">
        <f>B139-Element_Power_BOL</f>
        <v>1.5921458816637264</v>
      </c>
      <c r="D139" s="11">
        <f>SUM(C$56:C139)</f>
        <v>232.26722095472127</v>
      </c>
      <c r="E139" s="16">
        <f>D139/V_bus</f>
        <v>2.3226722095472128</v>
      </c>
      <c r="F139" s="16">
        <f>E139/J_Cu</f>
        <v>0.74924909985393962</v>
      </c>
      <c r="G139" s="16">
        <f t="shared" si="1"/>
        <v>0.74924909985393962</v>
      </c>
      <c r="H139" s="16">
        <f>G139*half_lambda*1000</f>
        <v>45.840659040714286</v>
      </c>
      <c r="I139" s="16">
        <f>H139/1000*rho_Cu</f>
        <v>0.41073230500480001</v>
      </c>
      <c r="J139" s="16">
        <f>SUM(I$56:I139)</f>
        <v>20.116452218506868</v>
      </c>
    </row>
    <row r="140" spans="1:10" x14ac:dyDescent="0.25">
      <c r="A140">
        <v>84</v>
      </c>
      <c r="B140" s="11">
        <f>2*(Radius-A140*half_lambda)*alphaSector*half_lambda*PV_Efficiency*Irradiance</f>
        <v>5.710132673625159</v>
      </c>
      <c r="C140" s="11">
        <f>B140-Element_Power_BOL</f>
        <v>1.5638822652279938</v>
      </c>
      <c r="D140" s="11">
        <f>SUM(C$56:C140)</f>
        <v>233.83110321994926</v>
      </c>
      <c r="E140" s="16">
        <f>D140/V_bus</f>
        <v>2.3383110321994924</v>
      </c>
      <c r="F140" s="16">
        <f>E140/J_Cu</f>
        <v>0.75429388135467501</v>
      </c>
      <c r="G140" s="16">
        <f t="shared" si="1"/>
        <v>0.75429388135467501</v>
      </c>
      <c r="H140" s="16">
        <f>G140*half_lambda*1000</f>
        <v>46.149309539934364</v>
      </c>
      <c r="I140" s="16">
        <f>H140/1000*rho_Cu</f>
        <v>0.41349781347781195</v>
      </c>
      <c r="J140" s="16">
        <f>SUM(I$56:I140)</f>
        <v>20.529950031984679</v>
      </c>
    </row>
    <row r="141" spans="1:10" x14ac:dyDescent="0.25">
      <c r="A141">
        <v>85</v>
      </c>
      <c r="B141" s="11">
        <f>2*(Radius-A141*half_lambda)*alphaSector*half_lambda*PV_Efficiency*Irradiance</f>
        <v>5.6818690571894255</v>
      </c>
      <c r="C141" s="11">
        <f>B141-Element_Power_BOL</f>
        <v>1.5356186487922603</v>
      </c>
      <c r="D141" s="11">
        <f>SUM(C$56:C141)</f>
        <v>235.36672186874151</v>
      </c>
      <c r="E141" s="16">
        <f>D141/V_bus</f>
        <v>2.353667218687415</v>
      </c>
      <c r="F141" s="16">
        <f>E141/J_Cu</f>
        <v>0.75924748989916613</v>
      </c>
      <c r="G141" s="16">
        <f t="shared" si="1"/>
        <v>0.75924748989916613</v>
      </c>
      <c r="H141" s="16">
        <f>G141*half_lambda*1000</f>
        <v>46.452381883102277</v>
      </c>
      <c r="I141" s="16">
        <f>H141/1000*rho_Cu</f>
        <v>0.41621334167259649</v>
      </c>
      <c r="J141" s="16">
        <f>SUM(I$56:I141)</f>
        <v>20.946163373657274</v>
      </c>
    </row>
    <row r="142" spans="1:10" x14ac:dyDescent="0.25">
      <c r="A142">
        <v>86</v>
      </c>
      <c r="B142" s="11">
        <f>2*(Radius-A142*half_lambda)*alphaSector*half_lambda*PV_Efficiency*Irradiance</f>
        <v>5.6536054407536911</v>
      </c>
      <c r="C142" s="11">
        <f>B142-Element_Power_BOL</f>
        <v>1.5073550323565259</v>
      </c>
      <c r="D142" s="11">
        <f>SUM(C$56:C142)</f>
        <v>236.87407690109802</v>
      </c>
      <c r="E142" s="16">
        <f>D142/V_bus</f>
        <v>2.3687407690109801</v>
      </c>
      <c r="F142" s="16">
        <f>E142/J_Cu</f>
        <v>0.76410992548741286</v>
      </c>
      <c r="G142" s="16">
        <f t="shared" si="1"/>
        <v>0.76410992548741286</v>
      </c>
      <c r="H142" s="16">
        <f>G142*half_lambda*1000</f>
        <v>46.749876070218029</v>
      </c>
      <c r="I142" s="16">
        <f>H142/1000*rho_Cu</f>
        <v>0.41887888958915359</v>
      </c>
      <c r="J142" s="16">
        <f>SUM(I$56:I142)</f>
        <v>21.365042263246426</v>
      </c>
    </row>
    <row r="143" spans="1:10" x14ac:dyDescent="0.25">
      <c r="A143">
        <v>87</v>
      </c>
      <c r="B143" s="11">
        <f>2*(Radius-A143*half_lambda)*alphaSector*half_lambda*PV_Efficiency*Irradiance</f>
        <v>5.6253418243179567</v>
      </c>
      <c r="C143" s="11">
        <f>B143-Element_Power_BOL</f>
        <v>1.4790914159207915</v>
      </c>
      <c r="D143" s="11">
        <f>SUM(C$56:C143)</f>
        <v>238.3531683170188</v>
      </c>
      <c r="E143" s="16">
        <f>D143/V_bus</f>
        <v>2.383531683170188</v>
      </c>
      <c r="F143" s="16">
        <f>E143/J_Cu</f>
        <v>0.76888118811941553</v>
      </c>
      <c r="G143" s="16">
        <f t="shared" si="1"/>
        <v>0.76888118811941553</v>
      </c>
      <c r="H143" s="16">
        <f>G143*half_lambda*1000</f>
        <v>47.041792101281629</v>
      </c>
      <c r="I143" s="16">
        <f>H143/1000*rho_Cu</f>
        <v>0.42149445722748341</v>
      </c>
      <c r="J143" s="16">
        <f>SUM(I$56:I143)</f>
        <v>21.786536720473908</v>
      </c>
    </row>
    <row r="144" spans="1:10" x14ac:dyDescent="0.25">
      <c r="A144">
        <v>88</v>
      </c>
      <c r="B144" s="11">
        <f>2*(Radius-A144*half_lambda)*alphaSector*half_lambda*PV_Efficiency*Irradiance</f>
        <v>5.5970782078822223</v>
      </c>
      <c r="C144" s="11">
        <f>B144-Element_Power_BOL</f>
        <v>1.4508277994850571</v>
      </c>
      <c r="D144" s="11">
        <f>SUM(C$56:C144)</f>
        <v>239.80399611650387</v>
      </c>
      <c r="E144" s="16">
        <f>D144/V_bus</f>
        <v>2.3980399611650385</v>
      </c>
      <c r="F144" s="16">
        <f>E144/J_Cu</f>
        <v>0.7735612777951737</v>
      </c>
      <c r="G144" s="16">
        <f t="shared" si="1"/>
        <v>0.7735612777951737</v>
      </c>
      <c r="H144" s="16">
        <f>G144*half_lambda*1000</f>
        <v>47.328129976293049</v>
      </c>
      <c r="I144" s="16">
        <f>H144/1000*rho_Cu</f>
        <v>0.42406004458758578</v>
      </c>
      <c r="J144" s="16">
        <f>SUM(I$56:I144)</f>
        <v>22.210596765061492</v>
      </c>
    </row>
    <row r="145" spans="1:10" x14ac:dyDescent="0.25">
      <c r="A145">
        <v>89</v>
      </c>
      <c r="B145" s="11">
        <f>2*(Radius-A145*half_lambda)*alphaSector*half_lambda*PV_Efficiency*Irradiance</f>
        <v>5.5688145914464897</v>
      </c>
      <c r="C145" s="11">
        <f>B145-Element_Power_BOL</f>
        <v>1.4225641830493245</v>
      </c>
      <c r="D145" s="11">
        <f>SUM(C$56:C145)</f>
        <v>241.2265602995532</v>
      </c>
      <c r="E145" s="16">
        <f>D145/V_bus</f>
        <v>2.4122656029955318</v>
      </c>
      <c r="F145" s="16">
        <f>E145/J_Cu</f>
        <v>0.7781501945146877</v>
      </c>
      <c r="G145" s="16">
        <f t="shared" si="1"/>
        <v>0.7781501945146877</v>
      </c>
      <c r="H145" s="16">
        <f>G145*half_lambda*1000</f>
        <v>47.608889695252316</v>
      </c>
      <c r="I145" s="16">
        <f>H145/1000*rho_Cu</f>
        <v>0.42657565166946076</v>
      </c>
      <c r="J145" s="16">
        <f>SUM(I$56:I145)</f>
        <v>22.637172416730952</v>
      </c>
    </row>
    <row r="146" spans="1:10" x14ac:dyDescent="0.25">
      <c r="A146">
        <v>90</v>
      </c>
      <c r="B146" s="11">
        <f>2*(Radius-A146*half_lambda)*alphaSector*half_lambda*PV_Efficiency*Irradiance</f>
        <v>5.5405509750107553</v>
      </c>
      <c r="C146" s="11">
        <f>B146-Element_Power_BOL</f>
        <v>1.3943005666135901</v>
      </c>
      <c r="D146" s="11">
        <f>SUM(C$56:C146)</f>
        <v>242.62086086616679</v>
      </c>
      <c r="E146" s="16">
        <f>D146/V_bus</f>
        <v>2.4262086086616681</v>
      </c>
      <c r="F146" s="16">
        <f>E146/J_Cu</f>
        <v>0.78264793827795742</v>
      </c>
      <c r="G146" s="16">
        <f t="shared" si="1"/>
        <v>0.78264793827795742</v>
      </c>
      <c r="H146" s="16">
        <f>G146*half_lambda*1000</f>
        <v>47.884071258159416</v>
      </c>
      <c r="I146" s="16">
        <f>H146/1000*rho_Cu</f>
        <v>0.42904127847310841</v>
      </c>
      <c r="J146" s="16">
        <f>SUM(I$56:I146)</f>
        <v>23.066213695204059</v>
      </c>
    </row>
    <row r="147" spans="1:10" x14ac:dyDescent="0.25">
      <c r="A147">
        <v>91</v>
      </c>
      <c r="B147" s="11">
        <f>2*(Radius-A147*half_lambda)*alphaSector*half_lambda*PV_Efficiency*Irradiance</f>
        <v>5.5122873585750218</v>
      </c>
      <c r="C147" s="11">
        <f>B147-Element_Power_BOL</f>
        <v>1.3660369501778566</v>
      </c>
      <c r="D147" s="11">
        <f>SUM(C$56:C147)</f>
        <v>243.98689781634465</v>
      </c>
      <c r="E147" s="16">
        <f>D147/V_bus</f>
        <v>2.4398689781634464</v>
      </c>
      <c r="F147" s="16">
        <f>E147/J_Cu</f>
        <v>0.78705450908498265</v>
      </c>
      <c r="G147" s="16">
        <f t="shared" si="1"/>
        <v>0.78705450908498265</v>
      </c>
      <c r="H147" s="16">
        <f>G147*half_lambda*1000</f>
        <v>48.153674665014343</v>
      </c>
      <c r="I147" s="16">
        <f>H147/1000*rho_Cu</f>
        <v>0.43145692499852856</v>
      </c>
      <c r="J147" s="16">
        <f>SUM(I$56:I147)</f>
        <v>23.497670620202587</v>
      </c>
    </row>
    <row r="148" spans="1:10" x14ac:dyDescent="0.25">
      <c r="A148">
        <v>92</v>
      </c>
      <c r="B148" s="11">
        <f>2*(Radius-A148*half_lambda)*alphaSector*half_lambda*PV_Efficiency*Irradiance</f>
        <v>5.4840237421392866</v>
      </c>
      <c r="C148" s="11">
        <f>B148-Element_Power_BOL</f>
        <v>1.3377733337421214</v>
      </c>
      <c r="D148" s="11">
        <f>SUM(C$56:C148)</f>
        <v>245.32467115008677</v>
      </c>
      <c r="E148" s="16">
        <f>D148/V_bus</f>
        <v>2.4532467115008676</v>
      </c>
      <c r="F148" s="16">
        <f>E148/J_Cu</f>
        <v>0.7913699069357637</v>
      </c>
      <c r="G148" s="16">
        <f t="shared" si="1"/>
        <v>0.7913699069357637</v>
      </c>
      <c r="H148" s="16">
        <f>G148*half_lambda*1000</f>
        <v>48.41769991581711</v>
      </c>
      <c r="I148" s="16">
        <f>H148/1000*rho_Cu</f>
        <v>0.43382259124572137</v>
      </c>
      <c r="J148" s="16">
        <f>SUM(I$56:I148)</f>
        <v>23.931493211448309</v>
      </c>
    </row>
    <row r="149" spans="1:10" x14ac:dyDescent="0.25">
      <c r="A149">
        <v>93</v>
      </c>
      <c r="B149" s="11">
        <f>2*(Radius-A149*half_lambda)*alphaSector*half_lambda*PV_Efficiency*Irradiance</f>
        <v>5.455760125703554</v>
      </c>
      <c r="C149" s="11">
        <f>B149-Element_Power_BOL</f>
        <v>1.3095097173063888</v>
      </c>
      <c r="D149" s="11">
        <f>SUM(C$56:C149)</f>
        <v>246.63418086739316</v>
      </c>
      <c r="E149" s="16">
        <f>D149/V_bus</f>
        <v>2.4663418086739317</v>
      </c>
      <c r="F149" s="16">
        <f>E149/J_Cu</f>
        <v>0.79559413183030048</v>
      </c>
      <c r="G149" s="16">
        <f t="shared" si="1"/>
        <v>0.79559413183030048</v>
      </c>
      <c r="H149" s="16">
        <f>G149*half_lambda*1000</f>
        <v>48.676147010567718</v>
      </c>
      <c r="I149" s="16">
        <f>H149/1000*rho_Cu</f>
        <v>0.43613827721468679</v>
      </c>
      <c r="J149" s="16">
        <f>SUM(I$56:I149)</f>
        <v>24.367631488662997</v>
      </c>
    </row>
    <row r="150" spans="1:10" x14ac:dyDescent="0.25">
      <c r="A150">
        <v>94</v>
      </c>
      <c r="B150" s="11">
        <f>2*(Radius-A150*half_lambda)*alphaSector*half_lambda*PV_Efficiency*Irradiance</f>
        <v>5.4274965092678205</v>
      </c>
      <c r="C150" s="11">
        <f>B150-Element_Power_BOL</f>
        <v>1.2812461008706553</v>
      </c>
      <c r="D150" s="11">
        <f>SUM(C$56:C150)</f>
        <v>247.9154269682638</v>
      </c>
      <c r="E150" s="16">
        <f>D150/V_bus</f>
        <v>2.4791542696826379</v>
      </c>
      <c r="F150" s="16">
        <f>E150/J_Cu</f>
        <v>0.79972718376859286</v>
      </c>
      <c r="G150" s="16">
        <f t="shared" si="1"/>
        <v>0.79972718376859286</v>
      </c>
      <c r="H150" s="16">
        <f>G150*half_lambda*1000</f>
        <v>48.929015949266152</v>
      </c>
      <c r="I150" s="16">
        <f>H150/1000*rho_Cu</f>
        <v>0.43840398290542476</v>
      </c>
      <c r="J150" s="16">
        <f>SUM(I$56:I150)</f>
        <v>24.806035471568421</v>
      </c>
    </row>
    <row r="151" spans="1:10" x14ac:dyDescent="0.25">
      <c r="A151">
        <v>95</v>
      </c>
      <c r="B151" s="11">
        <f>2*(Radius-A151*half_lambda)*alphaSector*half_lambda*PV_Efficiency*Irradiance</f>
        <v>5.399232892832087</v>
      </c>
      <c r="C151" s="11">
        <f>B151-Element_Power_BOL</f>
        <v>1.2529824844349218</v>
      </c>
      <c r="D151" s="11">
        <f>SUM(C$56:C151)</f>
        <v>249.16840945269871</v>
      </c>
      <c r="E151" s="16">
        <f>D151/V_bus</f>
        <v>2.4916840945269869</v>
      </c>
      <c r="F151" s="16">
        <f>E151/J_Cu</f>
        <v>0.80376906275064097</v>
      </c>
      <c r="G151" s="16">
        <f t="shared" si="1"/>
        <v>0.80376906275064097</v>
      </c>
      <c r="H151" s="16">
        <f>G151*half_lambda*1000</f>
        <v>49.176306731912426</v>
      </c>
      <c r="I151" s="16">
        <f>H151/1000*rho_Cu</f>
        <v>0.4406197083179354</v>
      </c>
      <c r="J151" s="16">
        <f>SUM(I$56:I151)</f>
        <v>25.246655179886357</v>
      </c>
    </row>
    <row r="152" spans="1:10" x14ac:dyDescent="0.25">
      <c r="A152">
        <v>96</v>
      </c>
      <c r="B152" s="11">
        <f>2*(Radius-A152*half_lambda)*alphaSector*half_lambda*PV_Efficiency*Irradiance</f>
        <v>5.3709692763963526</v>
      </c>
      <c r="C152" s="11">
        <f>B152-Element_Power_BOL</f>
        <v>1.2247188679991874</v>
      </c>
      <c r="D152" s="11">
        <f>SUM(C$56:C152)</f>
        <v>250.39312832069791</v>
      </c>
      <c r="E152" s="16">
        <f>D152/V_bus</f>
        <v>2.5039312832069793</v>
      </c>
      <c r="F152" s="16">
        <f>E152/J_Cu</f>
        <v>0.80771976877644491</v>
      </c>
      <c r="G152" s="16">
        <f t="shared" si="1"/>
        <v>0.80771976877644491</v>
      </c>
      <c r="H152" s="16">
        <f>G152*half_lambda*1000</f>
        <v>49.418019358506541</v>
      </c>
      <c r="I152" s="16">
        <f>H152/1000*rho_Cu</f>
        <v>0.4427854534522187</v>
      </c>
      <c r="J152" s="16">
        <f>SUM(I$56:I152)</f>
        <v>25.689440633338577</v>
      </c>
    </row>
    <row r="153" spans="1:10" x14ac:dyDescent="0.25">
      <c r="A153">
        <v>97</v>
      </c>
      <c r="B153" s="11">
        <f>2*(Radius-A153*half_lambda)*alphaSector*half_lambda*PV_Efficiency*Irradiance</f>
        <v>5.3427056599606173</v>
      </c>
      <c r="C153" s="11">
        <f>B153-Element_Power_BOL</f>
        <v>1.1964552515634521</v>
      </c>
      <c r="D153" s="11">
        <f>SUM(C$56:C153)</f>
        <v>251.58958357226138</v>
      </c>
      <c r="E153" s="16">
        <f>D153/V_bus</f>
        <v>2.5158958357226138</v>
      </c>
      <c r="F153" s="16">
        <f>E153/J_Cu</f>
        <v>0.81157930184600446</v>
      </c>
      <c r="G153" s="16">
        <f t="shared" si="1"/>
        <v>0.81157930184600446</v>
      </c>
      <c r="H153" s="16">
        <f>G153*half_lambda*1000</f>
        <v>49.654153829048489</v>
      </c>
      <c r="I153" s="16">
        <f>H153/1000*rho_Cu</f>
        <v>0.4449012183082745</v>
      </c>
      <c r="J153" s="16">
        <f>SUM(I$56:I153)</f>
        <v>26.134341851646852</v>
      </c>
    </row>
    <row r="154" spans="1:10" x14ac:dyDescent="0.25">
      <c r="A154">
        <v>98</v>
      </c>
      <c r="B154" s="11">
        <f>2*(Radius-A154*half_lambda)*alphaSector*half_lambda*PV_Efficiency*Irradiance</f>
        <v>5.3144420435248865</v>
      </c>
      <c r="C154" s="11">
        <f>B154-Element_Power_BOL</f>
        <v>1.1681916351277213</v>
      </c>
      <c r="D154" s="11">
        <f>SUM(C$56:C154)</f>
        <v>252.7577752073891</v>
      </c>
      <c r="E154" s="16">
        <f>D154/V_bus</f>
        <v>2.5275777520738911</v>
      </c>
      <c r="F154" s="16">
        <f>E154/J_Cu</f>
        <v>0.81534766195931974</v>
      </c>
      <c r="G154" s="16">
        <f t="shared" si="1"/>
        <v>0.81534766195931974</v>
      </c>
      <c r="H154" s="16">
        <f>G154*half_lambda*1000</f>
        <v>49.884710143538278</v>
      </c>
      <c r="I154" s="16">
        <f>H154/1000*rho_Cu</f>
        <v>0.44696700288610303</v>
      </c>
      <c r="J154" s="16">
        <f>SUM(I$56:I154)</f>
        <v>26.581308854532956</v>
      </c>
    </row>
    <row r="155" spans="1:10" x14ac:dyDescent="0.25">
      <c r="A155">
        <v>99</v>
      </c>
      <c r="B155" s="11">
        <f>2*(Radius-A155*half_lambda)*alphaSector*half_lambda*PV_Efficiency*Irradiance</f>
        <v>5.2861784270891503</v>
      </c>
      <c r="C155" s="11">
        <f>B155-Element_Power_BOL</f>
        <v>1.1399280186919851</v>
      </c>
      <c r="D155" s="11">
        <f>SUM(C$56:C155)</f>
        <v>253.89770322608109</v>
      </c>
      <c r="E155" s="16">
        <f>D155/V_bus</f>
        <v>2.538977032260811</v>
      </c>
      <c r="F155" s="16">
        <f>E155/J_Cu</f>
        <v>0.81902484911639062</v>
      </c>
      <c r="G155" s="16">
        <f t="shared" si="1"/>
        <v>0.81902484911639062</v>
      </c>
      <c r="H155" s="16">
        <f>G155*half_lambda*1000</f>
        <v>50.109688301975886</v>
      </c>
      <c r="I155" s="16">
        <f>H155/1000*rho_Cu</f>
        <v>0.44898280718570399</v>
      </c>
      <c r="J155" s="16">
        <f>SUM(I$56:I155)</f>
        <v>27.03029166171866</v>
      </c>
    </row>
    <row r="156" spans="1:10" x14ac:dyDescent="0.25">
      <c r="A156">
        <v>100</v>
      </c>
      <c r="B156" s="11">
        <f>2*(Radius-A156*half_lambda)*alphaSector*half_lambda*PV_Efficiency*Irradiance</f>
        <v>5.2579148106534177</v>
      </c>
      <c r="C156" s="11">
        <f>B156-Element_Power_BOL</f>
        <v>1.1116644022562525</v>
      </c>
      <c r="D156" s="11">
        <f>SUM(C$56:C156)</f>
        <v>255.00936762833734</v>
      </c>
      <c r="E156" s="16">
        <f>D156/V_bus</f>
        <v>2.5500936762833732</v>
      </c>
      <c r="F156" s="16">
        <f>E156/J_Cu</f>
        <v>0.82261086331721711</v>
      </c>
      <c r="G156" s="16">
        <f t="shared" si="1"/>
        <v>0.82261086331721711</v>
      </c>
      <c r="H156" s="16">
        <f>G156*half_lambda*1000</f>
        <v>50.329088304361335</v>
      </c>
      <c r="I156" s="16">
        <f>H156/1000*rho_Cu</f>
        <v>0.45094863120707762</v>
      </c>
      <c r="J156" s="16">
        <f>SUM(I$56:I156)</f>
        <v>27.481240292925737</v>
      </c>
    </row>
    <row r="157" spans="1:10" x14ac:dyDescent="0.25">
      <c r="A157">
        <v>101</v>
      </c>
      <c r="B157" s="11">
        <f>2*(Radius-A157*half_lambda)*alphaSector*half_lambda*PV_Efficiency*Irradiance</f>
        <v>5.2296511942176842</v>
      </c>
      <c r="C157" s="11">
        <f>B157-Element_Power_BOL</f>
        <v>1.083400785820519</v>
      </c>
      <c r="D157" s="11">
        <f>SUM(C$56:C157)</f>
        <v>256.09276841415789</v>
      </c>
      <c r="E157" s="16">
        <f>D157/V_bus</f>
        <v>2.5609276841415789</v>
      </c>
      <c r="F157" s="16">
        <f>E157/J_Cu</f>
        <v>0.82610570456179966</v>
      </c>
      <c r="G157" s="16">
        <f t="shared" si="1"/>
        <v>0.82610570456179966</v>
      </c>
      <c r="H157" s="16">
        <f>G157*half_lambda*1000</f>
        <v>50.542910150694638</v>
      </c>
      <c r="I157" s="16">
        <f>H157/1000*rho_Cu</f>
        <v>0.45286447495022403</v>
      </c>
      <c r="J157" s="16">
        <f>SUM(I$56:I157)</f>
        <v>27.934104767875962</v>
      </c>
    </row>
    <row r="158" spans="1:10" x14ac:dyDescent="0.25">
      <c r="A158">
        <v>102</v>
      </c>
      <c r="B158" s="11">
        <f>2*(Radius-A158*half_lambda)*alphaSector*half_lambda*PV_Efficiency*Irradiance</f>
        <v>5.2013875777819498</v>
      </c>
      <c r="C158" s="11">
        <f>B158-Element_Power_BOL</f>
        <v>1.0551371693847846</v>
      </c>
      <c r="D158" s="11">
        <f>SUM(C$56:C158)</f>
        <v>257.14790558354269</v>
      </c>
      <c r="E158" s="16">
        <f>D158/V_bus</f>
        <v>2.571479055835427</v>
      </c>
      <c r="F158" s="16">
        <f>E158/J_Cu</f>
        <v>0.82950937285013771</v>
      </c>
      <c r="G158" s="16">
        <f t="shared" si="1"/>
        <v>0.82950937285013771</v>
      </c>
      <c r="H158" s="16">
        <f>G158*half_lambda*1000</f>
        <v>50.751153840975761</v>
      </c>
      <c r="I158" s="16">
        <f>H158/1000*rho_Cu</f>
        <v>0.45473033841514288</v>
      </c>
      <c r="J158" s="16">
        <f>SUM(I$56:I158)</f>
        <v>28.388835106291104</v>
      </c>
    </row>
    <row r="159" spans="1:10" x14ac:dyDescent="0.25">
      <c r="A159">
        <v>103</v>
      </c>
      <c r="B159" s="11">
        <f>2*(Radius-A159*half_lambda)*alphaSector*half_lambda*PV_Efficiency*Irradiance</f>
        <v>5.1731239613462163</v>
      </c>
      <c r="C159" s="11">
        <f>B159-Element_Power_BOL</f>
        <v>1.0268735529490511</v>
      </c>
      <c r="D159" s="11">
        <f>SUM(C$56:C159)</f>
        <v>258.17477913649174</v>
      </c>
      <c r="E159" s="16">
        <f>D159/V_bus</f>
        <v>2.5817477913649172</v>
      </c>
      <c r="F159" s="16">
        <f>E159/J_Cu</f>
        <v>0.83282186818223136</v>
      </c>
      <c r="G159" s="16">
        <f t="shared" si="1"/>
        <v>0.83282186818223136</v>
      </c>
      <c r="H159" s="16">
        <f>G159*half_lambda*1000</f>
        <v>50.953819375204716</v>
      </c>
      <c r="I159" s="16">
        <f>H159/1000*rho_Cu</f>
        <v>0.45654622160183433</v>
      </c>
      <c r="J159" s="16">
        <f>SUM(I$56:I159)</f>
        <v>28.845381327892937</v>
      </c>
    </row>
    <row r="160" spans="1:10" x14ac:dyDescent="0.25">
      <c r="A160">
        <v>104</v>
      </c>
      <c r="B160" s="11">
        <f>2*(Radius-A160*half_lambda)*alphaSector*half_lambda*PV_Efficiency*Irradiance</f>
        <v>5.1448603449104819</v>
      </c>
      <c r="C160" s="11">
        <f>B160-Element_Power_BOL</f>
        <v>0.99860993651331675</v>
      </c>
      <c r="D160" s="11">
        <f>SUM(C$56:C160)</f>
        <v>259.17338907300507</v>
      </c>
      <c r="E160" s="16">
        <f>D160/V_bus</f>
        <v>2.5917338907300507</v>
      </c>
      <c r="F160" s="16">
        <f>E160/J_Cu</f>
        <v>0.83604319055808085</v>
      </c>
      <c r="G160" s="16">
        <f t="shared" si="1"/>
        <v>0.83604319055808085</v>
      </c>
      <c r="H160" s="16">
        <f>G160*half_lambda*1000</f>
        <v>51.15090675338152</v>
      </c>
      <c r="I160" s="16">
        <f>H160/1000*rho_Cu</f>
        <v>0.45831212451029846</v>
      </c>
      <c r="J160" s="16">
        <f>SUM(I$56:I160)</f>
        <v>29.303693452403238</v>
      </c>
    </row>
    <row r="161" spans="1:10" x14ac:dyDescent="0.25">
      <c r="A161">
        <v>105</v>
      </c>
      <c r="B161" s="11">
        <f>2*(Radius-A161*half_lambda)*alphaSector*half_lambda*PV_Efficiency*Irradiance</f>
        <v>5.1165967284747484</v>
      </c>
      <c r="C161" s="11">
        <f>B161-Element_Power_BOL</f>
        <v>0.97034632007758326</v>
      </c>
      <c r="D161" s="11">
        <f>SUM(C$56:C161)</f>
        <v>260.14373539308264</v>
      </c>
      <c r="E161" s="16">
        <f>D161/V_bus</f>
        <v>2.6014373539308262</v>
      </c>
      <c r="F161" s="16">
        <f>E161/J_Cu</f>
        <v>0.83917333997768584</v>
      </c>
      <c r="G161" s="16">
        <f t="shared" si="1"/>
        <v>0.83917333997768584</v>
      </c>
      <c r="H161" s="16">
        <f>G161*half_lambda*1000</f>
        <v>51.342415975506142</v>
      </c>
      <c r="I161" s="16">
        <f>H161/1000*rho_Cu</f>
        <v>0.46002804714053508</v>
      </c>
      <c r="J161" s="16">
        <f>SUM(I$56:I161)</f>
        <v>29.763721499543774</v>
      </c>
    </row>
    <row r="162" spans="1:10" x14ac:dyDescent="0.25">
      <c r="A162">
        <v>106</v>
      </c>
      <c r="B162" s="11">
        <f>2*(Radius-A162*half_lambda)*alphaSector*half_lambda*PV_Efficiency*Irradiance</f>
        <v>5.0883331120390141</v>
      </c>
      <c r="C162" s="11">
        <f>B162-Element_Power_BOL</f>
        <v>0.94208270364184887</v>
      </c>
      <c r="D162" s="11">
        <f>SUM(C$56:C162)</f>
        <v>261.08581809672449</v>
      </c>
      <c r="E162" s="16">
        <f>D162/V_bus</f>
        <v>2.6108581809672451</v>
      </c>
      <c r="F162" s="16">
        <f>E162/J_Cu</f>
        <v>0.84221231644104677</v>
      </c>
      <c r="G162" s="16">
        <f t="shared" si="1"/>
        <v>0.84221231644104677</v>
      </c>
      <c r="H162" s="16">
        <f>G162*half_lambda*1000</f>
        <v>51.52834704157862</v>
      </c>
      <c r="I162" s="16">
        <f>H162/1000*rho_Cu</f>
        <v>0.46169398949254448</v>
      </c>
      <c r="J162" s="16">
        <f>SUM(I$56:I162)</f>
        <v>30.225415489036319</v>
      </c>
    </row>
    <row r="163" spans="1:10" x14ac:dyDescent="0.25">
      <c r="A163">
        <v>107</v>
      </c>
      <c r="B163" s="11">
        <f>2*(Radius-A163*half_lambda)*alphaSector*half_lambda*PV_Efficiency*Irradiance</f>
        <v>5.0600694956032806</v>
      </c>
      <c r="C163" s="11">
        <f>B163-Element_Power_BOL</f>
        <v>0.91381908720611538</v>
      </c>
      <c r="D163" s="11">
        <f>SUM(C$56:C163)</f>
        <v>261.99963718393059</v>
      </c>
      <c r="E163" s="16">
        <f>D163/V_bus</f>
        <v>2.619996371839306</v>
      </c>
      <c r="F163" s="16">
        <f>E163/J_Cu</f>
        <v>0.8451601199481632</v>
      </c>
      <c r="G163" s="16">
        <f t="shared" si="1"/>
        <v>0.8451601199481632</v>
      </c>
      <c r="H163" s="16">
        <f>G163*half_lambda*1000</f>
        <v>51.708699951598916</v>
      </c>
      <c r="I163" s="16">
        <f>H163/1000*rho_Cu</f>
        <v>0.46330995156632632</v>
      </c>
      <c r="J163" s="16">
        <f>SUM(I$56:I163)</f>
        <v>30.688725440602646</v>
      </c>
    </row>
    <row r="164" spans="1:10" x14ac:dyDescent="0.25">
      <c r="A164">
        <v>108</v>
      </c>
      <c r="B164" s="11">
        <f>2*(Radius-A164*half_lambda)*alphaSector*half_lambda*PV_Efficiency*Irradiance</f>
        <v>5.0318058791675453</v>
      </c>
      <c r="C164" s="11">
        <f>B164-Element_Power_BOL</f>
        <v>0.8855554707703801</v>
      </c>
      <c r="D164" s="11">
        <f>SUM(C$56:C164)</f>
        <v>262.88519265470097</v>
      </c>
      <c r="E164" s="16">
        <f>D164/V_bus</f>
        <v>2.6288519265470098</v>
      </c>
      <c r="F164" s="16">
        <f>E164/J_Cu</f>
        <v>0.84801675049903535</v>
      </c>
      <c r="G164" s="16">
        <f t="shared" si="1"/>
        <v>0.84801675049903535</v>
      </c>
      <c r="H164" s="16">
        <f>G164*half_lambda*1000</f>
        <v>51.883474705567046</v>
      </c>
      <c r="I164" s="16">
        <f>H164/1000*rho_Cu</f>
        <v>0.46487593336188082</v>
      </c>
      <c r="J164" s="16">
        <f>SUM(I$56:I164)</f>
        <v>31.153601373964527</v>
      </c>
    </row>
    <row r="165" spans="1:10" x14ac:dyDescent="0.25">
      <c r="A165">
        <v>109</v>
      </c>
      <c r="B165" s="11">
        <f>2*(Radius-A165*half_lambda)*alphaSector*half_lambda*PV_Efficiency*Irradiance</f>
        <v>5.0035422627318127</v>
      </c>
      <c r="C165" s="11">
        <f>B165-Element_Power_BOL</f>
        <v>0.8572918543346475</v>
      </c>
      <c r="D165" s="11">
        <f>SUM(C$56:C165)</f>
        <v>263.74248450903565</v>
      </c>
      <c r="E165" s="16">
        <f>D165/V_bus</f>
        <v>2.6374248450903566</v>
      </c>
      <c r="F165" s="16">
        <f>E165/J_Cu</f>
        <v>0.85078220809366334</v>
      </c>
      <c r="G165" s="16">
        <f t="shared" si="1"/>
        <v>0.85078220809366334</v>
      </c>
      <c r="H165" s="16">
        <f>G165*half_lambda*1000</f>
        <v>52.052671303483024</v>
      </c>
      <c r="I165" s="16">
        <f>H165/1000*rho_Cu</f>
        <v>0.46639193487920794</v>
      </c>
      <c r="J165" s="16">
        <f>SUM(I$56:I165)</f>
        <v>31.619993308843735</v>
      </c>
    </row>
    <row r="166" spans="1:10" x14ac:dyDescent="0.25">
      <c r="A166">
        <v>110</v>
      </c>
      <c r="B166" s="11">
        <f>2*(Radius-A166*half_lambda)*alphaSector*half_lambda*PV_Efficiency*Irradiance</f>
        <v>4.9752786462960792</v>
      </c>
      <c r="C166" s="11">
        <f>B166-Element_Power_BOL</f>
        <v>0.829028237898914</v>
      </c>
      <c r="D166" s="11">
        <f>SUM(C$56:C166)</f>
        <v>264.57151274693456</v>
      </c>
      <c r="E166" s="16">
        <f>D166/V_bus</f>
        <v>2.6457151274693458</v>
      </c>
      <c r="F166" s="16">
        <f>E166/J_Cu</f>
        <v>0.85345649273204705</v>
      </c>
      <c r="G166" s="16">
        <f t="shared" si="1"/>
        <v>0.85345649273204705</v>
      </c>
      <c r="H166" s="16">
        <f>G166*half_lambda*1000</f>
        <v>52.216289745346842</v>
      </c>
      <c r="I166" s="16">
        <f>H166/1000*rho_Cu</f>
        <v>0.46785795611830772</v>
      </c>
      <c r="J166" s="16">
        <f>SUM(I$56:I166)</f>
        <v>32.08785126496204</v>
      </c>
    </row>
    <row r="167" spans="1:10" x14ac:dyDescent="0.25">
      <c r="A167">
        <v>111</v>
      </c>
      <c r="B167" s="11">
        <f>2*(Radius-A167*half_lambda)*alphaSector*half_lambda*PV_Efficiency*Irradiance</f>
        <v>4.9470150298603439</v>
      </c>
      <c r="C167" s="11">
        <f>B167-Element_Power_BOL</f>
        <v>0.80076462146317873</v>
      </c>
      <c r="D167" s="11">
        <f>SUM(C$56:C167)</f>
        <v>265.37227736839776</v>
      </c>
      <c r="E167" s="16">
        <f>D167/V_bus</f>
        <v>2.6537227736839775</v>
      </c>
      <c r="F167" s="16">
        <f>E167/J_Cu</f>
        <v>0.85603960441418625</v>
      </c>
      <c r="G167" s="16">
        <f t="shared" si="1"/>
        <v>0.85603960441418625</v>
      </c>
      <c r="H167" s="16">
        <f>G167*half_lambda*1000</f>
        <v>52.374330031158472</v>
      </c>
      <c r="I167" s="16">
        <f>H167/1000*rho_Cu</f>
        <v>0.46927399707917999</v>
      </c>
      <c r="J167" s="16">
        <f>SUM(I$56:I167)</f>
        <v>32.557125262041218</v>
      </c>
    </row>
    <row r="168" spans="1:10" x14ac:dyDescent="0.25">
      <c r="A168">
        <v>112</v>
      </c>
      <c r="B168" s="11">
        <f>2*(Radius-A168*half_lambda)*alphaSector*half_lambda*PV_Efficiency*Irradiance</f>
        <v>4.9187514134246113</v>
      </c>
      <c r="C168" s="11">
        <f>B168-Element_Power_BOL</f>
        <v>0.77250100502744612</v>
      </c>
      <c r="D168" s="11">
        <f>SUM(C$56:C168)</f>
        <v>266.1447783734252</v>
      </c>
      <c r="E168" s="16">
        <f>D168/V_bus</f>
        <v>2.6614477837342521</v>
      </c>
      <c r="F168" s="16">
        <f>E168/J_Cu</f>
        <v>0.85853154314008129</v>
      </c>
      <c r="G168" s="16">
        <f t="shared" si="1"/>
        <v>0.85853154314008129</v>
      </c>
      <c r="H168" s="16">
        <f>G168*half_lambda*1000</f>
        <v>52.526792160917964</v>
      </c>
      <c r="I168" s="16">
        <f>H168/1000*rho_Cu</f>
        <v>0.47064005776182499</v>
      </c>
      <c r="J168" s="16">
        <f>SUM(I$56:I168)</f>
        <v>33.027765319803045</v>
      </c>
    </row>
    <row r="169" spans="1:10" x14ac:dyDescent="0.25">
      <c r="A169">
        <v>113</v>
      </c>
      <c r="B169" s="11">
        <f>2*(Radius-A169*half_lambda)*alphaSector*half_lambda*PV_Efficiency*Irradiance</f>
        <v>4.8904877969888769</v>
      </c>
      <c r="C169" s="11">
        <f>B169-Element_Power_BOL</f>
        <v>0.74423738859171173</v>
      </c>
      <c r="D169" s="11">
        <f>SUM(C$56:C169)</f>
        <v>266.88901576201692</v>
      </c>
      <c r="E169" s="16">
        <f>D169/V_bus</f>
        <v>2.6688901576201691</v>
      </c>
      <c r="F169" s="16">
        <f>E169/J_Cu</f>
        <v>0.86093230890973194</v>
      </c>
      <c r="G169" s="16">
        <f t="shared" si="1"/>
        <v>0.86093230890973194</v>
      </c>
      <c r="H169" s="16">
        <f>G169*half_lambda*1000</f>
        <v>52.673676134625275</v>
      </c>
      <c r="I169" s="16">
        <f>H169/1000*rho_Cu</f>
        <v>0.47195613816624249</v>
      </c>
      <c r="J169" s="16">
        <f>SUM(I$56:I169)</f>
        <v>33.499721457969287</v>
      </c>
    </row>
    <row r="170" spans="1:10" x14ac:dyDescent="0.25">
      <c r="A170">
        <v>114</v>
      </c>
      <c r="B170" s="11">
        <f>2*(Radius-A170*half_lambda)*alphaSector*half_lambda*PV_Efficiency*Irradiance</f>
        <v>4.8622241805531434</v>
      </c>
      <c r="C170" s="11">
        <f>B170-Element_Power_BOL</f>
        <v>0.71597377215597824</v>
      </c>
      <c r="D170" s="11">
        <f>SUM(C$56:C170)</f>
        <v>267.60498953417289</v>
      </c>
      <c r="E170" s="16">
        <f>D170/V_bus</f>
        <v>2.6760498953417287</v>
      </c>
      <c r="F170" s="16">
        <f>E170/J_Cu</f>
        <v>0.86324190172313831</v>
      </c>
      <c r="G170" s="16">
        <f t="shared" si="1"/>
        <v>0.86324190172313831</v>
      </c>
      <c r="H170" s="16">
        <f>G170*half_lambda*1000</f>
        <v>52.814981952280419</v>
      </c>
      <c r="I170" s="16">
        <f>H170/1000*rho_Cu</f>
        <v>0.4732222382924326</v>
      </c>
      <c r="J170" s="16">
        <f>SUM(I$56:I170)</f>
        <v>33.972943696261716</v>
      </c>
    </row>
    <row r="171" spans="1:10" x14ac:dyDescent="0.25">
      <c r="A171">
        <v>115</v>
      </c>
      <c r="B171" s="11">
        <f>2*(Radius-A171*half_lambda)*alphaSector*half_lambda*PV_Efficiency*Irradiance</f>
        <v>4.833960564117409</v>
      </c>
      <c r="C171" s="11">
        <f>B171-Element_Power_BOL</f>
        <v>0.68771015572024385</v>
      </c>
      <c r="D171" s="11">
        <f>SUM(C$56:C171)</f>
        <v>268.29269968989314</v>
      </c>
      <c r="E171" s="16">
        <f>D171/V_bus</f>
        <v>2.6829269968989315</v>
      </c>
      <c r="F171" s="16">
        <f>E171/J_Cu</f>
        <v>0.86546032158030051</v>
      </c>
      <c r="G171" s="16">
        <f t="shared" si="1"/>
        <v>0.86546032158030051</v>
      </c>
      <c r="H171" s="16">
        <f>G171*half_lambda*1000</f>
        <v>52.950709613883411</v>
      </c>
      <c r="I171" s="16">
        <f>H171/1000*rho_Cu</f>
        <v>0.47443835814039542</v>
      </c>
      <c r="J171" s="16">
        <f>SUM(I$56:I171)</f>
        <v>34.447382054402112</v>
      </c>
    </row>
    <row r="172" spans="1:10" x14ac:dyDescent="0.25">
      <c r="A172">
        <v>116</v>
      </c>
      <c r="B172" s="11">
        <f>2*(Radius-A172*half_lambda)*alphaSector*half_lambda*PV_Efficiency*Irradiance</f>
        <v>4.8056969476816755</v>
      </c>
      <c r="C172" s="11">
        <f>B172-Element_Power_BOL</f>
        <v>0.65944653928451036</v>
      </c>
      <c r="D172" s="11">
        <f>SUM(C$56:C172)</f>
        <v>268.95214622917763</v>
      </c>
      <c r="E172" s="16">
        <f>D172/V_bus</f>
        <v>2.6895214622917765</v>
      </c>
      <c r="F172" s="16">
        <f>E172/J_Cu</f>
        <v>0.86758756848121821</v>
      </c>
      <c r="G172" s="16">
        <f t="shared" si="1"/>
        <v>0.86758756848121821</v>
      </c>
      <c r="H172" s="16">
        <f>G172*half_lambda*1000</f>
        <v>53.08085911943423</v>
      </c>
      <c r="I172" s="16">
        <f>H172/1000*rho_Cu</f>
        <v>0.47560449771013075</v>
      </c>
      <c r="J172" s="16">
        <f>SUM(I$56:I172)</f>
        <v>34.922986552112242</v>
      </c>
    </row>
    <row r="173" spans="1:10" x14ac:dyDescent="0.25">
      <c r="A173">
        <v>117</v>
      </c>
      <c r="B173" s="11">
        <f>2*(Radius-A173*half_lambda)*alphaSector*half_lambda*PV_Efficiency*Irradiance</f>
        <v>4.7774333312459412</v>
      </c>
      <c r="C173" s="11">
        <f>B173-Element_Power_BOL</f>
        <v>0.63118292284877597</v>
      </c>
      <c r="D173" s="11">
        <f>SUM(C$56:C173)</f>
        <v>269.58332915202641</v>
      </c>
      <c r="E173" s="16">
        <f>D173/V_bus</f>
        <v>2.6958332915202643</v>
      </c>
      <c r="F173" s="16">
        <f>E173/J_Cu</f>
        <v>0.86962364242589163</v>
      </c>
      <c r="G173" s="16">
        <f t="shared" si="1"/>
        <v>0.86962364242589163</v>
      </c>
      <c r="H173" s="16">
        <f>G173*half_lambda*1000</f>
        <v>53.205430468932882</v>
      </c>
      <c r="I173" s="16">
        <f>H173/1000*rho_Cu</f>
        <v>0.47672065700163868</v>
      </c>
      <c r="J173" s="16">
        <f>SUM(I$56:I173)</f>
        <v>35.399707209113878</v>
      </c>
    </row>
    <row r="174" spans="1:10" x14ac:dyDescent="0.25">
      <c r="A174">
        <v>118</v>
      </c>
      <c r="B174" s="11">
        <f>2*(Radius-A174*half_lambda)*alphaSector*half_lambda*PV_Efficiency*Irradiance</f>
        <v>4.7491697148102077</v>
      </c>
      <c r="C174" s="11">
        <f>B174-Element_Power_BOL</f>
        <v>0.60291930641304248</v>
      </c>
      <c r="D174" s="11">
        <f>SUM(C$56:C174)</f>
        <v>270.18624845843942</v>
      </c>
      <c r="E174" s="16">
        <f>D174/V_bus</f>
        <v>2.7018624845843942</v>
      </c>
      <c r="F174" s="16">
        <f>E174/J_Cu</f>
        <v>0.87156854341432066</v>
      </c>
      <c r="G174" s="16">
        <f t="shared" si="1"/>
        <v>0.87156854341432066</v>
      </c>
      <c r="H174" s="16">
        <f>G174*half_lambda*1000</f>
        <v>53.324423662379367</v>
      </c>
      <c r="I174" s="16">
        <f>H174/1000*rho_Cu</f>
        <v>0.47778683601491917</v>
      </c>
      <c r="J174" s="16">
        <f>SUM(I$56:I174)</f>
        <v>35.877494045128799</v>
      </c>
    </row>
    <row r="175" spans="1:10" x14ac:dyDescent="0.25">
      <c r="A175">
        <v>119</v>
      </c>
      <c r="B175" s="11">
        <f>2*(Radius-A175*half_lambda)*alphaSector*half_lambda*PV_Efficiency*Irradiance</f>
        <v>4.7209060983744733</v>
      </c>
      <c r="C175" s="11">
        <f>B175-Element_Power_BOL</f>
        <v>0.57465568997730809</v>
      </c>
      <c r="D175" s="11">
        <f>SUM(C$56:C175)</f>
        <v>270.76090414841673</v>
      </c>
      <c r="E175" s="16">
        <f>D175/V_bus</f>
        <v>2.7076090414841674</v>
      </c>
      <c r="F175" s="16">
        <f>E175/J_Cu</f>
        <v>0.87342227144650553</v>
      </c>
      <c r="G175" s="16">
        <f t="shared" si="1"/>
        <v>0.87342227144650553</v>
      </c>
      <c r="H175" s="16">
        <f>G175*half_lambda*1000</f>
        <v>53.437838699773692</v>
      </c>
      <c r="I175" s="16">
        <f>H175/1000*rho_Cu</f>
        <v>0.47880303474997232</v>
      </c>
      <c r="J175" s="16">
        <f>SUM(I$56:I175)</f>
        <v>36.356297079878772</v>
      </c>
    </row>
    <row r="176" spans="1:10" x14ac:dyDescent="0.25">
      <c r="A176">
        <v>120</v>
      </c>
      <c r="B176" s="11">
        <f>2*(Radius-A176*half_lambda)*alphaSector*half_lambda*PV_Efficiency*Irradiance</f>
        <v>4.6926424819387398</v>
      </c>
      <c r="C176" s="11">
        <f>B176-Element_Power_BOL</f>
        <v>0.5463920735415746</v>
      </c>
      <c r="D176" s="11">
        <f>SUM(C$56:C176)</f>
        <v>271.30729622195832</v>
      </c>
      <c r="E176" s="16">
        <f>D176/V_bus</f>
        <v>2.7130729622195831</v>
      </c>
      <c r="F176" s="16">
        <f>E176/J_Cu</f>
        <v>0.87518482652244611</v>
      </c>
      <c r="G176" s="16">
        <f t="shared" si="1"/>
        <v>0.87518482652244611</v>
      </c>
      <c r="H176" s="16">
        <f>G176*half_lambda*1000</f>
        <v>53.545675581115859</v>
      </c>
      <c r="I176" s="16">
        <f>H176/1000*rho_Cu</f>
        <v>0.47976925320679814</v>
      </c>
      <c r="J176" s="16">
        <f>SUM(I$56:I176)</f>
        <v>36.836066333085569</v>
      </c>
    </row>
    <row r="177" spans="1:10" x14ac:dyDescent="0.25">
      <c r="A177">
        <v>121</v>
      </c>
      <c r="B177" s="11">
        <f>2*(Radius-A177*half_lambda)*alphaSector*half_lambda*PV_Efficiency*Irradiance</f>
        <v>4.6643788655030063</v>
      </c>
      <c r="C177" s="11">
        <f>B177-Element_Power_BOL</f>
        <v>0.5181284571058411</v>
      </c>
      <c r="D177" s="11">
        <f>SUM(C$56:C177)</f>
        <v>271.82542467906416</v>
      </c>
      <c r="E177" s="16">
        <f>D177/V_bus</f>
        <v>2.7182542467906416</v>
      </c>
      <c r="F177" s="16">
        <f>E177/J_Cu</f>
        <v>0.87685620864214242</v>
      </c>
      <c r="G177" s="16">
        <f t="shared" si="1"/>
        <v>0.87685620864214242</v>
      </c>
      <c r="H177" s="16">
        <f>G177*half_lambda*1000</f>
        <v>53.647934306405858</v>
      </c>
      <c r="I177" s="16">
        <f>H177/1000*rho_Cu</f>
        <v>0.48068549138539657</v>
      </c>
      <c r="J177" s="16">
        <f>SUM(I$56:I177)</f>
        <v>37.316751824470963</v>
      </c>
    </row>
    <row r="178" spans="1:10" x14ac:dyDescent="0.25">
      <c r="A178">
        <v>122</v>
      </c>
      <c r="B178" s="11">
        <f>2*(Radius-A178*half_lambda)*alphaSector*half_lambda*PV_Efficiency*Irradiance</f>
        <v>4.6361152490672728</v>
      </c>
      <c r="C178" s="11">
        <f>B178-Element_Power_BOL</f>
        <v>0.4898648406701076</v>
      </c>
      <c r="D178" s="11">
        <f>SUM(C$56:C178)</f>
        <v>272.31528951973428</v>
      </c>
      <c r="E178" s="16">
        <f>D178/V_bus</f>
        <v>2.7231528951973427</v>
      </c>
      <c r="F178" s="16">
        <f>E178/J_Cu</f>
        <v>0.87843641780559445</v>
      </c>
      <c r="G178" s="16">
        <f t="shared" si="1"/>
        <v>0.87843641780559445</v>
      </c>
      <c r="H178" s="16">
        <f>G178*half_lambda*1000</f>
        <v>53.744614875643698</v>
      </c>
      <c r="I178" s="16">
        <f>H178/1000*rho_Cu</f>
        <v>0.48155174928576761</v>
      </c>
      <c r="J178" s="16">
        <f>SUM(I$56:I178)</f>
        <v>37.798303573756733</v>
      </c>
    </row>
    <row r="179" spans="1:10" x14ac:dyDescent="0.25">
      <c r="A179">
        <v>123</v>
      </c>
      <c r="B179" s="11">
        <f>2*(Radius-A179*half_lambda)*alphaSector*half_lambda*PV_Efficiency*Irradiance</f>
        <v>4.6078516326315384</v>
      </c>
      <c r="C179" s="11">
        <f>B179-Element_Power_BOL</f>
        <v>0.46160122423437322</v>
      </c>
      <c r="D179" s="11">
        <f>SUM(C$56:C179)</f>
        <v>272.77689074396864</v>
      </c>
      <c r="E179" s="16">
        <f>D179/V_bus</f>
        <v>2.7277689074396863</v>
      </c>
      <c r="F179" s="16">
        <f>E179/J_Cu</f>
        <v>0.87992545401280198</v>
      </c>
      <c r="G179" s="16">
        <f t="shared" si="1"/>
        <v>0.87992545401280198</v>
      </c>
      <c r="H179" s="16">
        <f>G179*half_lambda*1000</f>
        <v>53.835717288829365</v>
      </c>
      <c r="I179" s="16">
        <f>H179/1000*rho_Cu</f>
        <v>0.48236802690791114</v>
      </c>
      <c r="J179" s="16">
        <f>SUM(I$56:I179)</f>
        <v>38.280671600664647</v>
      </c>
    </row>
    <row r="180" spans="1:10" x14ac:dyDescent="0.25">
      <c r="A180">
        <v>124</v>
      </c>
      <c r="B180" s="11">
        <f>2*(Radius-A180*half_lambda)*alphaSector*half_lambda*PV_Efficiency*Irradiance</f>
        <v>4.5795880161958049</v>
      </c>
      <c r="C180" s="11">
        <f>B180-Element_Power_BOL</f>
        <v>0.43333760779863972</v>
      </c>
      <c r="D180" s="11">
        <f>SUM(C$56:C180)</f>
        <v>273.21022835176728</v>
      </c>
      <c r="E180" s="16">
        <f>D180/V_bus</f>
        <v>2.7321022835176727</v>
      </c>
      <c r="F180" s="16">
        <f>E180/J_Cu</f>
        <v>0.88132331726376534</v>
      </c>
      <c r="G180" s="16">
        <f t="shared" si="1"/>
        <v>0.88132331726376534</v>
      </c>
      <c r="H180" s="16">
        <f>G180*half_lambda*1000</f>
        <v>53.921241545962864</v>
      </c>
      <c r="I180" s="16">
        <f>H180/1000*rho_Cu</f>
        <v>0.48313432425182734</v>
      </c>
      <c r="J180" s="16">
        <f>SUM(I$56:I180)</f>
        <v>38.763805924916475</v>
      </c>
    </row>
    <row r="181" spans="1:10" x14ac:dyDescent="0.25">
      <c r="A181">
        <v>125</v>
      </c>
      <c r="B181" s="11">
        <f>2*(Radius-A181*half_lambda)*alphaSector*half_lambda*PV_Efficiency*Irradiance</f>
        <v>4.5513243997600714</v>
      </c>
      <c r="C181" s="11">
        <f>B181-Element_Power_BOL</f>
        <v>0.40507399136290623</v>
      </c>
      <c r="D181" s="11">
        <f>SUM(C$56:C181)</f>
        <v>273.61530234313017</v>
      </c>
      <c r="E181" s="16">
        <f>D181/V_bus</f>
        <v>2.7361530234313016</v>
      </c>
      <c r="F181" s="16">
        <f>E181/J_Cu</f>
        <v>0.88263000755848442</v>
      </c>
      <c r="G181" s="16">
        <f t="shared" si="1"/>
        <v>0.88263000755848442</v>
      </c>
      <c r="H181" s="16">
        <f>G181*half_lambda*1000</f>
        <v>54.001187647044212</v>
      </c>
      <c r="I181" s="16">
        <f>H181/1000*rho_Cu</f>
        <v>0.48385064131751615</v>
      </c>
      <c r="J181" s="16">
        <f>SUM(I$56:I181)</f>
        <v>39.247656566233992</v>
      </c>
    </row>
    <row r="182" spans="1:10" x14ac:dyDescent="0.25">
      <c r="A182">
        <v>126</v>
      </c>
      <c r="B182" s="11">
        <f>2*(Radius-A182*half_lambda)*alphaSector*half_lambda*PV_Efficiency*Irradiance</f>
        <v>4.523060783324337</v>
      </c>
      <c r="C182" s="11">
        <f>B182-Element_Power_BOL</f>
        <v>0.37681037492717184</v>
      </c>
      <c r="D182" s="11">
        <f>SUM(C$56:C182)</f>
        <v>273.99211271805734</v>
      </c>
      <c r="E182" s="16">
        <f>D182/V_bus</f>
        <v>2.7399211271805735</v>
      </c>
      <c r="F182" s="16">
        <f>E182/J_Cu</f>
        <v>0.88384552489695911</v>
      </c>
      <c r="G182" s="16">
        <f t="shared" si="1"/>
        <v>0.88384552489695911</v>
      </c>
      <c r="H182" s="16">
        <f>G182*half_lambda*1000</f>
        <v>54.075555592073378</v>
      </c>
      <c r="I182" s="16">
        <f>H182/1000*rho_Cu</f>
        <v>0.48451697810497751</v>
      </c>
      <c r="J182" s="16">
        <f>SUM(I$56:I182)</f>
        <v>39.73217354433897</v>
      </c>
    </row>
    <row r="183" spans="1:10" x14ac:dyDescent="0.25">
      <c r="A183">
        <v>127</v>
      </c>
      <c r="B183" s="11">
        <f>2*(Radius-A183*half_lambda)*alphaSector*half_lambda*PV_Efficiency*Irradiance</f>
        <v>4.4947971668886035</v>
      </c>
      <c r="C183" s="11">
        <f>B183-Element_Power_BOL</f>
        <v>0.34854675849143835</v>
      </c>
      <c r="D183" s="11">
        <f>SUM(C$56:C183)</f>
        <v>274.34065947654881</v>
      </c>
      <c r="E183" s="16">
        <f>D183/V_bus</f>
        <v>2.7434065947654882</v>
      </c>
      <c r="F183" s="16">
        <f>E183/J_Cu</f>
        <v>0.88496986927918975</v>
      </c>
      <c r="G183" s="16">
        <f t="shared" si="1"/>
        <v>0.88496986927918975</v>
      </c>
      <c r="H183" s="16">
        <f>G183*half_lambda*1000</f>
        <v>54.1443453810504</v>
      </c>
      <c r="I183" s="16">
        <f>H183/1000*rho_Cu</f>
        <v>0.48513333461421165</v>
      </c>
      <c r="J183" s="16">
        <f>SUM(I$56:I183)</f>
        <v>40.217306878953181</v>
      </c>
    </row>
    <row r="184" spans="1:10" x14ac:dyDescent="0.25">
      <c r="A184">
        <v>128</v>
      </c>
      <c r="B184" s="11">
        <f>2*(Radius-A184*half_lambda)*alphaSector*half_lambda*PV_Efficiency*Irradiance</f>
        <v>4.46653355045287</v>
      </c>
      <c r="C184" s="11">
        <f>B184-Element_Power_BOL</f>
        <v>0.32028314205570485</v>
      </c>
      <c r="D184" s="11">
        <f>SUM(C$56:C184)</f>
        <v>274.66094261860451</v>
      </c>
      <c r="E184" s="16">
        <f>D184/V_bus</f>
        <v>2.746609426186045</v>
      </c>
      <c r="F184" s="16">
        <f>E184/J_Cu</f>
        <v>0.88600304070517577</v>
      </c>
      <c r="G184" s="16">
        <f t="shared" si="1"/>
        <v>0.88600304070517577</v>
      </c>
      <c r="H184" s="16">
        <f>G184*half_lambda*1000</f>
        <v>54.20755701397524</v>
      </c>
      <c r="I184" s="16">
        <f>H184/1000*rho_Cu</f>
        <v>0.48569971084521818</v>
      </c>
      <c r="J184" s="16">
        <f>SUM(I$56:I184)</f>
        <v>40.703006589798399</v>
      </c>
    </row>
    <row r="185" spans="1:10" x14ac:dyDescent="0.25">
      <c r="A185">
        <v>129</v>
      </c>
      <c r="B185" s="11">
        <f>2*(Radius-A185*half_lambda)*alphaSector*half_lambda*PV_Efficiency*Irradiance</f>
        <v>4.4382699340171348</v>
      </c>
      <c r="C185" s="11">
        <f>B185-Element_Power_BOL</f>
        <v>0.29201952561996958</v>
      </c>
      <c r="D185" s="11">
        <f>SUM(C$56:C185)</f>
        <v>274.9529621442245</v>
      </c>
      <c r="E185" s="16">
        <f>D185/V_bus</f>
        <v>2.7495296214422451</v>
      </c>
      <c r="F185" s="16">
        <f>E185/J_Cu</f>
        <v>0.88694503917491774</v>
      </c>
      <c r="G185" s="16">
        <f t="shared" ref="G185:G248" si="2">IF(F185&lt;0.1,0.1,F185)</f>
        <v>0.88694503917491774</v>
      </c>
      <c r="H185" s="16">
        <f>G185*half_lambda*1000</f>
        <v>54.265190490847935</v>
      </c>
      <c r="I185" s="16">
        <f>H185/1000*rho_Cu</f>
        <v>0.48621610679799754</v>
      </c>
      <c r="J185" s="16">
        <f>SUM(I$56:I185)</f>
        <v>41.189222696596396</v>
      </c>
    </row>
    <row r="186" spans="1:10" x14ac:dyDescent="0.25">
      <c r="A186">
        <v>130</v>
      </c>
      <c r="B186" s="11">
        <f>2*(Radius-A186*half_lambda)*alphaSector*half_lambda*PV_Efficiency*Irradiance</f>
        <v>4.4100063175814022</v>
      </c>
      <c r="C186" s="11">
        <f>B186-Element_Power_BOL</f>
        <v>0.26375590918423697</v>
      </c>
      <c r="D186" s="11">
        <f>SUM(C$56:C186)</f>
        <v>275.21671805340873</v>
      </c>
      <c r="E186" s="16">
        <f>D186/V_bus</f>
        <v>2.7521671805340873</v>
      </c>
      <c r="F186" s="16">
        <f>E186/J_Cu</f>
        <v>0.8877958646884152</v>
      </c>
      <c r="G186" s="16">
        <f t="shared" si="2"/>
        <v>0.8877958646884152</v>
      </c>
      <c r="H186" s="16">
        <f>G186*half_lambda*1000</f>
        <v>54.31724581166845</v>
      </c>
      <c r="I186" s="16">
        <f>H186/1000*rho_Cu</f>
        <v>0.48668252247254934</v>
      </c>
      <c r="J186" s="16">
        <f>SUM(I$56:I186)</f>
        <v>41.675905219068945</v>
      </c>
    </row>
    <row r="187" spans="1:10" x14ac:dyDescent="0.25">
      <c r="A187">
        <v>131</v>
      </c>
      <c r="B187" s="11">
        <f>2*(Radius-A187*half_lambda)*alphaSector*half_lambda*PV_Efficiency*Irradiance</f>
        <v>4.3817427011456678</v>
      </c>
      <c r="C187" s="11">
        <f>B187-Element_Power_BOL</f>
        <v>0.23549229274850259</v>
      </c>
      <c r="D187" s="11">
        <f>SUM(C$56:C187)</f>
        <v>275.45221034615724</v>
      </c>
      <c r="E187" s="16">
        <f>D187/V_bus</f>
        <v>2.7545221034615723</v>
      </c>
      <c r="F187" s="16">
        <f>E187/J_Cu</f>
        <v>0.8885555172456685</v>
      </c>
      <c r="G187" s="16">
        <f t="shared" si="2"/>
        <v>0.8885555172456685</v>
      </c>
      <c r="H187" s="16">
        <f>G187*half_lambda*1000</f>
        <v>54.363722976436804</v>
      </c>
      <c r="I187" s="16">
        <f>H187/1000*rho_Cu</f>
        <v>0.48709895786887381</v>
      </c>
      <c r="J187" s="16">
        <f>SUM(I$56:I187)</f>
        <v>42.163004176937818</v>
      </c>
    </row>
    <row r="188" spans="1:10" x14ac:dyDescent="0.25">
      <c r="A188">
        <v>132</v>
      </c>
      <c r="B188" s="11">
        <f>2*(Radius-A188*half_lambda)*alphaSector*half_lambda*PV_Efficiency*Irradiance</f>
        <v>4.3534790847099343</v>
      </c>
      <c r="C188" s="11">
        <f>B188-Element_Power_BOL</f>
        <v>0.20722867631276909</v>
      </c>
      <c r="D188" s="11">
        <f>SUM(C$56:C188)</f>
        <v>275.65943902247</v>
      </c>
      <c r="E188" s="16">
        <f>D188/V_bus</f>
        <v>2.7565943902246999</v>
      </c>
      <c r="F188" s="16">
        <f>E188/J_Cu</f>
        <v>0.8892239968466773</v>
      </c>
      <c r="G188" s="16">
        <f t="shared" si="2"/>
        <v>0.8892239968466773</v>
      </c>
      <c r="H188" s="16">
        <f>G188*half_lambda*1000</f>
        <v>54.404621985152986</v>
      </c>
      <c r="I188" s="16">
        <f>H188/1000*rho_Cu</f>
        <v>0.48746541298697083</v>
      </c>
      <c r="J188" s="16">
        <f>SUM(I$56:I188)</f>
        <v>42.650469589924789</v>
      </c>
    </row>
    <row r="189" spans="1:10" x14ac:dyDescent="0.25">
      <c r="A189">
        <v>133</v>
      </c>
      <c r="B189" s="11">
        <f>2*(Radius-A189*half_lambda)*alphaSector*half_lambda*PV_Efficiency*Irradiance</f>
        <v>4.3252154682741999</v>
      </c>
      <c r="C189" s="11">
        <f>B189-Element_Power_BOL</f>
        <v>0.1789650598770347</v>
      </c>
      <c r="D189" s="11">
        <f>SUM(C$56:C189)</f>
        <v>275.83840408234704</v>
      </c>
      <c r="E189" s="16">
        <f>D189/V_bus</f>
        <v>2.7583840408234703</v>
      </c>
      <c r="F189" s="16">
        <f>E189/J_Cu</f>
        <v>0.88980130349144204</v>
      </c>
      <c r="G189" s="16">
        <f t="shared" si="2"/>
        <v>0.88980130349144204</v>
      </c>
      <c r="H189" s="16">
        <f>G189*half_lambda*1000</f>
        <v>54.439942837817014</v>
      </c>
      <c r="I189" s="16">
        <f>H189/1000*rho_Cu</f>
        <v>0.48778188782684051</v>
      </c>
      <c r="J189" s="16">
        <f>SUM(I$56:I189)</f>
        <v>43.138251477751631</v>
      </c>
    </row>
    <row r="190" spans="1:10" x14ac:dyDescent="0.25">
      <c r="A190">
        <v>134</v>
      </c>
      <c r="B190" s="11">
        <f>2*(Radius-A190*half_lambda)*alphaSector*half_lambda*PV_Efficiency*Irradiance</f>
        <v>4.2969518518384664</v>
      </c>
      <c r="C190" s="11">
        <f>B190-Element_Power_BOL</f>
        <v>0.15070144344130121</v>
      </c>
      <c r="D190" s="11">
        <f>SUM(C$56:C190)</f>
        <v>275.98910552578832</v>
      </c>
      <c r="E190" s="16">
        <f>D190/V_bus</f>
        <v>2.7598910552578833</v>
      </c>
      <c r="F190" s="16">
        <f>E190/J_Cu</f>
        <v>0.89028743717996228</v>
      </c>
      <c r="G190" s="16">
        <f t="shared" si="2"/>
        <v>0.89028743717996228</v>
      </c>
      <c r="H190" s="16">
        <f>G190*half_lambda*1000</f>
        <v>54.469685534428876</v>
      </c>
      <c r="I190" s="16">
        <f>H190/1000*rho_Cu</f>
        <v>0.48804838238848275</v>
      </c>
      <c r="J190" s="16">
        <f>SUM(I$56:I190)</f>
        <v>43.626299860140115</v>
      </c>
    </row>
    <row r="191" spans="1:10" x14ac:dyDescent="0.25">
      <c r="A191">
        <v>135</v>
      </c>
      <c r="B191" s="11">
        <f>2*(Radius-A191*half_lambda)*alphaSector*half_lambda*PV_Efficiency*Irradiance</f>
        <v>4.2686882354027329</v>
      </c>
      <c r="C191" s="11">
        <f>B191-Element_Power_BOL</f>
        <v>0.12243782700556771</v>
      </c>
      <c r="D191" s="11">
        <f>SUM(C$56:C191)</f>
        <v>276.11154335279389</v>
      </c>
      <c r="E191" s="16">
        <f>D191/V_bus</f>
        <v>2.7611154335279391</v>
      </c>
      <c r="F191" s="16">
        <f>E191/J_Cu</f>
        <v>0.89068239791223835</v>
      </c>
      <c r="G191" s="16">
        <f t="shared" si="2"/>
        <v>0.89068239791223835</v>
      </c>
      <c r="H191" s="16">
        <f>G191*half_lambda*1000</f>
        <v>54.493850074988572</v>
      </c>
      <c r="I191" s="16">
        <f>H191/1000*rho_Cu</f>
        <v>0.48826489667189765</v>
      </c>
      <c r="J191" s="16">
        <f>SUM(I$56:I191)</f>
        <v>44.114564756812015</v>
      </c>
    </row>
    <row r="192" spans="1:10" x14ac:dyDescent="0.25">
      <c r="A192">
        <v>136</v>
      </c>
      <c r="B192" s="11">
        <f>2*(Radius-A192*half_lambda)*alphaSector*half_lambda*PV_Efficiency*Irradiance</f>
        <v>4.2404246189669994</v>
      </c>
      <c r="C192" s="11">
        <f>B192-Element_Power_BOL</f>
        <v>9.4174210569834216E-2</v>
      </c>
      <c r="D192" s="11">
        <f>SUM(C$56:C192)</f>
        <v>276.20571756336375</v>
      </c>
      <c r="E192" s="16">
        <f>D192/V_bus</f>
        <v>2.7620571756336374</v>
      </c>
      <c r="F192" s="16">
        <f>E192/J_Cu</f>
        <v>0.89098618568827015</v>
      </c>
      <c r="G192" s="16">
        <f t="shared" si="2"/>
        <v>0.89098618568827015</v>
      </c>
      <c r="H192" s="16">
        <f>G192*half_lambda*1000</f>
        <v>54.512436459496108</v>
      </c>
      <c r="I192" s="16">
        <f>H192/1000*rho_Cu</f>
        <v>0.48843143067708517</v>
      </c>
      <c r="J192" s="16">
        <f>SUM(I$56:I192)</f>
        <v>44.602996187489097</v>
      </c>
    </row>
    <row r="193" spans="1:10" x14ac:dyDescent="0.25">
      <c r="A193">
        <v>137</v>
      </c>
      <c r="B193" s="11">
        <f>2*(Radius-A193*half_lambda)*alphaSector*half_lambda*PV_Efficiency*Irradiance</f>
        <v>4.2121610025312641</v>
      </c>
      <c r="C193" s="11">
        <f>B193-Element_Power_BOL</f>
        <v>6.5910594134098943E-2</v>
      </c>
      <c r="D193" s="11">
        <f>SUM(C$56:C193)</f>
        <v>276.27162815749784</v>
      </c>
      <c r="E193" s="16">
        <f>D193/V_bus</f>
        <v>2.7627162815749786</v>
      </c>
      <c r="F193" s="16">
        <f>E193/J_Cu</f>
        <v>0.89119880050805755</v>
      </c>
      <c r="G193" s="16">
        <f t="shared" si="2"/>
        <v>0.89119880050805755</v>
      </c>
      <c r="H193" s="16">
        <f>G193*half_lambda*1000</f>
        <v>54.52544468795147</v>
      </c>
      <c r="I193" s="16">
        <f>H193/1000*rho_Cu</f>
        <v>0.48854798440404523</v>
      </c>
      <c r="J193" s="16">
        <f>SUM(I$56:I193)</f>
        <v>45.09154417189314</v>
      </c>
    </row>
    <row r="194" spans="1:10" x14ac:dyDescent="0.25">
      <c r="A194">
        <v>138</v>
      </c>
      <c r="B194" s="11">
        <f>2*(Radius-A194*half_lambda)*alphaSector*half_lambda*PV_Efficiency*Irradiance</f>
        <v>4.1838973860955315</v>
      </c>
      <c r="C194" s="11">
        <f>B194-Element_Power_BOL</f>
        <v>3.7646977698366335E-2</v>
      </c>
      <c r="D194" s="11">
        <f>SUM(C$56:C194)</f>
        <v>276.30927513519623</v>
      </c>
      <c r="E194" s="16">
        <f>D194/V_bus</f>
        <v>2.7630927513519623</v>
      </c>
      <c r="F194" s="16">
        <f>E194/J_Cu</f>
        <v>0.89132024237160068</v>
      </c>
      <c r="G194" s="16">
        <f t="shared" si="2"/>
        <v>0.89132024237160068</v>
      </c>
      <c r="H194" s="16">
        <f>G194*half_lambda*1000</f>
        <v>54.53287476035468</v>
      </c>
      <c r="I194" s="16">
        <f>H194/1000*rho_Cu</f>
        <v>0.48861455785277796</v>
      </c>
      <c r="J194" s="16">
        <f>SUM(I$56:I194)</f>
        <v>45.580158729745918</v>
      </c>
    </row>
    <row r="195" spans="1:10" x14ac:dyDescent="0.25">
      <c r="A195">
        <v>139</v>
      </c>
      <c r="B195" s="11">
        <f>2*(Radius-A195*half_lambda)*alphaSector*half_lambda*PV_Efficiency*Irradiance</f>
        <v>4.1556337696597971</v>
      </c>
      <c r="C195" s="11">
        <f>B195-Element_Power_BOL</f>
        <v>9.3833612626319507E-3</v>
      </c>
      <c r="D195" s="11">
        <f>SUM(C$56:C195)</f>
        <v>276.31865849645885</v>
      </c>
      <c r="E195" s="16">
        <f>D195/V_bus</f>
        <v>2.7631865849645885</v>
      </c>
      <c r="F195" s="16">
        <f>E195/J_Cu</f>
        <v>0.89135051127889953</v>
      </c>
      <c r="G195" s="16">
        <f t="shared" si="2"/>
        <v>0.89135051127889953</v>
      </c>
      <c r="H195" s="16">
        <f>G195*half_lambda*1000</f>
        <v>54.534726676705716</v>
      </c>
      <c r="I195" s="16">
        <f>H195/1000*rho_Cu</f>
        <v>0.48863115102328331</v>
      </c>
      <c r="J195" s="16">
        <f>SUM(I$56:I195)</f>
        <v>46.068789880769202</v>
      </c>
    </row>
    <row r="196" spans="1:10" x14ac:dyDescent="0.25">
      <c r="A196">
        <v>140</v>
      </c>
      <c r="B196" s="11">
        <f>2*(Radius-A196*half_lambda)*alphaSector*half_lambda*PV_Efficiency*Irradiance</f>
        <v>4.1273701532240628</v>
      </c>
      <c r="C196" s="11">
        <f>B196-Element_Power_BOL</f>
        <v>-1.8880255173102434E-2</v>
      </c>
      <c r="D196" s="11">
        <f>SUM(C$56:C196)</f>
        <v>276.29977824128576</v>
      </c>
      <c r="E196" s="16">
        <f>D196/V_bus</f>
        <v>2.7629977824128575</v>
      </c>
      <c r="F196" s="16">
        <f>E196/J_Cu</f>
        <v>0.89128960722995398</v>
      </c>
      <c r="G196" s="16">
        <f t="shared" si="2"/>
        <v>0.89128960722995398</v>
      </c>
      <c r="H196" s="16">
        <f>G196*half_lambda*1000</f>
        <v>54.531000437004586</v>
      </c>
      <c r="I196" s="16">
        <f>H196/1000*rho_Cu</f>
        <v>0.48859776391556115</v>
      </c>
      <c r="J196" s="16">
        <f>SUM(I$56:I196)</f>
        <v>46.557387644684766</v>
      </c>
    </row>
    <row r="197" spans="1:10" x14ac:dyDescent="0.25">
      <c r="A197">
        <v>141</v>
      </c>
      <c r="B197" s="11">
        <f>2*(Radius-A197*half_lambda)*alphaSector*half_lambda*PV_Efficiency*Irradiance</f>
        <v>4.0991065367883293</v>
      </c>
      <c r="C197" s="11">
        <f>B197-Element_Power_BOL</f>
        <v>-4.714387160883593E-2</v>
      </c>
      <c r="D197" s="11">
        <f>SUM(C$56:C197)</f>
        <v>276.25263436967691</v>
      </c>
      <c r="E197" s="16">
        <f>D197/V_bus</f>
        <v>2.7625263436967691</v>
      </c>
      <c r="F197" s="16">
        <f>E197/J_Cu</f>
        <v>0.89113753022476416</v>
      </c>
      <c r="G197" s="16">
        <f t="shared" si="2"/>
        <v>0.89113753022476416</v>
      </c>
      <c r="H197" s="16">
        <f>G197*half_lambda*1000</f>
        <v>54.521696041251296</v>
      </c>
      <c r="I197" s="16">
        <f>H197/1000*rho_Cu</f>
        <v>0.48851439652961165</v>
      </c>
      <c r="J197" s="16">
        <f>SUM(I$56:I197)</f>
        <v>47.045902041214376</v>
      </c>
    </row>
    <row r="198" spans="1:10" x14ac:dyDescent="0.25">
      <c r="A198">
        <v>142</v>
      </c>
      <c r="B198" s="11">
        <f>2*(Radius-A198*half_lambda)*alphaSector*half_lambda*PV_Efficiency*Irradiance</f>
        <v>4.0708429203525958</v>
      </c>
      <c r="C198" s="11">
        <f>B198-Element_Power_BOL</f>
        <v>-7.5407488044569426E-2</v>
      </c>
      <c r="D198" s="11">
        <f>SUM(C$56:C198)</f>
        <v>276.17722688163235</v>
      </c>
      <c r="E198" s="16">
        <f>D198/V_bus</f>
        <v>2.7617722688163235</v>
      </c>
      <c r="F198" s="16">
        <f>E198/J_Cu</f>
        <v>0.89089428026333017</v>
      </c>
      <c r="G198" s="16">
        <f t="shared" si="2"/>
        <v>0.89089428026333017</v>
      </c>
      <c r="H198" s="16">
        <f>G198*half_lambda*1000</f>
        <v>54.506813489445847</v>
      </c>
      <c r="I198" s="16">
        <f>H198/1000*rho_Cu</f>
        <v>0.48838104886543482</v>
      </c>
      <c r="J198" s="16">
        <f>SUM(I$56:I198)</f>
        <v>47.534283090079811</v>
      </c>
    </row>
    <row r="199" spans="1:10" x14ac:dyDescent="0.25">
      <c r="A199">
        <v>143</v>
      </c>
      <c r="B199" s="11">
        <f>2*(Radius-A199*half_lambda)*alphaSector*half_lambda*PV_Efficiency*Irradiance</f>
        <v>4.0425793039168614</v>
      </c>
      <c r="C199" s="11">
        <f>B199-Element_Power_BOL</f>
        <v>-0.10367110448030381</v>
      </c>
      <c r="D199" s="11">
        <f>SUM(C$56:C199)</f>
        <v>276.07355577715202</v>
      </c>
      <c r="E199" s="16">
        <f>D199/V_bus</f>
        <v>2.76073555777152</v>
      </c>
      <c r="F199" s="16">
        <f>E199/J_Cu</f>
        <v>0.89055985734565157</v>
      </c>
      <c r="G199" s="16">
        <f t="shared" si="2"/>
        <v>0.89055985734565157</v>
      </c>
      <c r="H199" s="16">
        <f>G199*half_lambda*1000</f>
        <v>54.486352781588209</v>
      </c>
      <c r="I199" s="16">
        <f>H199/1000*rho_Cu</f>
        <v>0.48819772092303043</v>
      </c>
      <c r="J199" s="16">
        <f>SUM(I$56:I199)</f>
        <v>48.022480811002843</v>
      </c>
    </row>
    <row r="200" spans="1:10" x14ac:dyDescent="0.25">
      <c r="A200">
        <v>144</v>
      </c>
      <c r="B200" s="11">
        <f>2*(Radius-A200*half_lambda)*alphaSector*half_lambda*PV_Efficiency*Irradiance</f>
        <v>4.0143156874811279</v>
      </c>
      <c r="C200" s="11">
        <f>B200-Element_Power_BOL</f>
        <v>-0.13193472091603731</v>
      </c>
      <c r="D200" s="11">
        <f>SUM(C$56:C200)</f>
        <v>275.94162105623599</v>
      </c>
      <c r="E200" s="16">
        <f>D200/V_bus</f>
        <v>2.7594162105623599</v>
      </c>
      <c r="F200" s="16">
        <f>E200/J_Cu</f>
        <v>0.89013426147172892</v>
      </c>
      <c r="G200" s="16">
        <f t="shared" si="2"/>
        <v>0.89013426147172892</v>
      </c>
      <c r="H200" s="16">
        <f>G200*half_lambda*1000</f>
        <v>54.460313917678427</v>
      </c>
      <c r="I200" s="16">
        <f>H200/1000*rho_Cu</f>
        <v>0.48796441270239876</v>
      </c>
      <c r="J200" s="16">
        <f>SUM(I$56:I200)</f>
        <v>48.51044522370524</v>
      </c>
    </row>
    <row r="201" spans="1:10" x14ac:dyDescent="0.25">
      <c r="A201">
        <v>145</v>
      </c>
      <c r="B201" s="11">
        <f>2*(Radius-A201*half_lambda)*alphaSector*half_lambda*PV_Efficiency*Irradiance</f>
        <v>3.9860520710453944</v>
      </c>
      <c r="C201" s="11">
        <f>B201-Element_Power_BOL</f>
        <v>-0.1601983373517708</v>
      </c>
      <c r="D201" s="11">
        <f>SUM(C$56:C201)</f>
        <v>275.78142271888424</v>
      </c>
      <c r="E201" s="16">
        <f>D201/V_bus</f>
        <v>2.7578142271888426</v>
      </c>
      <c r="F201" s="16">
        <f>E201/J_Cu</f>
        <v>0.88961749264156209</v>
      </c>
      <c r="G201" s="16">
        <f t="shared" si="2"/>
        <v>0.88961749264156209</v>
      </c>
      <c r="H201" s="16">
        <f>G201*half_lambda*1000</f>
        <v>54.428696897716492</v>
      </c>
      <c r="I201" s="16">
        <f>H201/1000*rho_Cu</f>
        <v>0.48768112420353982</v>
      </c>
      <c r="J201" s="16">
        <f>SUM(I$56:I201)</f>
        <v>48.99812634790878</v>
      </c>
    </row>
    <row r="202" spans="1:10" x14ac:dyDescent="0.25">
      <c r="A202">
        <v>146</v>
      </c>
      <c r="B202" s="11">
        <f>2*(Radius-A202*half_lambda)*alphaSector*half_lambda*PV_Efficiency*Irradiance</f>
        <v>3.9577884546096596</v>
      </c>
      <c r="C202" s="11">
        <f>B202-Element_Power_BOL</f>
        <v>-0.18846195378750563</v>
      </c>
      <c r="D202" s="11">
        <f>SUM(C$56:C202)</f>
        <v>275.59296076509673</v>
      </c>
      <c r="E202" s="16">
        <f>D202/V_bus</f>
        <v>2.7559296076509674</v>
      </c>
      <c r="F202" s="16">
        <f>E202/J_Cu</f>
        <v>0.88900955085515077</v>
      </c>
      <c r="G202" s="16">
        <f t="shared" si="2"/>
        <v>0.88900955085515077</v>
      </c>
      <c r="H202" s="16">
        <f>G202*half_lambda*1000</f>
        <v>54.391501721702376</v>
      </c>
      <c r="I202" s="16">
        <f>H202/1000*rho_Cu</f>
        <v>0.48734785542645331</v>
      </c>
      <c r="J202" s="16">
        <f>SUM(I$56:I202)</f>
        <v>49.485474203335237</v>
      </c>
    </row>
    <row r="203" spans="1:10" x14ac:dyDescent="0.25">
      <c r="A203">
        <v>147</v>
      </c>
      <c r="B203" s="11">
        <f>2*(Radius-A203*half_lambda)*alphaSector*half_lambda*PV_Efficiency*Irradiance</f>
        <v>3.9295248381739261</v>
      </c>
      <c r="C203" s="11">
        <f>B203-Element_Power_BOL</f>
        <v>-0.21672557022323913</v>
      </c>
      <c r="D203" s="11">
        <f>SUM(C$56:C203)</f>
        <v>275.37623519487352</v>
      </c>
      <c r="E203" s="16">
        <f>D203/V_bus</f>
        <v>2.7537623519487351</v>
      </c>
      <c r="F203" s="16">
        <f>E203/J_Cu</f>
        <v>0.88831043611249516</v>
      </c>
      <c r="G203" s="16">
        <f t="shared" si="2"/>
        <v>0.88831043611249516</v>
      </c>
      <c r="H203" s="16">
        <f>G203*half_lambda*1000</f>
        <v>54.348728389636101</v>
      </c>
      <c r="I203" s="16">
        <f>H203/1000*rho_Cu</f>
        <v>0.48696460637113953</v>
      </c>
      <c r="J203" s="16">
        <f>SUM(I$56:I203)</f>
        <v>49.972438809706375</v>
      </c>
    </row>
    <row r="204" spans="1:10" x14ac:dyDescent="0.25">
      <c r="A204">
        <v>148</v>
      </c>
      <c r="B204" s="11">
        <f>2*(Radius-A204*half_lambda)*alphaSector*half_lambda*PV_Efficiency*Irradiance</f>
        <v>3.9012612217381926</v>
      </c>
      <c r="C204" s="11">
        <f>B204-Element_Power_BOL</f>
        <v>-0.24498918665897262</v>
      </c>
      <c r="D204" s="11">
        <f>SUM(C$56:C204)</f>
        <v>275.13124600821453</v>
      </c>
      <c r="E204" s="16">
        <f>D204/V_bus</f>
        <v>2.7513124600821453</v>
      </c>
      <c r="F204" s="16">
        <f>E204/J_Cu</f>
        <v>0.88752014841359517</v>
      </c>
      <c r="G204" s="16">
        <f t="shared" si="2"/>
        <v>0.88752014841359517</v>
      </c>
      <c r="H204" s="16">
        <f>G204*half_lambda*1000</f>
        <v>54.300376901517652</v>
      </c>
      <c r="I204" s="16">
        <f>H204/1000*rho_Cu</f>
        <v>0.48653137703759819</v>
      </c>
      <c r="J204" s="16">
        <f>SUM(I$56:I204)</f>
        <v>50.458970186743976</v>
      </c>
    </row>
    <row r="205" spans="1:10" x14ac:dyDescent="0.25">
      <c r="A205">
        <v>149</v>
      </c>
      <c r="B205" s="11">
        <f>2*(Radius-A205*half_lambda)*alphaSector*half_lambda*PV_Efficiency*Irradiance</f>
        <v>3.8729976053024582</v>
      </c>
      <c r="C205" s="11">
        <f>B205-Element_Power_BOL</f>
        <v>-0.27325280309470701</v>
      </c>
      <c r="D205" s="11">
        <f>SUM(C$56:C205)</f>
        <v>274.85799320511984</v>
      </c>
      <c r="E205" s="16">
        <f>D205/V_bus</f>
        <v>2.7485799320511983</v>
      </c>
      <c r="F205" s="16">
        <f>E205/J_Cu</f>
        <v>0.88663868775845101</v>
      </c>
      <c r="G205" s="16">
        <f t="shared" si="2"/>
        <v>0.88663868775845101</v>
      </c>
      <c r="H205" s="16">
        <f>G205*half_lambda*1000</f>
        <v>54.24644725734705</v>
      </c>
      <c r="I205" s="16">
        <f>H205/1000*rho_Cu</f>
        <v>0.48604816742582962</v>
      </c>
      <c r="J205" s="16">
        <f>SUM(I$56:I205)</f>
        <v>50.945018354169804</v>
      </c>
    </row>
    <row r="206" spans="1:10" x14ac:dyDescent="0.25">
      <c r="A206">
        <v>150</v>
      </c>
      <c r="B206" s="11">
        <f>2*(Radius-A206*half_lambda)*alphaSector*half_lambda*PV_Efficiency*Irradiance</f>
        <v>3.8447339888667251</v>
      </c>
      <c r="C206" s="11">
        <f>B206-Element_Power_BOL</f>
        <v>-0.30151641953044006</v>
      </c>
      <c r="D206" s="11">
        <f>SUM(C$56:C206)</f>
        <v>274.55647678558938</v>
      </c>
      <c r="E206" s="16">
        <f>D206/V_bus</f>
        <v>2.7455647678558939</v>
      </c>
      <c r="F206" s="16">
        <f>E206/J_Cu</f>
        <v>0.88566605414706256</v>
      </c>
      <c r="G206" s="16">
        <f t="shared" si="2"/>
        <v>0.88566605414706256</v>
      </c>
      <c r="H206" s="16">
        <f>G206*half_lambda*1000</f>
        <v>54.186939457124282</v>
      </c>
      <c r="I206" s="16">
        <f>H206/1000*rho_Cu</f>
        <v>0.48551497753583361</v>
      </c>
      <c r="J206" s="16">
        <f>SUM(I$56:I206)</f>
        <v>51.430533331705639</v>
      </c>
    </row>
    <row r="207" spans="1:10" x14ac:dyDescent="0.25">
      <c r="A207">
        <v>151</v>
      </c>
      <c r="B207" s="11">
        <f>2*(Radius-A207*half_lambda)*alphaSector*half_lambda*PV_Efficiency*Irradiance</f>
        <v>3.8164703724309912</v>
      </c>
      <c r="C207" s="11">
        <f>B207-Element_Power_BOL</f>
        <v>-0.329780035966174</v>
      </c>
      <c r="D207" s="11">
        <f>SUM(C$56:C207)</f>
        <v>274.22669674962322</v>
      </c>
      <c r="E207" s="16">
        <f>D207/V_bus</f>
        <v>2.7422669674962323</v>
      </c>
      <c r="F207" s="16">
        <f>E207/J_Cu</f>
        <v>0.88460224757942973</v>
      </c>
      <c r="G207" s="16">
        <f t="shared" si="2"/>
        <v>0.88460224757942973</v>
      </c>
      <c r="H207" s="16">
        <f>G207*half_lambda*1000</f>
        <v>54.121853500849348</v>
      </c>
      <c r="I207" s="16">
        <f>H207/1000*rho_Cu</f>
        <v>0.48493180736761016</v>
      </c>
      <c r="J207" s="16">
        <f>SUM(I$56:I207)</f>
        <v>51.915465139073248</v>
      </c>
    </row>
    <row r="208" spans="1:10" x14ac:dyDescent="0.25">
      <c r="A208">
        <v>152</v>
      </c>
      <c r="B208" s="11">
        <f>2*(Radius-A208*half_lambda)*alphaSector*half_lambda*PV_Efficiency*Irradiance</f>
        <v>3.7882067559952568</v>
      </c>
      <c r="C208" s="11">
        <f>B208-Element_Power_BOL</f>
        <v>-0.35804365240190839</v>
      </c>
      <c r="D208" s="11">
        <f>SUM(C$56:C208)</f>
        <v>273.86865309722128</v>
      </c>
      <c r="E208" s="16">
        <f>D208/V_bus</f>
        <v>2.7386865309722128</v>
      </c>
      <c r="F208" s="16">
        <f>E208/J_Cu</f>
        <v>0.88344726805555251</v>
      </c>
      <c r="G208" s="16">
        <f t="shared" si="2"/>
        <v>0.88344726805555251</v>
      </c>
      <c r="H208" s="16">
        <f>G208*half_lambda*1000</f>
        <v>54.051189388522232</v>
      </c>
      <c r="I208" s="16">
        <f>H208/1000*rho_Cu</f>
        <v>0.48429865692115925</v>
      </c>
      <c r="J208" s="16">
        <f>SUM(I$56:I208)</f>
        <v>52.39976379599441</v>
      </c>
    </row>
    <row r="209" spans="1:10" x14ac:dyDescent="0.25">
      <c r="A209">
        <v>153</v>
      </c>
      <c r="B209" s="11">
        <f>2*(Radius-A209*half_lambda)*alphaSector*half_lambda*PV_Efficiency*Irradiance</f>
        <v>3.7599431395595224</v>
      </c>
      <c r="C209" s="11">
        <f>B209-Element_Power_BOL</f>
        <v>-0.38630726883764277</v>
      </c>
      <c r="D209" s="11">
        <f>SUM(C$56:C209)</f>
        <v>273.48234582838364</v>
      </c>
      <c r="E209" s="16">
        <f>D209/V_bus</f>
        <v>2.7348234582838362</v>
      </c>
      <c r="F209" s="16">
        <f>E209/J_Cu</f>
        <v>0.88220111557543102</v>
      </c>
      <c r="G209" s="16">
        <f t="shared" si="2"/>
        <v>0.88220111557543102</v>
      </c>
      <c r="H209" s="16">
        <f>G209*half_lambda*1000</f>
        <v>53.974947120142964</v>
      </c>
      <c r="I209" s="16">
        <f>H209/1000*rho_Cu</f>
        <v>0.48361552619648102</v>
      </c>
      <c r="J209" s="16">
        <f>SUM(I$56:I209)</f>
        <v>52.883379322190891</v>
      </c>
    </row>
    <row r="210" spans="1:10" x14ac:dyDescent="0.25">
      <c r="A210">
        <v>154</v>
      </c>
      <c r="B210" s="11">
        <f>2*(Radius-A210*half_lambda)*alphaSector*half_lambda*PV_Efficiency*Irradiance</f>
        <v>3.7316795231237898</v>
      </c>
      <c r="C210" s="11">
        <f>B210-Element_Power_BOL</f>
        <v>-0.41457088527337538</v>
      </c>
      <c r="D210" s="11">
        <f>SUM(C$56:C210)</f>
        <v>273.06777494311029</v>
      </c>
      <c r="E210" s="16">
        <f>D210/V_bus</f>
        <v>2.730677749431103</v>
      </c>
      <c r="F210" s="16">
        <f>E210/J_Cu</f>
        <v>0.88086379013906546</v>
      </c>
      <c r="G210" s="16">
        <f t="shared" si="2"/>
        <v>0.88086379013906546</v>
      </c>
      <c r="H210" s="16">
        <f>G210*half_lambda*1000</f>
        <v>53.893126695711551</v>
      </c>
      <c r="I210" s="16">
        <f>H210/1000*rho_Cu</f>
        <v>0.48288241519357555</v>
      </c>
      <c r="J210" s="16">
        <f>SUM(I$56:I210)</f>
        <v>53.366261737384463</v>
      </c>
    </row>
    <row r="211" spans="1:10" x14ac:dyDescent="0.25">
      <c r="A211">
        <v>155</v>
      </c>
      <c r="B211" s="11">
        <f>2*(Radius-A211*half_lambda)*alphaSector*half_lambda*PV_Efficiency*Irradiance</f>
        <v>3.7034159066880554</v>
      </c>
      <c r="C211" s="11">
        <f>B211-Element_Power_BOL</f>
        <v>-0.44283450170910976</v>
      </c>
      <c r="D211" s="11">
        <f>SUM(C$56:C211)</f>
        <v>272.62494044140118</v>
      </c>
      <c r="E211" s="16">
        <f>D211/V_bus</f>
        <v>2.7262494044140118</v>
      </c>
      <c r="F211" s="16">
        <f>E211/J_Cu</f>
        <v>0.87943529174645541</v>
      </c>
      <c r="G211" s="16">
        <f t="shared" si="2"/>
        <v>0.87943529174645541</v>
      </c>
      <c r="H211" s="16">
        <f>G211*half_lambda*1000</f>
        <v>53.805728115227957</v>
      </c>
      <c r="I211" s="16">
        <f>H211/1000*rho_Cu</f>
        <v>0.48209932391244253</v>
      </c>
      <c r="J211" s="16">
        <f>SUM(I$56:I211)</f>
        <v>53.848361061296906</v>
      </c>
    </row>
    <row r="212" spans="1:10" x14ac:dyDescent="0.25">
      <c r="A212">
        <v>156</v>
      </c>
      <c r="B212" s="11">
        <f>2*(Radius-A212*half_lambda)*alphaSector*half_lambda*PV_Efficiency*Irradiance</f>
        <v>3.675152290252321</v>
      </c>
      <c r="C212" s="11">
        <f>B212-Element_Power_BOL</f>
        <v>-0.47109811814484415</v>
      </c>
      <c r="D212" s="11">
        <f>SUM(C$56:C212)</f>
        <v>272.15384232325636</v>
      </c>
      <c r="E212" s="16">
        <f>D212/V_bus</f>
        <v>2.7215384232325635</v>
      </c>
      <c r="F212" s="16">
        <f>E212/J_Cu</f>
        <v>0.87791562039760107</v>
      </c>
      <c r="G212" s="16">
        <f t="shared" si="2"/>
        <v>0.87791562039760107</v>
      </c>
      <c r="H212" s="16">
        <f>G212*half_lambda*1000</f>
        <v>53.712751378692197</v>
      </c>
      <c r="I212" s="16">
        <f>H212/1000*rho_Cu</f>
        <v>0.48126625235308212</v>
      </c>
      <c r="J212" s="16">
        <f>SUM(I$56:I212)</f>
        <v>54.329627313649986</v>
      </c>
    </row>
    <row r="213" spans="1:10" x14ac:dyDescent="0.25">
      <c r="A213">
        <v>157</v>
      </c>
      <c r="B213" s="11">
        <f>2*(Radius-A213*half_lambda)*alphaSector*half_lambda*PV_Efficiency*Irradiance</f>
        <v>3.646888673816588</v>
      </c>
      <c r="C213" s="11">
        <f>B213-Element_Power_BOL</f>
        <v>-0.4993617345805772</v>
      </c>
      <c r="D213" s="11">
        <f>SUM(C$56:C213)</f>
        <v>271.65448058867577</v>
      </c>
      <c r="E213" s="16">
        <f>D213/V_bus</f>
        <v>2.7165448058867576</v>
      </c>
      <c r="F213" s="16">
        <f>E213/J_Cu</f>
        <v>0.87630477609250246</v>
      </c>
      <c r="G213" s="16">
        <f t="shared" si="2"/>
        <v>0.87630477609250246</v>
      </c>
      <c r="H213" s="16">
        <f>G213*half_lambda*1000</f>
        <v>53.614196486104269</v>
      </c>
      <c r="I213" s="16">
        <f>H213/1000*rho_Cu</f>
        <v>0.48038320051549432</v>
      </c>
      <c r="J213" s="16">
        <f>SUM(I$56:I213)</f>
        <v>54.810010514165484</v>
      </c>
    </row>
    <row r="214" spans="1:10" x14ac:dyDescent="0.25">
      <c r="A214">
        <v>158</v>
      </c>
      <c r="B214" s="11">
        <f>2*(Radius-A214*half_lambda)*alphaSector*half_lambda*PV_Efficiency*Irradiance</f>
        <v>3.618625057380854</v>
      </c>
      <c r="C214" s="11">
        <f>B214-Element_Power_BOL</f>
        <v>-0.52762535101631114</v>
      </c>
      <c r="D214" s="11">
        <f>SUM(C$56:C214)</f>
        <v>271.12685523765947</v>
      </c>
      <c r="E214" s="16">
        <f>D214/V_bus</f>
        <v>2.7112685523765947</v>
      </c>
      <c r="F214" s="16">
        <f>E214/J_Cu</f>
        <v>0.87460275883115957</v>
      </c>
      <c r="G214" s="16">
        <f t="shared" si="2"/>
        <v>0.87460275883115957</v>
      </c>
      <c r="H214" s="16">
        <f>G214*half_lambda*1000</f>
        <v>53.51006343746419</v>
      </c>
      <c r="I214" s="16">
        <f>H214/1000*rho_Cu</f>
        <v>0.47945016839967913</v>
      </c>
      <c r="J214" s="16">
        <f>SUM(I$56:I214)</f>
        <v>55.289460682565164</v>
      </c>
    </row>
    <row r="215" spans="1:10" x14ac:dyDescent="0.25">
      <c r="A215">
        <v>159</v>
      </c>
      <c r="B215" s="11">
        <f>2*(Radius-A215*half_lambda)*alphaSector*half_lambda*PV_Efficiency*Irradiance</f>
        <v>3.5903614409451206</v>
      </c>
      <c r="C215" s="11">
        <f>B215-Element_Power_BOL</f>
        <v>-0.55588896745204464</v>
      </c>
      <c r="D215" s="11">
        <f>SUM(C$56:C215)</f>
        <v>270.57096627020741</v>
      </c>
      <c r="E215" s="16">
        <f>D215/V_bus</f>
        <v>2.7057096627020742</v>
      </c>
      <c r="F215" s="16">
        <f>E215/J_Cu</f>
        <v>0.87280956861357228</v>
      </c>
      <c r="G215" s="16">
        <f t="shared" si="2"/>
        <v>0.87280956861357228</v>
      </c>
      <c r="H215" s="16">
        <f>G215*half_lambda*1000</f>
        <v>53.40035223277193</v>
      </c>
      <c r="I215" s="16">
        <f>H215/1000*rho_Cu</f>
        <v>0.47846715600563655</v>
      </c>
      <c r="J215" s="16">
        <f>SUM(I$56:I215)</f>
        <v>55.767927838570799</v>
      </c>
    </row>
    <row r="216" spans="1:10" x14ac:dyDescent="0.25">
      <c r="A216">
        <v>160</v>
      </c>
      <c r="B216" s="11">
        <f>2*(Radius-A216*half_lambda)*alphaSector*half_lambda*PV_Efficiency*Irradiance</f>
        <v>3.5620978245093862</v>
      </c>
      <c r="C216" s="11">
        <f>B216-Element_Power_BOL</f>
        <v>-0.58415258388777902</v>
      </c>
      <c r="D216" s="11">
        <f>SUM(C$56:C216)</f>
        <v>269.98681368631964</v>
      </c>
      <c r="E216" s="16">
        <f>D216/V_bus</f>
        <v>2.6998681368631963</v>
      </c>
      <c r="F216" s="16">
        <f>E216/J_Cu</f>
        <v>0.87092520543974072</v>
      </c>
      <c r="G216" s="16">
        <f t="shared" si="2"/>
        <v>0.87092520543974072</v>
      </c>
      <c r="H216" s="16">
        <f>G216*half_lambda*1000</f>
        <v>53.285062872027524</v>
      </c>
      <c r="I216" s="16">
        <f>H216/1000*rho_Cu</f>
        <v>0.47743416333336663</v>
      </c>
      <c r="J216" s="16">
        <f>SUM(I$56:I216)</f>
        <v>56.245362001904162</v>
      </c>
    </row>
    <row r="217" spans="1:10" x14ac:dyDescent="0.25">
      <c r="A217">
        <v>161</v>
      </c>
      <c r="B217" s="11">
        <f>2*(Radius-A217*half_lambda)*alphaSector*half_lambda*PV_Efficiency*Irradiance</f>
        <v>3.5338342080736531</v>
      </c>
      <c r="C217" s="11">
        <f>B217-Element_Power_BOL</f>
        <v>-0.61241620032351207</v>
      </c>
      <c r="D217" s="11">
        <f>SUM(C$56:C217)</f>
        <v>269.3743974859961</v>
      </c>
      <c r="E217" s="16">
        <f>D217/V_bus</f>
        <v>2.6937439748599612</v>
      </c>
      <c r="F217" s="16">
        <f>E217/J_Cu</f>
        <v>0.86894966930966488</v>
      </c>
      <c r="G217" s="16">
        <f t="shared" si="2"/>
        <v>0.86894966930966488</v>
      </c>
      <c r="H217" s="16">
        <f>G217*half_lambda*1000</f>
        <v>53.164195355230937</v>
      </c>
      <c r="I217" s="16">
        <f>H217/1000*rho_Cu</f>
        <v>0.47635119038286927</v>
      </c>
      <c r="J217" s="16">
        <f>SUM(I$56:I217)</f>
        <v>56.721713192287034</v>
      </c>
    </row>
    <row r="218" spans="1:10" x14ac:dyDescent="0.25">
      <c r="A218">
        <v>162</v>
      </c>
      <c r="B218" s="11">
        <f>2*(Radius-A218*half_lambda)*alphaSector*half_lambda*PV_Efficiency*Irradiance</f>
        <v>3.5055705916379183</v>
      </c>
      <c r="C218" s="11">
        <f>B218-Element_Power_BOL</f>
        <v>-0.6406798167592469</v>
      </c>
      <c r="D218" s="11">
        <f>SUM(C$56:C218)</f>
        <v>268.73371766923685</v>
      </c>
      <c r="E218" s="16">
        <f>D218/V_bus</f>
        <v>2.6873371766923686</v>
      </c>
      <c r="F218" s="16">
        <f>E218/J_Cu</f>
        <v>0.86688296022334466</v>
      </c>
      <c r="G218" s="16">
        <f t="shared" si="2"/>
        <v>0.86688296022334466</v>
      </c>
      <c r="H218" s="16">
        <f>G218*half_lambda*1000</f>
        <v>53.037749682382184</v>
      </c>
      <c r="I218" s="16">
        <f>H218/1000*rho_Cu</f>
        <v>0.47521823715414446</v>
      </c>
      <c r="J218" s="16">
        <f>SUM(I$56:I218)</f>
        <v>57.196931429441179</v>
      </c>
    </row>
    <row r="219" spans="1:10" x14ac:dyDescent="0.25">
      <c r="A219">
        <v>163</v>
      </c>
      <c r="B219" s="11">
        <f>2*(Radius-A219*half_lambda)*alphaSector*half_lambda*PV_Efficiency*Irradiance</f>
        <v>3.4773069752021848</v>
      </c>
      <c r="C219" s="11">
        <f>B219-Element_Power_BOL</f>
        <v>-0.6689434331949804</v>
      </c>
      <c r="D219" s="11">
        <f>SUM(C$56:C219)</f>
        <v>268.0647742360419</v>
      </c>
      <c r="E219" s="16">
        <f>D219/V_bus</f>
        <v>2.6806477423604189</v>
      </c>
      <c r="F219" s="16">
        <f>E219/J_Cu</f>
        <v>0.86472507818078026</v>
      </c>
      <c r="G219" s="16">
        <f t="shared" si="2"/>
        <v>0.86472507818078026</v>
      </c>
      <c r="H219" s="16">
        <f>G219*half_lambda*1000</f>
        <v>52.905725853481279</v>
      </c>
      <c r="I219" s="16">
        <f>H219/1000*rho_Cu</f>
        <v>0.47403530364719232</v>
      </c>
      <c r="J219" s="16">
        <f>SUM(I$56:I219)</f>
        <v>57.67096673308837</v>
      </c>
    </row>
    <row r="220" spans="1:10" x14ac:dyDescent="0.25">
      <c r="A220">
        <v>164</v>
      </c>
      <c r="B220" s="11">
        <f>2*(Radius-A220*half_lambda)*alphaSector*half_lambda*PV_Efficiency*Irradiance</f>
        <v>3.4490433587664513</v>
      </c>
      <c r="C220" s="11">
        <f>B220-Element_Power_BOL</f>
        <v>-0.69720704963071389</v>
      </c>
      <c r="D220" s="11">
        <f>SUM(C$56:C220)</f>
        <v>267.36756718641118</v>
      </c>
      <c r="E220" s="16">
        <f>D220/V_bus</f>
        <v>2.6736756718641117</v>
      </c>
      <c r="F220" s="16">
        <f>E220/J_Cu</f>
        <v>0.86247602318197147</v>
      </c>
      <c r="G220" s="16">
        <f t="shared" si="2"/>
        <v>0.86247602318197147</v>
      </c>
      <c r="H220" s="16">
        <f>G220*half_lambda*1000</f>
        <v>52.768123868528207</v>
      </c>
      <c r="I220" s="16">
        <f>H220/1000*rho_Cu</f>
        <v>0.47280238986201278</v>
      </c>
      <c r="J220" s="16">
        <f>SUM(I$56:I220)</f>
        <v>58.143769122950381</v>
      </c>
    </row>
    <row r="221" spans="1:10" x14ac:dyDescent="0.25">
      <c r="A221">
        <v>165</v>
      </c>
      <c r="B221" s="11">
        <f>2*(Radius-A221*half_lambda)*alphaSector*half_lambda*PV_Efficiency*Irradiance</f>
        <v>3.4207797423307165</v>
      </c>
      <c r="C221" s="11">
        <f>B221-Element_Power_BOL</f>
        <v>-0.72547066606644872</v>
      </c>
      <c r="D221" s="11">
        <f>SUM(C$56:C221)</f>
        <v>266.64209652034475</v>
      </c>
      <c r="E221" s="16">
        <f>D221/V_bus</f>
        <v>2.6664209652034474</v>
      </c>
      <c r="F221" s="16">
        <f>E221/J_Cu</f>
        <v>0.86013579522691852</v>
      </c>
      <c r="G221" s="16">
        <f t="shared" si="2"/>
        <v>0.86013579522691852</v>
      </c>
      <c r="H221" s="16">
        <f>G221*half_lambda*1000</f>
        <v>52.624943727522975</v>
      </c>
      <c r="I221" s="16">
        <f>H221/1000*rho_Cu</f>
        <v>0.47151949579860586</v>
      </c>
      <c r="J221" s="16">
        <f>SUM(I$56:I221)</f>
        <v>58.615288618748984</v>
      </c>
    </row>
    <row r="222" spans="1:10" x14ac:dyDescent="0.25">
      <c r="A222">
        <v>166</v>
      </c>
      <c r="B222" s="11">
        <f>2*(Radius-A222*half_lambda)*alphaSector*half_lambda*PV_Efficiency*Irradiance</f>
        <v>3.392516125894983</v>
      </c>
      <c r="C222" s="11">
        <f>B222-Element_Power_BOL</f>
        <v>-0.75373428250218222</v>
      </c>
      <c r="D222" s="11">
        <f>SUM(C$56:C222)</f>
        <v>265.88836223784256</v>
      </c>
      <c r="E222" s="16">
        <f>D222/V_bus</f>
        <v>2.6588836223784256</v>
      </c>
      <c r="F222" s="16">
        <f>E222/J_Cu</f>
        <v>0.85770439431562118</v>
      </c>
      <c r="G222" s="16">
        <f t="shared" si="2"/>
        <v>0.85770439431562118</v>
      </c>
      <c r="H222" s="16">
        <f>G222*half_lambda*1000</f>
        <v>52.47618543046557</v>
      </c>
      <c r="I222" s="16">
        <f>H222/1000*rho_Cu</f>
        <v>0.47018662145697154</v>
      </c>
      <c r="J222" s="16">
        <f>SUM(I$56:I222)</f>
        <v>59.085475240205959</v>
      </c>
    </row>
    <row r="223" spans="1:10" x14ac:dyDescent="0.25">
      <c r="A223">
        <v>167</v>
      </c>
      <c r="B223" s="11">
        <f>2*(Radius-A223*half_lambda)*alphaSector*half_lambda*PV_Efficiency*Irradiance</f>
        <v>3.3642525094592495</v>
      </c>
      <c r="C223" s="11">
        <f>B223-Element_Power_BOL</f>
        <v>-0.78199789893791571</v>
      </c>
      <c r="D223" s="11">
        <f>SUM(C$56:C223)</f>
        <v>265.10636433890465</v>
      </c>
      <c r="E223" s="16">
        <f>D223/V_bus</f>
        <v>2.6510636433890467</v>
      </c>
      <c r="F223" s="16">
        <f>E223/J_Cu</f>
        <v>0.85518182044807955</v>
      </c>
      <c r="G223" s="16">
        <f t="shared" si="2"/>
        <v>0.85518182044807955</v>
      </c>
      <c r="H223" s="16">
        <f>G223*half_lambda*1000</f>
        <v>52.321848977356005</v>
      </c>
      <c r="I223" s="16">
        <f>H223/1000*rho_Cu</f>
        <v>0.46880376683710984</v>
      </c>
      <c r="J223" s="16">
        <f>SUM(I$56:I223)</f>
        <v>59.554279007043071</v>
      </c>
    </row>
    <row r="224" spans="1:10" x14ac:dyDescent="0.25">
      <c r="A224">
        <v>168</v>
      </c>
      <c r="B224" s="11">
        <f>2*(Radius-A224*half_lambda)*alphaSector*half_lambda*PV_Efficiency*Irradiance</f>
        <v>3.3359888930235155</v>
      </c>
      <c r="C224" s="11">
        <f>B224-Element_Power_BOL</f>
        <v>-0.81026151537364965</v>
      </c>
      <c r="D224" s="11">
        <f>SUM(C$56:C224)</f>
        <v>264.29610282353099</v>
      </c>
      <c r="E224" s="16">
        <f>D224/V_bus</f>
        <v>2.6429610282353098</v>
      </c>
      <c r="F224" s="16">
        <f>E224/J_Cu</f>
        <v>0.85256807362429343</v>
      </c>
      <c r="G224" s="16">
        <f t="shared" si="2"/>
        <v>0.85256807362429343</v>
      </c>
      <c r="H224" s="16">
        <f>G224*half_lambda*1000</f>
        <v>52.161934368194267</v>
      </c>
      <c r="I224" s="16">
        <f>H224/1000*rho_Cu</f>
        <v>0.46737093193902068</v>
      </c>
      <c r="J224" s="16">
        <f>SUM(I$56:I224)</f>
        <v>60.021649938982094</v>
      </c>
    </row>
    <row r="225" spans="1:10" x14ac:dyDescent="0.25">
      <c r="A225">
        <v>169</v>
      </c>
      <c r="B225" s="11">
        <f>2*(Radius-A225*half_lambda)*alphaSector*half_lambda*PV_Efficiency*Irradiance</f>
        <v>3.3077252765877816</v>
      </c>
      <c r="C225" s="11">
        <f>B225-Element_Power_BOL</f>
        <v>-0.83852513180938359</v>
      </c>
      <c r="D225" s="11">
        <f>SUM(C$56:C225)</f>
        <v>263.45757769172161</v>
      </c>
      <c r="E225" s="16">
        <f>D225/V_bus</f>
        <v>2.6345757769172162</v>
      </c>
      <c r="F225" s="16">
        <f>E225/J_Cu</f>
        <v>0.84986315384426325</v>
      </c>
      <c r="G225" s="16">
        <f t="shared" si="2"/>
        <v>0.84986315384426325</v>
      </c>
      <c r="H225" s="16">
        <f>G225*half_lambda*1000</f>
        <v>51.996441602980369</v>
      </c>
      <c r="I225" s="16">
        <f>H225/1000*rho_Cu</f>
        <v>0.4658881167627042</v>
      </c>
      <c r="J225" s="16">
        <f>SUM(I$56:I225)</f>
        <v>60.4875380557448</v>
      </c>
    </row>
    <row r="226" spans="1:10" x14ac:dyDescent="0.25">
      <c r="A226">
        <v>170</v>
      </c>
      <c r="B226" s="11">
        <f>2*(Radius-A226*half_lambda)*alphaSector*half_lambda*PV_Efficiency*Irradiance</f>
        <v>3.2794616601520481</v>
      </c>
      <c r="C226" s="11">
        <f>B226-Element_Power_BOL</f>
        <v>-0.86678874824511709</v>
      </c>
      <c r="D226" s="11">
        <f>SUM(C$56:C226)</f>
        <v>262.59078894347647</v>
      </c>
      <c r="E226" s="16">
        <f>D226/V_bus</f>
        <v>2.6259078894347647</v>
      </c>
      <c r="F226" s="16">
        <f>E226/J_Cu</f>
        <v>0.84706706110798857</v>
      </c>
      <c r="G226" s="16">
        <f t="shared" si="2"/>
        <v>0.84706706110798857</v>
      </c>
      <c r="H226" s="16">
        <f>G226*half_lambda*1000</f>
        <v>51.825370681714304</v>
      </c>
      <c r="I226" s="16">
        <f>H226/1000*rho_Cu</f>
        <v>0.46435532130816021</v>
      </c>
      <c r="J226" s="16">
        <f>SUM(I$56:I226)</f>
        <v>60.951893377052961</v>
      </c>
    </row>
    <row r="227" spans="1:10" x14ac:dyDescent="0.25">
      <c r="A227">
        <v>171</v>
      </c>
      <c r="B227" s="11">
        <f>2*(Radius-A227*half_lambda)*alphaSector*half_lambda*PV_Efficiency*Irradiance</f>
        <v>3.2511980437163142</v>
      </c>
      <c r="C227" s="11">
        <f>B227-Element_Power_BOL</f>
        <v>-0.89505236468085103</v>
      </c>
      <c r="D227" s="11">
        <f>SUM(C$56:C227)</f>
        <v>261.69573657879562</v>
      </c>
      <c r="E227" s="16">
        <f>D227/V_bus</f>
        <v>2.6169573657879561</v>
      </c>
      <c r="F227" s="16">
        <f>E227/J_Cu</f>
        <v>0.84417979541546972</v>
      </c>
      <c r="G227" s="16">
        <f t="shared" si="2"/>
        <v>0.84417979541546972</v>
      </c>
      <c r="H227" s="16">
        <f>G227*half_lambda*1000</f>
        <v>51.64872160439608</v>
      </c>
      <c r="I227" s="16">
        <f>H227/1000*rho_Cu</f>
        <v>0.46277254557538894</v>
      </c>
      <c r="J227" s="16">
        <f>SUM(I$56:I227)</f>
        <v>61.414665922628352</v>
      </c>
    </row>
    <row r="228" spans="1:10" x14ac:dyDescent="0.25">
      <c r="A228">
        <v>172</v>
      </c>
      <c r="B228" s="11">
        <f>2*(Radius-A228*half_lambda)*alphaSector*half_lambda*PV_Efficiency*Irradiance</f>
        <v>3.2229344272805793</v>
      </c>
      <c r="C228" s="11">
        <f>B228-Element_Power_BOL</f>
        <v>-0.92331598111658586</v>
      </c>
      <c r="D228" s="11">
        <f>SUM(C$56:C228)</f>
        <v>260.77242059767906</v>
      </c>
      <c r="E228" s="16">
        <f>D228/V_bus</f>
        <v>2.6077242059767904</v>
      </c>
      <c r="F228" s="16">
        <f>E228/J_Cu</f>
        <v>0.8412013567667066</v>
      </c>
      <c r="G228" s="16">
        <f t="shared" si="2"/>
        <v>0.8412013567667066</v>
      </c>
      <c r="H228" s="16">
        <f>G228*half_lambda*1000</f>
        <v>51.466494371025689</v>
      </c>
      <c r="I228" s="16">
        <f>H228/1000*rho_Cu</f>
        <v>0.46113978956439022</v>
      </c>
      <c r="J228" s="16">
        <f>SUM(I$56:I228)</f>
        <v>61.875805712192744</v>
      </c>
    </row>
    <row r="229" spans="1:10" x14ac:dyDescent="0.25">
      <c r="A229">
        <v>173</v>
      </c>
      <c r="B229" s="11">
        <f>2*(Radius-A229*half_lambda)*alphaSector*half_lambda*PV_Efficiency*Irradiance</f>
        <v>3.1946708108448467</v>
      </c>
      <c r="C229" s="11">
        <f>B229-Element_Power_BOL</f>
        <v>-0.95157959755231847</v>
      </c>
      <c r="D229" s="11">
        <f>SUM(C$56:C229)</f>
        <v>259.82084100012673</v>
      </c>
      <c r="E229" s="16">
        <f>D229/V_bus</f>
        <v>2.5982084100012672</v>
      </c>
      <c r="F229" s="16">
        <f>E229/J_Cu</f>
        <v>0.83813174516169908</v>
      </c>
      <c r="G229" s="16">
        <f t="shared" si="2"/>
        <v>0.83813174516169908</v>
      </c>
      <c r="H229" s="16">
        <f>G229*half_lambda*1000</f>
        <v>51.278688981603132</v>
      </c>
      <c r="I229" s="16">
        <f>H229/1000*rho_Cu</f>
        <v>0.45945705327516412</v>
      </c>
      <c r="J229" s="16">
        <f>SUM(I$56:I229)</f>
        <v>62.33526276546791</v>
      </c>
    </row>
    <row r="230" spans="1:10" x14ac:dyDescent="0.25">
      <c r="A230">
        <v>174</v>
      </c>
      <c r="B230" s="11">
        <f>2*(Radius-A230*half_lambda)*alphaSector*half_lambda*PV_Efficiency*Irradiance</f>
        <v>3.1664071944091123</v>
      </c>
      <c r="C230" s="11">
        <f>B230-Element_Power_BOL</f>
        <v>-0.97984321398805285</v>
      </c>
      <c r="D230" s="11">
        <f>SUM(C$56:C230)</f>
        <v>258.8409977861387</v>
      </c>
      <c r="E230" s="16">
        <f>D230/V_bus</f>
        <v>2.5884099778613869</v>
      </c>
      <c r="F230" s="16">
        <f>E230/J_Cu</f>
        <v>0.8349709606004474</v>
      </c>
      <c r="G230" s="16">
        <f t="shared" si="2"/>
        <v>0.8349709606004474</v>
      </c>
      <c r="H230" s="16">
        <f>G230*half_lambda*1000</f>
        <v>51.085305436128422</v>
      </c>
      <c r="I230" s="16">
        <f>H230/1000*rho_Cu</f>
        <v>0.45772433670771073</v>
      </c>
      <c r="J230" s="16">
        <f>SUM(I$56:I230)</f>
        <v>62.792987102175623</v>
      </c>
    </row>
    <row r="231" spans="1:10" x14ac:dyDescent="0.25">
      <c r="A231">
        <v>175</v>
      </c>
      <c r="B231" s="11">
        <f>2*(Radius-A231*half_lambda)*alphaSector*half_lambda*PV_Efficiency*Irradiance</f>
        <v>3.1381435779733788</v>
      </c>
      <c r="C231" s="11">
        <f>B231-Element_Power_BOL</f>
        <v>-1.0081068304237863</v>
      </c>
      <c r="D231" s="11">
        <f>SUM(C$56:C231)</f>
        <v>257.8328909557149</v>
      </c>
      <c r="E231" s="16">
        <f>D231/V_bus</f>
        <v>2.5783289095571491</v>
      </c>
      <c r="F231" s="16">
        <f>E231/J_Cu</f>
        <v>0.83171900308295132</v>
      </c>
      <c r="G231" s="16">
        <f t="shared" si="2"/>
        <v>0.83171900308295132</v>
      </c>
      <c r="H231" s="16">
        <f>G231*half_lambda*1000</f>
        <v>50.886343734601539</v>
      </c>
      <c r="I231" s="16">
        <f>H231/1000*rho_Cu</f>
        <v>0.45594163986202985</v>
      </c>
      <c r="J231" s="16">
        <f>SUM(I$56:I231)</f>
        <v>63.248928742037656</v>
      </c>
    </row>
    <row r="232" spans="1:10" x14ac:dyDescent="0.25">
      <c r="A232">
        <v>176</v>
      </c>
      <c r="B232" s="11">
        <f>2*(Radius-A232*half_lambda)*alphaSector*half_lambda*PV_Efficiency*Irradiance</f>
        <v>3.1098799615376445</v>
      </c>
      <c r="C232" s="11">
        <f>B232-Element_Power_BOL</f>
        <v>-1.0363704468595207</v>
      </c>
      <c r="D232" s="11">
        <f>SUM(C$56:C232)</f>
        <v>256.79652050885539</v>
      </c>
      <c r="E232" s="16">
        <f>D232/V_bus</f>
        <v>2.5679652050885537</v>
      </c>
      <c r="F232" s="16">
        <f>E232/J_Cu</f>
        <v>0.82837587260921086</v>
      </c>
      <c r="G232" s="16">
        <f t="shared" si="2"/>
        <v>0.82837587260921086</v>
      </c>
      <c r="H232" s="16">
        <f>G232*half_lambda*1000</f>
        <v>50.681803877022489</v>
      </c>
      <c r="I232" s="16">
        <f>H232/1000*rho_Cu</f>
        <v>0.45410896273812151</v>
      </c>
      <c r="J232" s="16">
        <f>SUM(I$56:I232)</f>
        <v>63.703037704775774</v>
      </c>
    </row>
    <row r="233" spans="1:10" x14ac:dyDescent="0.25">
      <c r="A233">
        <v>177</v>
      </c>
      <c r="B233" s="11">
        <f>2*(Radius-A233*half_lambda)*alphaSector*half_lambda*PV_Efficiency*Irradiance</f>
        <v>3.0816163451019114</v>
      </c>
      <c r="C233" s="11">
        <f>B233-Element_Power_BOL</f>
        <v>-1.0646340632952538</v>
      </c>
      <c r="D233" s="11">
        <f>SUM(C$56:C233)</f>
        <v>255.73188644556015</v>
      </c>
      <c r="E233" s="16">
        <f>D233/V_bus</f>
        <v>2.5573188644556013</v>
      </c>
      <c r="F233" s="16">
        <f>E233/J_Cu</f>
        <v>0.82494156917922623</v>
      </c>
      <c r="G233" s="16">
        <f t="shared" si="2"/>
        <v>0.82494156917922623</v>
      </c>
      <c r="H233" s="16">
        <f>G233*half_lambda*1000</f>
        <v>50.471685863391279</v>
      </c>
      <c r="I233" s="16">
        <f>H233/1000*rho_Cu</f>
        <v>0.4522263053359859</v>
      </c>
      <c r="J233" s="16">
        <f>SUM(I$56:I233)</f>
        <v>64.155264010111765</v>
      </c>
    </row>
    <row r="234" spans="1:10" x14ac:dyDescent="0.25">
      <c r="A234">
        <v>178</v>
      </c>
      <c r="B234" s="11">
        <f>2*(Radius-A234*half_lambda)*alphaSector*half_lambda*PV_Efficiency*Irradiance</f>
        <v>3.0533527286661766</v>
      </c>
      <c r="C234" s="11">
        <f>B234-Element_Power_BOL</f>
        <v>-1.0928976797309886</v>
      </c>
      <c r="D234" s="11">
        <f>SUM(C$56:C234)</f>
        <v>254.63898876582917</v>
      </c>
      <c r="E234" s="16">
        <f>D234/V_bus</f>
        <v>2.5463898876582918</v>
      </c>
      <c r="F234" s="16">
        <f>E234/J_Cu</f>
        <v>0.82141609279299732</v>
      </c>
      <c r="G234" s="16">
        <f t="shared" si="2"/>
        <v>0.82141609279299732</v>
      </c>
      <c r="H234" s="16">
        <f>G234*half_lambda*1000</f>
        <v>50.255989693707903</v>
      </c>
      <c r="I234" s="16">
        <f>H234/1000*rho_Cu</f>
        <v>0.45029366765562284</v>
      </c>
      <c r="J234" s="16">
        <f>SUM(I$56:I234)</f>
        <v>64.605557677767393</v>
      </c>
    </row>
    <row r="235" spans="1:10" x14ac:dyDescent="0.25">
      <c r="A235">
        <v>179</v>
      </c>
      <c r="B235" s="11">
        <f>2*(Radius-A235*half_lambda)*alphaSector*half_lambda*PV_Efficiency*Irradiance</f>
        <v>3.0250891122304431</v>
      </c>
      <c r="C235" s="11">
        <f>B235-Element_Power_BOL</f>
        <v>-1.1211612961667221</v>
      </c>
      <c r="D235" s="11">
        <f>SUM(C$56:C235)</f>
        <v>253.51782746966245</v>
      </c>
      <c r="E235" s="16">
        <f>D235/V_bus</f>
        <v>2.5351782746966247</v>
      </c>
      <c r="F235" s="16">
        <f>E235/J_Cu</f>
        <v>0.81779944345052402</v>
      </c>
      <c r="G235" s="16">
        <f t="shared" si="2"/>
        <v>0.81779944345052402</v>
      </c>
      <c r="H235" s="16">
        <f>G235*half_lambda*1000</f>
        <v>50.034715367972368</v>
      </c>
      <c r="I235" s="16">
        <f>H235/1000*rho_Cu</f>
        <v>0.44831104969703245</v>
      </c>
      <c r="J235" s="16">
        <f>SUM(I$56:I235)</f>
        <v>65.053868727464419</v>
      </c>
    </row>
    <row r="236" spans="1:10" x14ac:dyDescent="0.25">
      <c r="A236">
        <v>180</v>
      </c>
      <c r="B236" s="11">
        <f>2*(Radius-A236*half_lambda)*alphaSector*half_lambda*PV_Efficiency*Irradiance</f>
        <v>2.9968254957947096</v>
      </c>
      <c r="C236" s="11">
        <f>B236-Element_Power_BOL</f>
        <v>-1.1494249126024556</v>
      </c>
      <c r="D236" s="11">
        <f>SUM(C$56:C236)</f>
        <v>252.36840255705999</v>
      </c>
      <c r="E236" s="16">
        <f>D236/V_bus</f>
        <v>2.5236840255706001</v>
      </c>
      <c r="F236" s="16">
        <f>E236/J_Cu</f>
        <v>0.81409162115180644</v>
      </c>
      <c r="G236" s="16">
        <f t="shared" si="2"/>
        <v>0.81409162115180644</v>
      </c>
      <c r="H236" s="16">
        <f>G236*half_lambda*1000</f>
        <v>49.807862886184665</v>
      </c>
      <c r="I236" s="16">
        <f>H236/1000*rho_Cu</f>
        <v>0.44627845146021466</v>
      </c>
      <c r="J236" s="16">
        <f>SUM(I$56:I236)</f>
        <v>65.500147178924635</v>
      </c>
    </row>
    <row r="237" spans="1:10" x14ac:dyDescent="0.25">
      <c r="A237">
        <v>181</v>
      </c>
      <c r="B237" s="11">
        <f>2*(Radius-A237*half_lambda)*alphaSector*half_lambda*PV_Efficiency*Irradiance</f>
        <v>2.9685618793589748</v>
      </c>
      <c r="C237" s="11">
        <f>B237-Element_Power_BOL</f>
        <v>-1.1776885290381904</v>
      </c>
      <c r="D237" s="11">
        <f>SUM(C$56:C237)</f>
        <v>251.1907140280218</v>
      </c>
      <c r="E237" s="16">
        <f>D237/V_bus</f>
        <v>2.511907140280218</v>
      </c>
      <c r="F237" s="16">
        <f>E237/J_Cu</f>
        <v>0.81029262589684448</v>
      </c>
      <c r="G237" s="16">
        <f t="shared" si="2"/>
        <v>0.81029262589684448</v>
      </c>
      <c r="H237" s="16">
        <f>G237*half_lambda*1000</f>
        <v>49.575432248344782</v>
      </c>
      <c r="I237" s="16">
        <f>H237/1000*rho_Cu</f>
        <v>0.44419587294516932</v>
      </c>
      <c r="J237" s="16">
        <f>SUM(I$56:I237)</f>
        <v>65.944343051869808</v>
      </c>
    </row>
    <row r="238" spans="1:10" x14ac:dyDescent="0.25">
      <c r="A238">
        <v>182</v>
      </c>
      <c r="B238" s="11">
        <f>2*(Radius-A238*half_lambda)*alphaSector*half_lambda*PV_Efficiency*Irradiance</f>
        <v>2.9402982629232413</v>
      </c>
      <c r="C238" s="11">
        <f>B238-Element_Power_BOL</f>
        <v>-1.2059521454739239</v>
      </c>
      <c r="D238" s="11">
        <f>SUM(C$56:C238)</f>
        <v>249.98476188254787</v>
      </c>
      <c r="E238" s="16">
        <f>D238/V_bus</f>
        <v>2.4998476188254788</v>
      </c>
      <c r="F238" s="16">
        <f>E238/J_Cu</f>
        <v>0.80640245768563834</v>
      </c>
      <c r="G238" s="16">
        <f t="shared" si="2"/>
        <v>0.80640245768563834</v>
      </c>
      <c r="H238" s="16">
        <f>G238*half_lambda*1000</f>
        <v>49.337423454452761</v>
      </c>
      <c r="I238" s="16">
        <f>H238/1000*rho_Cu</f>
        <v>0.44206331415189676</v>
      </c>
      <c r="J238" s="16">
        <f>SUM(I$56:I238)</f>
        <v>66.386406366021703</v>
      </c>
    </row>
    <row r="239" spans="1:10" x14ac:dyDescent="0.25">
      <c r="A239">
        <v>183</v>
      </c>
      <c r="B239" s="11">
        <f>2*(Radius-A239*half_lambda)*alphaSector*half_lambda*PV_Efficiency*Irradiance</f>
        <v>2.9120346464875078</v>
      </c>
      <c r="C239" s="11">
        <f>B239-Element_Power_BOL</f>
        <v>-1.2342157619096574</v>
      </c>
      <c r="D239" s="11">
        <f>SUM(C$56:C239)</f>
        <v>248.75054612063821</v>
      </c>
      <c r="E239" s="16">
        <f>D239/V_bus</f>
        <v>2.4875054612063821</v>
      </c>
      <c r="F239" s="16">
        <f>E239/J_Cu</f>
        <v>0.8024211165181877</v>
      </c>
      <c r="G239" s="16">
        <f t="shared" si="2"/>
        <v>0.8024211165181877</v>
      </c>
      <c r="H239" s="16">
        <f>G239*half_lambda*1000</f>
        <v>49.093836504508545</v>
      </c>
      <c r="I239" s="16">
        <f>H239/1000*rho_Cu</f>
        <v>0.43988077508039664</v>
      </c>
      <c r="J239" s="16">
        <f>SUM(I$56:I239)</f>
        <v>66.8262871411021</v>
      </c>
    </row>
    <row r="240" spans="1:10" x14ac:dyDescent="0.25">
      <c r="A240">
        <v>184</v>
      </c>
      <c r="B240" s="11">
        <f>2*(Radius-A240*half_lambda)*alphaSector*half_lambda*PV_Efficiency*Irradiance</f>
        <v>2.8837710300517734</v>
      </c>
      <c r="C240" s="11">
        <f>B240-Element_Power_BOL</f>
        <v>-1.2624793783453918</v>
      </c>
      <c r="D240" s="11">
        <f>SUM(C$56:C240)</f>
        <v>247.4880667422928</v>
      </c>
      <c r="E240" s="16">
        <f>D240/V_bus</f>
        <v>2.4748806674229282</v>
      </c>
      <c r="F240" s="16">
        <f>E240/J_Cu</f>
        <v>0.7983486023944929</v>
      </c>
      <c r="G240" s="16">
        <f t="shared" si="2"/>
        <v>0.7983486023944929</v>
      </c>
      <c r="H240" s="16">
        <f>G240*half_lambda*1000</f>
        <v>48.84467139851219</v>
      </c>
      <c r="I240" s="16">
        <f>H240/1000*rho_Cu</f>
        <v>0.43764825573066923</v>
      </c>
      <c r="J240" s="16">
        <f>SUM(I$56:I240)</f>
        <v>67.263935396832764</v>
      </c>
    </row>
    <row r="241" spans="1:10" x14ac:dyDescent="0.25">
      <c r="A241">
        <v>185</v>
      </c>
      <c r="B241" s="11">
        <f>2*(Radius-A241*half_lambda)*alphaSector*half_lambda*PV_Efficiency*Irradiance</f>
        <v>2.8555074136160403</v>
      </c>
      <c r="C241" s="11">
        <f>B241-Element_Power_BOL</f>
        <v>-1.2907429947811249</v>
      </c>
      <c r="D241" s="11">
        <f>SUM(C$56:C241)</f>
        <v>246.19732374751169</v>
      </c>
      <c r="E241" s="16">
        <f>D241/V_bus</f>
        <v>2.4619732374751169</v>
      </c>
      <c r="F241" s="16">
        <f>E241/J_Cu</f>
        <v>0.79418491531455382</v>
      </c>
      <c r="G241" s="16">
        <f t="shared" si="2"/>
        <v>0.79418491531455382</v>
      </c>
      <c r="H241" s="16">
        <f>G241*half_lambda*1000</f>
        <v>48.589928136463655</v>
      </c>
      <c r="I241" s="16">
        <f>H241/1000*rho_Cu</f>
        <v>0.43536575610271439</v>
      </c>
      <c r="J241" s="16">
        <f>SUM(I$56:I241)</f>
        <v>67.699301152935476</v>
      </c>
    </row>
    <row r="242" spans="1:10" x14ac:dyDescent="0.25">
      <c r="A242">
        <v>186</v>
      </c>
      <c r="B242" s="11">
        <f>2*(Radius-A242*half_lambda)*alphaSector*half_lambda*PV_Efficiency*Irradiance</f>
        <v>2.8272437971803064</v>
      </c>
      <c r="C242" s="11">
        <f>B242-Element_Power_BOL</f>
        <v>-1.3190066112168588</v>
      </c>
      <c r="D242" s="11">
        <f>SUM(C$56:C242)</f>
        <v>244.87831713629484</v>
      </c>
      <c r="E242" s="16">
        <f>D242/V_bus</f>
        <v>2.4487831713629484</v>
      </c>
      <c r="F242" s="16">
        <f>E242/J_Cu</f>
        <v>0.78993005527837046</v>
      </c>
      <c r="G242" s="16">
        <f t="shared" si="2"/>
        <v>0.78993005527837046</v>
      </c>
      <c r="H242" s="16">
        <f>G242*half_lambda*1000</f>
        <v>48.329606718362967</v>
      </c>
      <c r="I242" s="16">
        <f>H242/1000*rho_Cu</f>
        <v>0.43303327619653226</v>
      </c>
      <c r="J242" s="16">
        <f>SUM(I$56:I242)</f>
        <v>68.132334429132001</v>
      </c>
    </row>
    <row r="243" spans="1:10" x14ac:dyDescent="0.25">
      <c r="A243">
        <v>187</v>
      </c>
      <c r="B243" s="11">
        <f>2*(Radius-A243*half_lambda)*alphaSector*half_lambda*PV_Efficiency*Irradiance</f>
        <v>2.7989801807445733</v>
      </c>
      <c r="C243" s="11">
        <f>B243-Element_Power_BOL</f>
        <v>-1.3472702276525919</v>
      </c>
      <c r="D243" s="11">
        <f>SUM(C$56:C243)</f>
        <v>243.53104690864225</v>
      </c>
      <c r="E243" s="16">
        <f>D243/V_bus</f>
        <v>2.4353104690864225</v>
      </c>
      <c r="F243" s="16">
        <f>E243/J_Cu</f>
        <v>0.78558402228594271</v>
      </c>
      <c r="G243" s="16">
        <f t="shared" si="2"/>
        <v>0.78558402228594271</v>
      </c>
      <c r="H243" s="16">
        <f>G243*half_lambda*1000</f>
        <v>48.063707144210113</v>
      </c>
      <c r="I243" s="16">
        <f>H243/1000*rho_Cu</f>
        <v>0.43065081601212263</v>
      </c>
      <c r="J243" s="16">
        <f>SUM(I$56:I243)</f>
        <v>68.56298524514412</v>
      </c>
    </row>
    <row r="244" spans="1:10" x14ac:dyDescent="0.25">
      <c r="A244">
        <v>188</v>
      </c>
      <c r="B244" s="11">
        <f>2*(Radius-A244*half_lambda)*alphaSector*half_lambda*PV_Efficiency*Irradiance</f>
        <v>2.7707165643088385</v>
      </c>
      <c r="C244" s="11">
        <f>B244-Element_Power_BOL</f>
        <v>-1.3755338440883267</v>
      </c>
      <c r="D244" s="11">
        <f>SUM(C$56:C244)</f>
        <v>242.15551306455393</v>
      </c>
      <c r="E244" s="16">
        <f>D244/V_bus</f>
        <v>2.4215551306455394</v>
      </c>
      <c r="F244" s="16">
        <f>E244/J_Cu</f>
        <v>0.78114681633727079</v>
      </c>
      <c r="G244" s="16">
        <f t="shared" si="2"/>
        <v>0.78114681633727079</v>
      </c>
      <c r="H244" s="16">
        <f>G244*half_lambda*1000</f>
        <v>47.792229414005092</v>
      </c>
      <c r="I244" s="16">
        <f>H244/1000*rho_Cu</f>
        <v>0.42821837554948566</v>
      </c>
      <c r="J244" s="16">
        <f>SUM(I$56:I244)</f>
        <v>68.991203620693611</v>
      </c>
    </row>
    <row r="245" spans="1:10" x14ac:dyDescent="0.25">
      <c r="A245">
        <v>189</v>
      </c>
      <c r="B245" s="11">
        <f>2*(Radius-A245*half_lambda)*alphaSector*half_lambda*PV_Efficiency*Irradiance</f>
        <v>2.742452947873105</v>
      </c>
      <c r="C245" s="11">
        <f>B245-Element_Power_BOL</f>
        <v>-1.4037974605240602</v>
      </c>
      <c r="D245" s="11">
        <f>SUM(C$56:C245)</f>
        <v>240.75171560402987</v>
      </c>
      <c r="E245" s="16">
        <f>D245/V_bus</f>
        <v>2.4075171560402988</v>
      </c>
      <c r="F245" s="16">
        <f>E245/J_Cu</f>
        <v>0.77661843743235448</v>
      </c>
      <c r="G245" s="16">
        <f t="shared" si="2"/>
        <v>0.77661843743235448</v>
      </c>
      <c r="H245" s="16">
        <f>G245*half_lambda*1000</f>
        <v>47.515173527747912</v>
      </c>
      <c r="I245" s="16">
        <f>H245/1000*rho_Cu</f>
        <v>0.42573595480862131</v>
      </c>
      <c r="J245" s="16">
        <f>SUM(I$56:I245)</f>
        <v>69.416939575502226</v>
      </c>
    </row>
    <row r="246" spans="1:10" x14ac:dyDescent="0.25">
      <c r="A246">
        <v>190</v>
      </c>
      <c r="B246" s="11">
        <f>2*(Radius-A246*half_lambda)*alphaSector*half_lambda*PV_Efficiency*Irradiance</f>
        <v>2.7141893314373711</v>
      </c>
      <c r="C246" s="11">
        <f>B246-Element_Power_BOL</f>
        <v>-1.4320610769597941</v>
      </c>
      <c r="D246" s="11">
        <f>SUM(C$56:C246)</f>
        <v>239.31965452707007</v>
      </c>
      <c r="E246" s="16">
        <f>D246/V_bus</f>
        <v>2.3931965452707007</v>
      </c>
      <c r="F246" s="16">
        <f>E246/J_Cu</f>
        <v>0.77199888557119378</v>
      </c>
      <c r="G246" s="16">
        <f t="shared" si="2"/>
        <v>0.77199888557119378</v>
      </c>
      <c r="H246" s="16">
        <f>G246*half_lambda*1000</f>
        <v>47.232539485438558</v>
      </c>
      <c r="I246" s="16">
        <f>H246/1000*rho_Cu</f>
        <v>0.42320355378952951</v>
      </c>
      <c r="J246" s="16">
        <f>SUM(I$56:I246)</f>
        <v>69.840143129291761</v>
      </c>
    </row>
    <row r="247" spans="1:10" x14ac:dyDescent="0.25">
      <c r="A247">
        <v>191</v>
      </c>
      <c r="B247" s="11">
        <f>2*(Radius-A247*half_lambda)*alphaSector*half_lambda*PV_Efficiency*Irradiance</f>
        <v>2.6859257150016362</v>
      </c>
      <c r="C247" s="11">
        <f>B247-Element_Power_BOL</f>
        <v>-1.4603246933955289</v>
      </c>
      <c r="D247" s="11">
        <f>SUM(C$56:C247)</f>
        <v>237.85932983367454</v>
      </c>
      <c r="E247" s="16">
        <f>D247/V_bus</f>
        <v>2.3785932983367455</v>
      </c>
      <c r="F247" s="16">
        <f>E247/J_Cu</f>
        <v>0.76728816075378881</v>
      </c>
      <c r="G247" s="16">
        <f t="shared" si="2"/>
        <v>0.76728816075378881</v>
      </c>
      <c r="H247" s="16">
        <f>G247*half_lambda*1000</f>
        <v>46.944327287077037</v>
      </c>
      <c r="I247" s="16">
        <f>H247/1000*rho_Cu</f>
        <v>0.42062117249221032</v>
      </c>
      <c r="J247" s="16">
        <f>SUM(I$56:I247)</f>
        <v>70.260764301783965</v>
      </c>
    </row>
    <row r="248" spans="1:10" x14ac:dyDescent="0.25">
      <c r="A248">
        <v>192</v>
      </c>
      <c r="B248" s="11">
        <f>2*(Radius-A248*half_lambda)*alphaSector*half_lambda*PV_Efficiency*Irradiance</f>
        <v>2.6576620985659036</v>
      </c>
      <c r="C248" s="11">
        <f>B248-Element_Power_BOL</f>
        <v>-1.4885883098312616</v>
      </c>
      <c r="D248" s="11">
        <f>SUM(C$56:C248)</f>
        <v>236.37074152384326</v>
      </c>
      <c r="E248" s="16">
        <f>D248/V_bus</f>
        <v>2.3637074152384328</v>
      </c>
      <c r="F248" s="16">
        <f>E248/J_Cu</f>
        <v>0.76248626298013955</v>
      </c>
      <c r="G248" s="16">
        <f t="shared" si="2"/>
        <v>0.76248626298013955</v>
      </c>
      <c r="H248" s="16">
        <f>G248*half_lambda*1000</f>
        <v>46.650536932663357</v>
      </c>
      <c r="I248" s="16">
        <f>H248/1000*rho_Cu</f>
        <v>0.41798881091666373</v>
      </c>
      <c r="J248" s="16">
        <f>SUM(I$56:I248)</f>
        <v>70.678753112700633</v>
      </c>
    </row>
    <row r="249" spans="1:10" x14ac:dyDescent="0.25">
      <c r="A249">
        <v>193</v>
      </c>
      <c r="B249" s="11">
        <f>2*(Radius-A249*half_lambda)*alphaSector*half_lambda*PV_Efficiency*Irradiance</f>
        <v>2.6293984821301692</v>
      </c>
      <c r="C249" s="11">
        <f>B249-Element_Power_BOL</f>
        <v>-1.5168519262669959</v>
      </c>
      <c r="D249" s="11">
        <f>SUM(C$56:C249)</f>
        <v>234.85388959757626</v>
      </c>
      <c r="E249" s="16">
        <f>D249/V_bus</f>
        <v>2.3485388959757625</v>
      </c>
      <c r="F249" s="16">
        <f>E249/J_Cu</f>
        <v>0.75759319225024591</v>
      </c>
      <c r="G249" s="16">
        <f t="shared" ref="G249:G312" si="3">IF(F249&lt;0.1,0.1,F249)</f>
        <v>0.75759319225024591</v>
      </c>
      <c r="H249" s="16">
        <f>G249*half_lambda*1000</f>
        <v>46.351168422197503</v>
      </c>
      <c r="I249" s="16">
        <f>H249/1000*rho_Cu</f>
        <v>0.4153064690628897</v>
      </c>
      <c r="J249" s="16">
        <f>SUM(I$56:I249)</f>
        <v>71.094059581763517</v>
      </c>
    </row>
    <row r="250" spans="1:10" x14ac:dyDescent="0.25">
      <c r="A250">
        <v>194</v>
      </c>
      <c r="B250" s="11">
        <f>2*(Radius-A250*half_lambda)*alphaSector*half_lambda*PV_Efficiency*Irradiance</f>
        <v>2.6011348656944357</v>
      </c>
      <c r="C250" s="11">
        <f>B250-Element_Power_BOL</f>
        <v>-1.5451155427027294</v>
      </c>
      <c r="D250" s="11">
        <f>SUM(C$56:C250)</f>
        <v>233.30877405487354</v>
      </c>
      <c r="E250" s="16">
        <f>D250/V_bus</f>
        <v>2.3330877405487356</v>
      </c>
      <c r="F250" s="16">
        <f>E250/J_Cu</f>
        <v>0.7526089485641082</v>
      </c>
      <c r="G250" s="16">
        <f t="shared" si="3"/>
        <v>0.7526089485641082</v>
      </c>
      <c r="H250" s="16">
        <f>G250*half_lambda*1000</f>
        <v>46.046221755679504</v>
      </c>
      <c r="I250" s="16">
        <f>H250/1000*rho_Cu</f>
        <v>0.4125741469308884</v>
      </c>
      <c r="J250" s="16">
        <f>SUM(I$56:I250)</f>
        <v>71.50663372869441</v>
      </c>
    </row>
    <row r="251" spans="1:10" x14ac:dyDescent="0.25">
      <c r="A251">
        <v>195</v>
      </c>
      <c r="B251" s="11">
        <f>2*(Radius-A251*half_lambda)*alphaSector*half_lambda*PV_Efficiency*Irradiance</f>
        <v>2.5728712492587018</v>
      </c>
      <c r="C251" s="11">
        <f>B251-Element_Power_BOL</f>
        <v>-1.5733791591384634</v>
      </c>
      <c r="D251" s="11">
        <f>SUM(C$56:C251)</f>
        <v>231.73539489573508</v>
      </c>
      <c r="E251" s="16">
        <f>D251/V_bus</f>
        <v>2.3173539489573507</v>
      </c>
      <c r="F251" s="16">
        <f>E251/J_Cu</f>
        <v>0.747533531921726</v>
      </c>
      <c r="G251" s="16">
        <f t="shared" si="3"/>
        <v>0.747533531921726</v>
      </c>
      <c r="H251" s="16">
        <f>G251*half_lambda*1000</f>
        <v>45.735696933109324</v>
      </c>
      <c r="I251" s="16">
        <f>H251/1000*rho_Cu</f>
        <v>0.40979184452065959</v>
      </c>
      <c r="J251" s="16">
        <f>SUM(I$56:I251)</f>
        <v>71.916425573215065</v>
      </c>
    </row>
    <row r="252" spans="1:10" x14ac:dyDescent="0.25">
      <c r="A252">
        <v>196</v>
      </c>
      <c r="B252" s="11">
        <f>2*(Radius-A252*half_lambda)*alphaSector*half_lambda*PV_Efficiency*Irradiance</f>
        <v>2.5446076328229683</v>
      </c>
      <c r="C252" s="11">
        <f>B252-Element_Power_BOL</f>
        <v>-1.6016427755741969</v>
      </c>
      <c r="D252" s="11">
        <f>SUM(C$56:C252)</f>
        <v>230.13375212016089</v>
      </c>
      <c r="E252" s="16">
        <f>D252/V_bus</f>
        <v>2.3013375212016087</v>
      </c>
      <c r="F252" s="16">
        <f>E252/J_Cu</f>
        <v>0.74236694232309952</v>
      </c>
      <c r="G252" s="16">
        <f t="shared" si="3"/>
        <v>0.74236694232309952</v>
      </c>
      <c r="H252" s="16">
        <f>G252*half_lambda*1000</f>
        <v>45.419593954486984</v>
      </c>
      <c r="I252" s="16">
        <f>H252/1000*rho_Cu</f>
        <v>0.40695956183220339</v>
      </c>
      <c r="J252" s="16">
        <f>SUM(I$56:I252)</f>
        <v>72.323385135047275</v>
      </c>
    </row>
    <row r="253" spans="1:10" x14ac:dyDescent="0.25">
      <c r="A253">
        <v>197</v>
      </c>
      <c r="B253" s="11">
        <f>2*(Radius-A253*half_lambda)*alphaSector*half_lambda*PV_Efficiency*Irradiance</f>
        <v>2.5163440163872335</v>
      </c>
      <c r="C253" s="11">
        <f>B253-Element_Power_BOL</f>
        <v>-1.6299063920099317</v>
      </c>
      <c r="D253" s="11">
        <f>SUM(C$56:C253)</f>
        <v>228.50384572815096</v>
      </c>
      <c r="E253" s="16">
        <f>D253/V_bus</f>
        <v>2.2850384572815097</v>
      </c>
      <c r="F253" s="16">
        <f>E253/J_Cu</f>
        <v>0.73710917976822887</v>
      </c>
      <c r="G253" s="16">
        <f t="shared" si="3"/>
        <v>0.73710917976822887</v>
      </c>
      <c r="H253" s="16">
        <f>G253*half_lambda*1000</f>
        <v>45.097912819812493</v>
      </c>
      <c r="I253" s="16">
        <f>H253/1000*rho_Cu</f>
        <v>0.40407729886551996</v>
      </c>
      <c r="J253" s="16">
        <f>SUM(I$56:I253)</f>
        <v>72.727462433912791</v>
      </c>
    </row>
    <row r="254" spans="1:10" x14ac:dyDescent="0.25">
      <c r="A254">
        <v>198</v>
      </c>
      <c r="B254" s="11">
        <f>2*(Radius-A254*half_lambda)*alphaSector*half_lambda*PV_Efficiency*Irradiance</f>
        <v>2.4880803999515</v>
      </c>
      <c r="C254" s="11">
        <f>B254-Element_Power_BOL</f>
        <v>-1.6581700084456652</v>
      </c>
      <c r="D254" s="11">
        <f>SUM(C$56:C254)</f>
        <v>226.8456757197053</v>
      </c>
      <c r="E254" s="16">
        <f>D254/V_bus</f>
        <v>2.2684567571970531</v>
      </c>
      <c r="F254" s="16">
        <f>E254/J_Cu</f>
        <v>0.73176024425711383</v>
      </c>
      <c r="G254" s="16">
        <f t="shared" si="3"/>
        <v>0.73176024425711383</v>
      </c>
      <c r="H254" s="16">
        <f>G254*half_lambda*1000</f>
        <v>44.770653529085827</v>
      </c>
      <c r="I254" s="16">
        <f>H254/1000*rho_Cu</f>
        <v>0.40114505562060904</v>
      </c>
      <c r="J254" s="16">
        <f>SUM(I$56:I254)</f>
        <v>73.128607489533394</v>
      </c>
    </row>
    <row r="255" spans="1:10" x14ac:dyDescent="0.25">
      <c r="A255">
        <v>199</v>
      </c>
      <c r="B255" s="11">
        <f>2*(Radius-A255*half_lambda)*alphaSector*half_lambda*PV_Efficiency*Irradiance</f>
        <v>2.459816783515766</v>
      </c>
      <c r="C255" s="11">
        <f>B255-Element_Power_BOL</f>
        <v>-1.6864336248813991</v>
      </c>
      <c r="D255" s="11">
        <f>SUM(C$56:C255)</f>
        <v>225.1592420948239</v>
      </c>
      <c r="E255" s="16">
        <f>D255/V_bus</f>
        <v>2.251592420948239</v>
      </c>
      <c r="F255" s="16">
        <f>E255/J_Cu</f>
        <v>0.72632013578975452</v>
      </c>
      <c r="G255" s="16">
        <f t="shared" si="3"/>
        <v>0.72632013578975452</v>
      </c>
      <c r="H255" s="16">
        <f>G255*half_lambda*1000</f>
        <v>44.437816082306995</v>
      </c>
      <c r="I255" s="16">
        <f>H255/1000*rho_Cu</f>
        <v>0.39816283209747066</v>
      </c>
      <c r="J255" s="16">
        <f>SUM(I$56:I255)</f>
        <v>73.526770321630863</v>
      </c>
    </row>
    <row r="256" spans="1:10" x14ac:dyDescent="0.25">
      <c r="A256">
        <v>200</v>
      </c>
      <c r="B256" s="11">
        <f>2*(Radius-A256*half_lambda)*alphaSector*half_lambda*PV_Efficiency*Irradiance</f>
        <v>2.431553167080033</v>
      </c>
      <c r="C256" s="11">
        <f>B256-Element_Power_BOL</f>
        <v>-1.7146972413171322</v>
      </c>
      <c r="D256" s="11">
        <f>SUM(C$56:C256)</f>
        <v>223.44454485350676</v>
      </c>
      <c r="E256" s="16">
        <f>D256/V_bus</f>
        <v>2.2344454485350678</v>
      </c>
      <c r="F256" s="16">
        <f>E256/J_Cu</f>
        <v>0.72078885436615092</v>
      </c>
      <c r="G256" s="16">
        <f t="shared" si="3"/>
        <v>0.72078885436615092</v>
      </c>
      <c r="H256" s="16">
        <f>G256*half_lambda*1000</f>
        <v>44.099400479476003</v>
      </c>
      <c r="I256" s="16">
        <f>H256/1000*rho_Cu</f>
        <v>0.39513062829610501</v>
      </c>
      <c r="J256" s="16">
        <f>SUM(I$56:I256)</f>
        <v>73.921900949926965</v>
      </c>
    </row>
    <row r="257" spans="1:10" x14ac:dyDescent="0.25">
      <c r="A257">
        <v>201</v>
      </c>
      <c r="B257" s="11">
        <f>2*(Radius-A257*half_lambda)*alphaSector*half_lambda*PV_Efficiency*Irradiance</f>
        <v>2.4032895506442982</v>
      </c>
      <c r="C257" s="11">
        <f>B257-Element_Power_BOL</f>
        <v>-1.742960857752867</v>
      </c>
      <c r="D257" s="11">
        <f>SUM(C$56:C257)</f>
        <v>221.70158399575388</v>
      </c>
      <c r="E257" s="16">
        <f>D257/V_bus</f>
        <v>2.2170158399575386</v>
      </c>
      <c r="F257" s="16">
        <f>E257/J_Cu</f>
        <v>0.71516639998630271</v>
      </c>
      <c r="G257" s="16">
        <f t="shared" si="3"/>
        <v>0.71516639998630271</v>
      </c>
      <c r="H257" s="16">
        <f>G257*half_lambda*1000</f>
        <v>43.755406720592823</v>
      </c>
      <c r="I257" s="16">
        <f>H257/1000*rho_Cu</f>
        <v>0.39204844421651175</v>
      </c>
      <c r="J257" s="16">
        <f>SUM(I$56:I257)</f>
        <v>74.313949394143478</v>
      </c>
    </row>
    <row r="258" spans="1:10" x14ac:dyDescent="0.25">
      <c r="A258">
        <v>202</v>
      </c>
      <c r="B258" s="11">
        <f>2*(Radius-A258*half_lambda)*alphaSector*half_lambda*PV_Efficiency*Irradiance</f>
        <v>2.3750259342085647</v>
      </c>
      <c r="C258" s="11">
        <f>B258-Element_Power_BOL</f>
        <v>-1.7712244741886005</v>
      </c>
      <c r="D258" s="11">
        <f>SUM(C$56:C258)</f>
        <v>219.93035952156526</v>
      </c>
      <c r="E258" s="16">
        <f>D258/V_bus</f>
        <v>2.1993035952156528</v>
      </c>
      <c r="F258" s="16">
        <f>E258/J_Cu</f>
        <v>0.70945277265021056</v>
      </c>
      <c r="G258" s="16">
        <f t="shared" si="3"/>
        <v>0.70945277265021056</v>
      </c>
      <c r="H258" s="16">
        <f>G258*half_lambda*1000</f>
        <v>43.405834805657513</v>
      </c>
      <c r="I258" s="16">
        <f>H258/1000*rho_Cu</f>
        <v>0.38891627985869132</v>
      </c>
      <c r="J258" s="16">
        <f>SUM(I$56:I258)</f>
        <v>74.702865674002169</v>
      </c>
    </row>
    <row r="259" spans="1:10" x14ac:dyDescent="0.25">
      <c r="A259">
        <v>203</v>
      </c>
      <c r="B259" s="11">
        <f>2*(Radius-A259*half_lambda)*alphaSector*half_lambda*PV_Efficiency*Irradiance</f>
        <v>2.3467623177728307</v>
      </c>
      <c r="C259" s="11">
        <f>B259-Element_Power_BOL</f>
        <v>-1.7994880906243345</v>
      </c>
      <c r="D259" s="11">
        <f>SUM(C$56:C259)</f>
        <v>218.13087143094094</v>
      </c>
      <c r="E259" s="16">
        <f>D259/V_bus</f>
        <v>2.1813087143094094</v>
      </c>
      <c r="F259" s="16">
        <f>E259/J_Cu</f>
        <v>0.70364797235787402</v>
      </c>
      <c r="G259" s="16">
        <f t="shared" si="3"/>
        <v>0.70364797235787402</v>
      </c>
      <c r="H259" s="16">
        <f>G259*half_lambda*1000</f>
        <v>43.050684734670021</v>
      </c>
      <c r="I259" s="16">
        <f>H259/1000*rho_Cu</f>
        <v>0.38573413522264338</v>
      </c>
      <c r="J259" s="16">
        <f>SUM(I$56:I259)</f>
        <v>75.088599809224817</v>
      </c>
    </row>
    <row r="260" spans="1:10" x14ac:dyDescent="0.25">
      <c r="A260">
        <v>204</v>
      </c>
      <c r="B260" s="11">
        <f>2*(Radius-A260*half_lambda)*alphaSector*half_lambda*PV_Efficiency*Irradiance</f>
        <v>2.3184987013370972</v>
      </c>
      <c r="C260" s="11">
        <f>B260-Element_Power_BOL</f>
        <v>-1.827751707060068</v>
      </c>
      <c r="D260" s="11">
        <f>SUM(C$56:C260)</f>
        <v>216.30311972388088</v>
      </c>
      <c r="E260" s="16">
        <f>D260/V_bus</f>
        <v>2.163031197238809</v>
      </c>
      <c r="F260" s="16">
        <f>E260/J_Cu</f>
        <v>0.6977519991092932</v>
      </c>
      <c r="G260" s="16">
        <f t="shared" si="3"/>
        <v>0.6977519991092932</v>
      </c>
      <c r="H260" s="16">
        <f>G260*half_lambda*1000</f>
        <v>42.68995650763037</v>
      </c>
      <c r="I260" s="16">
        <f>H260/1000*rho_Cu</f>
        <v>0.38250201030836817</v>
      </c>
      <c r="J260" s="16">
        <f>SUM(I$56:I260)</f>
        <v>75.471101819533189</v>
      </c>
    </row>
    <row r="261" spans="1:10" x14ac:dyDescent="0.25">
      <c r="A261">
        <v>205</v>
      </c>
      <c r="B261" s="11">
        <f>2*(Radius-A261*half_lambda)*alphaSector*half_lambda*PV_Efficiency*Irradiance</f>
        <v>2.2902350849013633</v>
      </c>
      <c r="C261" s="11">
        <f>B261-Element_Power_BOL</f>
        <v>-1.8560153234958019</v>
      </c>
      <c r="D261" s="11">
        <f>SUM(C$56:C261)</f>
        <v>214.44710440038509</v>
      </c>
      <c r="E261" s="16">
        <f>D261/V_bus</f>
        <v>2.144471044003851</v>
      </c>
      <c r="F261" s="16">
        <f>E261/J_Cu</f>
        <v>0.6917648529044681</v>
      </c>
      <c r="G261" s="16">
        <f t="shared" si="3"/>
        <v>0.6917648529044681</v>
      </c>
      <c r="H261" s="16">
        <f>G261*half_lambda*1000</f>
        <v>42.32365012453856</v>
      </c>
      <c r="I261" s="16">
        <f>H261/1000*rho_Cu</f>
        <v>0.37921990511586551</v>
      </c>
      <c r="J261" s="16">
        <f>SUM(I$56:I261)</f>
        <v>75.850321724649049</v>
      </c>
    </row>
    <row r="262" spans="1:10" x14ac:dyDescent="0.25">
      <c r="A262">
        <v>206</v>
      </c>
      <c r="B262" s="11">
        <f>2*(Radius-A262*half_lambda)*alphaSector*half_lambda*PV_Efficiency*Irradiance</f>
        <v>2.2619714684656298</v>
      </c>
      <c r="C262" s="11">
        <f>B262-Element_Power_BOL</f>
        <v>-1.8842789399315354</v>
      </c>
      <c r="D262" s="11">
        <f>SUM(C$56:C262)</f>
        <v>212.56282546045355</v>
      </c>
      <c r="E262" s="16">
        <f>D262/V_bus</f>
        <v>2.1256282546045355</v>
      </c>
      <c r="F262" s="16">
        <f>E262/J_Cu</f>
        <v>0.6856865337433985</v>
      </c>
      <c r="G262" s="16">
        <f t="shared" si="3"/>
        <v>0.6856865337433985</v>
      </c>
      <c r="H262" s="16">
        <f>G262*half_lambda*1000</f>
        <v>41.951765585394568</v>
      </c>
      <c r="I262" s="16">
        <f>H262/1000*rho_Cu</f>
        <v>0.37588781964513535</v>
      </c>
      <c r="J262" s="16">
        <f>SUM(I$56:I262)</f>
        <v>76.226209544294178</v>
      </c>
    </row>
    <row r="263" spans="1:10" x14ac:dyDescent="0.25">
      <c r="A263">
        <v>207</v>
      </c>
      <c r="B263" s="11">
        <f>2*(Radius-A263*half_lambda)*alphaSector*half_lambda*PV_Efficiency*Irradiance</f>
        <v>2.2337078520298954</v>
      </c>
      <c r="C263" s="11">
        <f>B263-Element_Power_BOL</f>
        <v>-1.9125425563672698</v>
      </c>
      <c r="D263" s="11">
        <f>SUM(C$56:C263)</f>
        <v>210.65028290408628</v>
      </c>
      <c r="E263" s="16">
        <f>D263/V_bus</f>
        <v>2.1065028290408629</v>
      </c>
      <c r="F263" s="16">
        <f>E263/J_Cu</f>
        <v>0.67951704162608484</v>
      </c>
      <c r="G263" s="16">
        <f t="shared" si="3"/>
        <v>0.67951704162608484</v>
      </c>
      <c r="H263" s="16">
        <f>G263*half_lambda*1000</f>
        <v>41.574302890198432</v>
      </c>
      <c r="I263" s="16">
        <f>H263/1000*rho_Cu</f>
        <v>0.37250575389617796</v>
      </c>
      <c r="J263" s="16">
        <f>SUM(I$56:I263)</f>
        <v>76.598715298190356</v>
      </c>
    </row>
    <row r="264" spans="1:10" x14ac:dyDescent="0.25">
      <c r="A264">
        <v>208</v>
      </c>
      <c r="B264" s="11">
        <f>2*(Radius-A264*half_lambda)*alphaSector*half_lambda*PV_Efficiency*Irradiance</f>
        <v>2.2054442355941619</v>
      </c>
      <c r="C264" s="11">
        <f>B264-Element_Power_BOL</f>
        <v>-1.9408061728030033</v>
      </c>
      <c r="D264" s="11">
        <f>SUM(C$56:C264)</f>
        <v>208.70947673128327</v>
      </c>
      <c r="E264" s="16">
        <f>D264/V_bus</f>
        <v>2.0870947673128328</v>
      </c>
      <c r="F264" s="16">
        <f>E264/J_Cu</f>
        <v>0.67325637655252668</v>
      </c>
      <c r="G264" s="16">
        <f t="shared" si="3"/>
        <v>0.67325637655252668</v>
      </c>
      <c r="H264" s="16">
        <f>G264*half_lambda*1000</f>
        <v>41.191262038950107</v>
      </c>
      <c r="I264" s="16">
        <f>H264/1000*rho_Cu</f>
        <v>0.36907370786899296</v>
      </c>
      <c r="J264" s="16">
        <f>SUM(I$56:I264)</f>
        <v>76.967789006059348</v>
      </c>
    </row>
    <row r="265" spans="1:10" x14ac:dyDescent="0.25">
      <c r="A265">
        <v>209</v>
      </c>
      <c r="B265" s="11">
        <f>2*(Radius-A265*half_lambda)*alphaSector*half_lambda*PV_Efficiency*Irradiance</f>
        <v>2.177180619158428</v>
      </c>
      <c r="C265" s="11">
        <f>B265-Element_Power_BOL</f>
        <v>-1.9690697892387372</v>
      </c>
      <c r="D265" s="11">
        <f>SUM(C$56:C265)</f>
        <v>206.74040694204453</v>
      </c>
      <c r="E265" s="16">
        <f>D265/V_bus</f>
        <v>2.0674040694204452</v>
      </c>
      <c r="F265" s="16">
        <f>E265/J_Cu</f>
        <v>0.66690453852272424</v>
      </c>
      <c r="G265" s="16">
        <f t="shared" si="3"/>
        <v>0.66690453852272424</v>
      </c>
      <c r="H265" s="16">
        <f>G265*half_lambda*1000</f>
        <v>40.80264303164963</v>
      </c>
      <c r="I265" s="16">
        <f>H265/1000*rho_Cu</f>
        <v>0.36559168156358068</v>
      </c>
      <c r="J265" s="16">
        <f>SUM(I$56:I265)</f>
        <v>77.333380687622935</v>
      </c>
    </row>
    <row r="266" spans="1:10" x14ac:dyDescent="0.25">
      <c r="A266">
        <v>210</v>
      </c>
      <c r="B266" s="11">
        <f>2*(Radius-A266*half_lambda)*alphaSector*half_lambda*PV_Efficiency*Irradiance</f>
        <v>2.1489170027226936</v>
      </c>
      <c r="C266" s="11">
        <f>B266-Element_Power_BOL</f>
        <v>-1.9973334056744716</v>
      </c>
      <c r="D266" s="11">
        <f>SUM(C$56:C266)</f>
        <v>204.74307353637005</v>
      </c>
      <c r="E266" s="16">
        <f>D266/V_bus</f>
        <v>2.0474307353637005</v>
      </c>
      <c r="F266" s="16">
        <f>E266/J_Cu</f>
        <v>0.66046152753667753</v>
      </c>
      <c r="G266" s="16">
        <f t="shared" si="3"/>
        <v>0.66046152753667753</v>
      </c>
      <c r="H266" s="16">
        <f>G266*half_lambda*1000</f>
        <v>40.408445868296987</v>
      </c>
      <c r="I266" s="16">
        <f>H266/1000*rho_Cu</f>
        <v>0.36205967497994102</v>
      </c>
      <c r="J266" s="16">
        <f>SUM(I$56:I266)</f>
        <v>77.695440362602881</v>
      </c>
    </row>
    <row r="267" spans="1:10" x14ac:dyDescent="0.25">
      <c r="A267">
        <v>211</v>
      </c>
      <c r="B267" s="11">
        <f>2*(Radius-A267*half_lambda)*alphaSector*half_lambda*PV_Efficiency*Irradiance</f>
        <v>2.1206533862869601</v>
      </c>
      <c r="C267" s="11">
        <f>B267-Element_Power_BOL</f>
        <v>-2.0255970221102051</v>
      </c>
      <c r="D267" s="11">
        <f>SUM(C$56:C267)</f>
        <v>202.71747651425983</v>
      </c>
      <c r="E267" s="16">
        <f>D267/V_bus</f>
        <v>2.0271747651425982</v>
      </c>
      <c r="F267" s="16">
        <f>E267/J_Cu</f>
        <v>0.65392734359438653</v>
      </c>
      <c r="G267" s="16">
        <f t="shared" si="3"/>
        <v>0.65392734359438653</v>
      </c>
      <c r="H267" s="16">
        <f>G267*half_lambda*1000</f>
        <v>40.008670548892184</v>
      </c>
      <c r="I267" s="16">
        <f>H267/1000*rho_Cu</f>
        <v>0.35847768811807401</v>
      </c>
      <c r="J267" s="16">
        <f>SUM(I$56:I267)</f>
        <v>78.053918050720952</v>
      </c>
    </row>
    <row r="268" spans="1:10" x14ac:dyDescent="0.25">
      <c r="A268">
        <v>212</v>
      </c>
      <c r="B268" s="11">
        <f>2*(Radius-A268*half_lambda)*alphaSector*half_lambda*PV_Efficiency*Irradiance</f>
        <v>2.0923897698512266</v>
      </c>
      <c r="C268" s="11">
        <f>B268-Element_Power_BOL</f>
        <v>-2.0538606385459386</v>
      </c>
      <c r="D268" s="11">
        <f>SUM(C$56:C268)</f>
        <v>200.6636158757139</v>
      </c>
      <c r="E268" s="16">
        <f>D268/V_bus</f>
        <v>2.0066361587571389</v>
      </c>
      <c r="F268" s="16">
        <f>E268/J_Cu</f>
        <v>0.64730198669585126</v>
      </c>
      <c r="G268" s="16">
        <f t="shared" si="3"/>
        <v>0.64730198669585126</v>
      </c>
      <c r="H268" s="16">
        <f>G268*half_lambda*1000</f>
        <v>39.603317073435214</v>
      </c>
      <c r="I268" s="16">
        <f>H268/1000*rho_Cu</f>
        <v>0.35484572097797956</v>
      </c>
      <c r="J268" s="16">
        <f>SUM(I$56:I268)</f>
        <v>78.408763771698929</v>
      </c>
    </row>
    <row r="269" spans="1:10" x14ac:dyDescent="0.25">
      <c r="A269">
        <v>213</v>
      </c>
      <c r="B269" s="11">
        <f>2*(Radius-A269*half_lambda)*alphaSector*half_lambda*PV_Efficiency*Irradiance</f>
        <v>2.0641261534154918</v>
      </c>
      <c r="C269" s="11">
        <f>B269-Element_Power_BOL</f>
        <v>-2.0821242549816734</v>
      </c>
      <c r="D269" s="11">
        <f>SUM(C$56:C269)</f>
        <v>198.58149162073224</v>
      </c>
      <c r="E269" s="16">
        <f>D269/V_bus</f>
        <v>1.9858149162073224</v>
      </c>
      <c r="F269" s="16">
        <f>E269/J_Cu</f>
        <v>0.64058545684107171</v>
      </c>
      <c r="G269" s="16">
        <f t="shared" si="3"/>
        <v>0.64058545684107171</v>
      </c>
      <c r="H269" s="16">
        <f>G269*half_lambda*1000</f>
        <v>39.192385441926085</v>
      </c>
      <c r="I269" s="16">
        <f>H269/1000*rho_Cu</f>
        <v>0.35116377355965772</v>
      </c>
      <c r="J269" s="16">
        <f>SUM(I$56:I269)</f>
        <v>78.759927545258591</v>
      </c>
    </row>
    <row r="270" spans="1:10" x14ac:dyDescent="0.25">
      <c r="A270">
        <v>214</v>
      </c>
      <c r="B270" s="11">
        <f>2*(Radius-A270*half_lambda)*alphaSector*half_lambda*PV_Efficiency*Irradiance</f>
        <v>2.0358625369797583</v>
      </c>
      <c r="C270" s="11">
        <f>B270-Element_Power_BOL</f>
        <v>-2.1103878714174069</v>
      </c>
      <c r="D270" s="11">
        <f>SUM(C$56:C270)</f>
        <v>196.47110374931484</v>
      </c>
      <c r="E270" s="16">
        <f>D270/V_bus</f>
        <v>1.9647110374931485</v>
      </c>
      <c r="F270" s="16">
        <f>E270/J_Cu</f>
        <v>0.63377775403004788</v>
      </c>
      <c r="G270" s="16">
        <f t="shared" si="3"/>
        <v>0.63377775403004788</v>
      </c>
      <c r="H270" s="16">
        <f>G270*half_lambda*1000</f>
        <v>38.775875654364789</v>
      </c>
      <c r="I270" s="16">
        <f>H270/1000*rho_Cu</f>
        <v>0.34743184586310849</v>
      </c>
      <c r="J270" s="16">
        <f>SUM(I$56:I270)</f>
        <v>79.107359391121705</v>
      </c>
    </row>
    <row r="271" spans="1:10" x14ac:dyDescent="0.25">
      <c r="A271">
        <v>215</v>
      </c>
      <c r="B271" s="11">
        <f>2*(Radius-A271*half_lambda)*alphaSector*half_lambda*PV_Efficiency*Irradiance</f>
        <v>2.0075989205440248</v>
      </c>
      <c r="C271" s="11">
        <f>B271-Element_Power_BOL</f>
        <v>-2.1386514878531404</v>
      </c>
      <c r="D271" s="11">
        <f>SUM(C$56:C271)</f>
        <v>194.3324522614617</v>
      </c>
      <c r="E271" s="16">
        <f>D271/V_bus</f>
        <v>1.943324522614617</v>
      </c>
      <c r="F271" s="16">
        <f>E271/J_Cu</f>
        <v>0.62687887826277966</v>
      </c>
      <c r="G271" s="16">
        <f t="shared" si="3"/>
        <v>0.62687887826277966</v>
      </c>
      <c r="H271" s="16">
        <f>G271*half_lambda*1000</f>
        <v>38.35378771075132</v>
      </c>
      <c r="I271" s="16">
        <f>H271/1000*rho_Cu</f>
        <v>0.34364993788833187</v>
      </c>
      <c r="J271" s="16">
        <f>SUM(I$56:I271)</f>
        <v>79.451009329010034</v>
      </c>
    </row>
    <row r="272" spans="1:10" x14ac:dyDescent="0.25">
      <c r="A272">
        <v>216</v>
      </c>
      <c r="B272" s="11">
        <f>2*(Radius-A272*half_lambda)*alphaSector*half_lambda*PV_Efficiency*Irradiance</f>
        <v>1.9793353041082906</v>
      </c>
      <c r="C272" s="11">
        <f>B272-Element_Power_BOL</f>
        <v>-2.1669151042888748</v>
      </c>
      <c r="D272" s="11">
        <f>SUM(C$56:C272)</f>
        <v>192.16553715717282</v>
      </c>
      <c r="E272" s="16">
        <f>D272/V_bus</f>
        <v>1.9216553715717282</v>
      </c>
      <c r="F272" s="16">
        <f>E272/J_Cu</f>
        <v>0.61988882953926716</v>
      </c>
      <c r="G272" s="16">
        <f t="shared" si="3"/>
        <v>0.61988882953926716</v>
      </c>
      <c r="H272" s="16">
        <f>G272*half_lambda*1000</f>
        <v>37.926121611085698</v>
      </c>
      <c r="I272" s="16">
        <f>H272/1000*rho_Cu</f>
        <v>0.33981804963532786</v>
      </c>
      <c r="J272" s="16">
        <f>SUM(I$56:I272)</f>
        <v>79.790827378645361</v>
      </c>
    </row>
    <row r="273" spans="1:10" x14ac:dyDescent="0.25">
      <c r="A273">
        <v>217</v>
      </c>
      <c r="B273" s="11">
        <f>2*(Radius-A273*half_lambda)*alphaSector*half_lambda*PV_Efficiency*Irradiance</f>
        <v>1.9510716876725571</v>
      </c>
      <c r="C273" s="11">
        <f>B273-Element_Power_BOL</f>
        <v>-2.1951787207246083</v>
      </c>
      <c r="D273" s="11">
        <f>SUM(C$56:C273)</f>
        <v>189.97035843644821</v>
      </c>
      <c r="E273" s="16">
        <f>D273/V_bus</f>
        <v>1.8997035843644821</v>
      </c>
      <c r="F273" s="16">
        <f>E273/J_Cu</f>
        <v>0.61280760785951027</v>
      </c>
      <c r="G273" s="16">
        <f t="shared" si="3"/>
        <v>0.61280760785951027</v>
      </c>
      <c r="H273" s="16">
        <f>G273*half_lambda*1000</f>
        <v>37.492877355367895</v>
      </c>
      <c r="I273" s="16">
        <f>H273/1000*rho_Cu</f>
        <v>0.3359361811040964</v>
      </c>
      <c r="J273" s="16">
        <f>SUM(I$56:I273)</f>
        <v>80.126763559749463</v>
      </c>
    </row>
    <row r="274" spans="1:10" x14ac:dyDescent="0.25">
      <c r="A274">
        <v>218</v>
      </c>
      <c r="B274" s="11">
        <f>2*(Radius-A274*half_lambda)*alphaSector*half_lambda*PV_Efficiency*Irradiance</f>
        <v>1.9228080712368234</v>
      </c>
      <c r="C274" s="11">
        <f>B274-Element_Power_BOL</f>
        <v>-2.2234423371603418</v>
      </c>
      <c r="D274" s="11">
        <f>SUM(C$56:C274)</f>
        <v>187.74691609928786</v>
      </c>
      <c r="E274" s="16">
        <f>D274/V_bus</f>
        <v>1.8774691609928786</v>
      </c>
      <c r="F274" s="16">
        <f>E274/J_Cu</f>
        <v>0.60563521322350922</v>
      </c>
      <c r="G274" s="16">
        <f t="shared" si="3"/>
        <v>0.60563521322350922</v>
      </c>
      <c r="H274" s="16">
        <f>G274*half_lambda*1000</f>
        <v>37.054054943597947</v>
      </c>
      <c r="I274" s="16">
        <f>H274/1000*rho_Cu</f>
        <v>0.33200433229463761</v>
      </c>
      <c r="J274" s="16">
        <f>SUM(I$56:I274)</f>
        <v>80.458767892044108</v>
      </c>
    </row>
    <row r="275" spans="1:10" x14ac:dyDescent="0.25">
      <c r="A275">
        <v>219</v>
      </c>
      <c r="B275" s="11">
        <f>2*(Radius-A275*half_lambda)*alphaSector*half_lambda*PV_Efficiency*Irradiance</f>
        <v>1.8945444548010899</v>
      </c>
      <c r="C275" s="11">
        <f>B275-Element_Power_BOL</f>
        <v>-2.2517059535960753</v>
      </c>
      <c r="D275" s="11">
        <f>SUM(C$56:C275)</f>
        <v>185.49521014569177</v>
      </c>
      <c r="E275" s="16">
        <f>D275/V_bus</f>
        <v>1.8549521014569177</v>
      </c>
      <c r="F275" s="16">
        <f>E275/J_Cu</f>
        <v>0.59837164563126377</v>
      </c>
      <c r="G275" s="16">
        <f t="shared" si="3"/>
        <v>0.59837164563126377</v>
      </c>
      <c r="H275" s="16">
        <f>G275*half_lambda*1000</f>
        <v>36.609654375775818</v>
      </c>
      <c r="I275" s="16">
        <f>H275/1000*rho_Cu</f>
        <v>0.32802250320695137</v>
      </c>
      <c r="J275" s="16">
        <f>SUM(I$56:I275)</f>
        <v>80.78679039525106</v>
      </c>
    </row>
    <row r="276" spans="1:10" x14ac:dyDescent="0.25">
      <c r="A276">
        <v>220</v>
      </c>
      <c r="B276" s="11">
        <f>2*(Radius-A276*half_lambda)*alphaSector*half_lambda*PV_Efficiency*Irradiance</f>
        <v>1.8662808383653551</v>
      </c>
      <c r="C276" s="11">
        <f>B276-Element_Power_BOL</f>
        <v>-2.2799695700318101</v>
      </c>
      <c r="D276" s="11">
        <f>SUM(C$56:C276)</f>
        <v>183.21524057565995</v>
      </c>
      <c r="E276" s="16">
        <f>D276/V_bus</f>
        <v>1.8321524057565994</v>
      </c>
      <c r="F276" s="16">
        <f>E276/J_Cu</f>
        <v>0.59101690508277405</v>
      </c>
      <c r="G276" s="16">
        <f t="shared" si="3"/>
        <v>0.59101690508277405</v>
      </c>
      <c r="H276" s="16">
        <f>G276*half_lambda*1000</f>
        <v>36.159675651901537</v>
      </c>
      <c r="I276" s="16">
        <f>H276/1000*rho_Cu</f>
        <v>0.32399069384103779</v>
      </c>
      <c r="J276" s="16">
        <f>SUM(I$56:I276)</f>
        <v>81.1107810890921</v>
      </c>
    </row>
    <row r="277" spans="1:10" x14ac:dyDescent="0.25">
      <c r="A277">
        <v>221</v>
      </c>
      <c r="B277" s="11">
        <f>2*(Radius-A277*half_lambda)*alphaSector*half_lambda*PV_Efficiency*Irradiance</f>
        <v>1.8380172219296214</v>
      </c>
      <c r="C277" s="11">
        <f>B277-Element_Power_BOL</f>
        <v>-2.3082331864675441</v>
      </c>
      <c r="D277" s="11">
        <f>SUM(C$56:C277)</f>
        <v>180.90700738919242</v>
      </c>
      <c r="E277" s="16">
        <f>D277/V_bus</f>
        <v>1.8090700738919241</v>
      </c>
      <c r="F277" s="16">
        <f>E277/J_Cu</f>
        <v>0.58357099157804004</v>
      </c>
      <c r="G277" s="16">
        <f t="shared" si="3"/>
        <v>0.58357099157804004</v>
      </c>
      <c r="H277" s="16">
        <f>G277*half_lambda*1000</f>
        <v>35.704118771975089</v>
      </c>
      <c r="I277" s="16">
        <f>H277/1000*rho_Cu</f>
        <v>0.31990890419689683</v>
      </c>
      <c r="J277" s="16">
        <f>SUM(I$56:I277)</f>
        <v>81.430689993288993</v>
      </c>
    </row>
    <row r="278" spans="1:10" x14ac:dyDescent="0.25">
      <c r="A278">
        <v>222</v>
      </c>
      <c r="B278" s="11">
        <f>2*(Radius-A278*half_lambda)*alphaSector*half_lambda*PV_Efficiency*Irradiance</f>
        <v>1.8097536054938879</v>
      </c>
      <c r="C278" s="11">
        <f>B278-Element_Power_BOL</f>
        <v>-2.3364968029032775</v>
      </c>
      <c r="D278" s="11">
        <f>SUM(C$56:C278)</f>
        <v>178.57051058628915</v>
      </c>
      <c r="E278" s="16">
        <f>D278/V_bus</f>
        <v>1.7857051058628914</v>
      </c>
      <c r="F278" s="16">
        <f>E278/J_Cu</f>
        <v>0.57603390511706176</v>
      </c>
      <c r="G278" s="16">
        <f t="shared" si="3"/>
        <v>0.57603390511706176</v>
      </c>
      <c r="H278" s="16">
        <f>G278*half_lambda*1000</f>
        <v>35.242983735996468</v>
      </c>
      <c r="I278" s="16">
        <f>H278/1000*rho_Cu</f>
        <v>0.31577713427452841</v>
      </c>
      <c r="J278" s="16">
        <f>SUM(I$56:I278)</f>
        <v>81.74646712756352</v>
      </c>
    </row>
    <row r="279" spans="1:10" x14ac:dyDescent="0.25">
      <c r="A279">
        <v>223</v>
      </c>
      <c r="B279" s="11">
        <f>2*(Radius-A279*half_lambda)*alphaSector*half_lambda*PV_Efficiency*Irradiance</f>
        <v>1.7814899890581537</v>
      </c>
      <c r="C279" s="11">
        <f>B279-Element_Power_BOL</f>
        <v>-2.3647604193390115</v>
      </c>
      <c r="D279" s="11">
        <f>SUM(C$56:C279)</f>
        <v>176.20575016695014</v>
      </c>
      <c r="E279" s="16">
        <f>D279/V_bus</f>
        <v>1.7620575016695015</v>
      </c>
      <c r="F279" s="16">
        <f>E279/J_Cu</f>
        <v>0.5684056456998392</v>
      </c>
      <c r="G279" s="16">
        <f t="shared" si="3"/>
        <v>0.5684056456998392</v>
      </c>
      <c r="H279" s="16">
        <f>G279*half_lambda*1000</f>
        <v>34.776270543965694</v>
      </c>
      <c r="I279" s="16">
        <f>H279/1000*rho_Cu</f>
        <v>0.31159538407393267</v>
      </c>
      <c r="J279" s="16">
        <f>SUM(I$56:I279)</f>
        <v>82.058062511637459</v>
      </c>
    </row>
    <row r="280" spans="1:10" x14ac:dyDescent="0.25">
      <c r="A280">
        <v>224</v>
      </c>
      <c r="B280" s="11">
        <f>2*(Radius-A280*half_lambda)*alphaSector*half_lambda*PV_Efficiency*Irradiance</f>
        <v>1.75322637262242</v>
      </c>
      <c r="C280" s="11">
        <f>B280-Element_Power_BOL</f>
        <v>-2.3930240357747454</v>
      </c>
      <c r="D280" s="11">
        <f>SUM(C$56:C280)</f>
        <v>173.8127261311754</v>
      </c>
      <c r="E280" s="16">
        <f>D280/V_bus</f>
        <v>1.738127261311754</v>
      </c>
      <c r="F280" s="16">
        <f>E280/J_Cu</f>
        <v>0.56068621332637225</v>
      </c>
      <c r="G280" s="16">
        <f t="shared" si="3"/>
        <v>0.56068621332637225</v>
      </c>
      <c r="H280" s="16">
        <f>G280*half_lambda*1000</f>
        <v>34.303979195882754</v>
      </c>
      <c r="I280" s="16">
        <f>H280/1000*rho_Cu</f>
        <v>0.30736365359510948</v>
      </c>
      <c r="J280" s="16">
        <f>SUM(I$56:I280)</f>
        <v>82.365426165232563</v>
      </c>
    </row>
    <row r="281" spans="1:10" x14ac:dyDescent="0.25">
      <c r="A281">
        <v>225</v>
      </c>
      <c r="B281" s="11">
        <f>2*(Radius-A281*half_lambda)*alphaSector*half_lambda*PV_Efficiency*Irradiance</f>
        <v>1.7249627561866865</v>
      </c>
      <c r="C281" s="11">
        <f>B281-Element_Power_BOL</f>
        <v>-2.4212876522104789</v>
      </c>
      <c r="D281" s="11">
        <f>SUM(C$56:C281)</f>
        <v>171.39143847896491</v>
      </c>
      <c r="E281" s="16">
        <f>D281/V_bus</f>
        <v>1.7139143847896492</v>
      </c>
      <c r="F281" s="16">
        <f>E281/J_Cu</f>
        <v>0.55287560799666102</v>
      </c>
      <c r="G281" s="16">
        <f t="shared" si="3"/>
        <v>0.55287560799666102</v>
      </c>
      <c r="H281" s="16">
        <f>G281*half_lambda*1000</f>
        <v>33.826109691747646</v>
      </c>
      <c r="I281" s="16">
        <f>H281/1000*rho_Cu</f>
        <v>0.30308194283805895</v>
      </c>
      <c r="J281" s="16">
        <f>SUM(I$56:I281)</f>
        <v>82.668508108070625</v>
      </c>
    </row>
    <row r="282" spans="1:10" x14ac:dyDescent="0.25">
      <c r="A282">
        <v>226</v>
      </c>
      <c r="B282" s="11">
        <f>2*(Radius-A282*half_lambda)*alphaSector*half_lambda*PV_Efficiency*Irradiance</f>
        <v>1.6966991397509519</v>
      </c>
      <c r="C282" s="11">
        <f>B282-Element_Power_BOL</f>
        <v>-2.4495512686462133</v>
      </c>
      <c r="D282" s="11">
        <f>SUM(C$56:C282)</f>
        <v>168.9418872103187</v>
      </c>
      <c r="E282" s="16">
        <f>D282/V_bus</f>
        <v>1.6894188721031869</v>
      </c>
      <c r="F282" s="16">
        <f>E282/J_Cu</f>
        <v>0.5449738297107054</v>
      </c>
      <c r="G282" s="16">
        <f t="shared" si="3"/>
        <v>0.5449738297107054</v>
      </c>
      <c r="H282" s="16">
        <f>G282*half_lambda*1000</f>
        <v>33.342662031560366</v>
      </c>
      <c r="I282" s="16">
        <f>H282/1000*rho_Cu</f>
        <v>0.29875025180278092</v>
      </c>
      <c r="J282" s="16">
        <f>SUM(I$56:I282)</f>
        <v>82.967258359873412</v>
      </c>
    </row>
    <row r="283" spans="1:10" x14ac:dyDescent="0.25">
      <c r="A283">
        <v>227</v>
      </c>
      <c r="B283" s="11">
        <f>2*(Radius-A283*half_lambda)*alphaSector*half_lambda*PV_Efficiency*Irradiance</f>
        <v>1.6684355233152184</v>
      </c>
      <c r="C283" s="11">
        <f>B283-Element_Power_BOL</f>
        <v>-2.4778148850819468</v>
      </c>
      <c r="D283" s="11">
        <f>SUM(C$56:C283)</f>
        <v>166.46407232523674</v>
      </c>
      <c r="E283" s="16">
        <f>D283/V_bus</f>
        <v>1.6646407232523674</v>
      </c>
      <c r="F283" s="16">
        <f>E283/J_Cu</f>
        <v>0.53698087846850562</v>
      </c>
      <c r="G283" s="16">
        <f t="shared" si="3"/>
        <v>0.53698087846850562</v>
      </c>
      <c r="H283" s="16">
        <f>G283*half_lambda*1000</f>
        <v>32.853636215320932</v>
      </c>
      <c r="I283" s="16">
        <f>H283/1000*rho_Cu</f>
        <v>0.29436858048927561</v>
      </c>
      <c r="J283" s="16">
        <f>SUM(I$56:I283)</f>
        <v>83.261626940362689</v>
      </c>
    </row>
    <row r="284" spans="1:10" x14ac:dyDescent="0.25">
      <c r="A284">
        <v>228</v>
      </c>
      <c r="B284" s="11">
        <f>2*(Radius-A284*half_lambda)*alphaSector*half_lambda*PV_Efficiency*Irradiance</f>
        <v>1.6401719068794849</v>
      </c>
      <c r="C284" s="11">
        <f>B284-Element_Power_BOL</f>
        <v>-2.5060785015176803</v>
      </c>
      <c r="D284" s="11">
        <f>SUM(C$56:C284)</f>
        <v>163.95799382371905</v>
      </c>
      <c r="E284" s="16">
        <f>D284/V_bus</f>
        <v>1.6395799382371905</v>
      </c>
      <c r="F284" s="16">
        <f>E284/J_Cu</f>
        <v>0.52889675427006144</v>
      </c>
      <c r="G284" s="16">
        <f t="shared" si="3"/>
        <v>0.52889675427006144</v>
      </c>
      <c r="H284" s="16">
        <f>G284*half_lambda*1000</f>
        <v>32.359032243029326</v>
      </c>
      <c r="I284" s="16">
        <f>H284/1000*rho_Cu</f>
        <v>0.2899369288975428</v>
      </c>
      <c r="J284" s="16">
        <f>SUM(I$56:I284)</f>
        <v>83.551563869260235</v>
      </c>
    </row>
    <row r="285" spans="1:10" x14ac:dyDescent="0.25">
      <c r="A285">
        <v>229</v>
      </c>
      <c r="B285" s="11">
        <f>2*(Radius-A285*half_lambda)*alphaSector*half_lambda*PV_Efficiency*Irradiance</f>
        <v>1.6119082904437505</v>
      </c>
      <c r="C285" s="11">
        <f>B285-Element_Power_BOL</f>
        <v>-2.5343421179534147</v>
      </c>
      <c r="D285" s="11">
        <f>SUM(C$56:C285)</f>
        <v>161.42365170576562</v>
      </c>
      <c r="E285" s="16">
        <f>D285/V_bus</f>
        <v>1.6142365170576563</v>
      </c>
      <c r="F285" s="16">
        <f>E285/J_Cu</f>
        <v>0.52072145711537299</v>
      </c>
      <c r="G285" s="16">
        <f t="shared" si="3"/>
        <v>0.52072145711537299</v>
      </c>
      <c r="H285" s="16">
        <f>G285*half_lambda*1000</f>
        <v>31.858850114685559</v>
      </c>
      <c r="I285" s="16">
        <f>H285/1000*rho_Cu</f>
        <v>0.28545529702758266</v>
      </c>
      <c r="J285" s="16">
        <f>SUM(I$56:I285)</f>
        <v>83.837019166287817</v>
      </c>
    </row>
    <row r="286" spans="1:10" x14ac:dyDescent="0.25">
      <c r="A286">
        <v>230</v>
      </c>
      <c r="B286" s="11">
        <f>2*(Radius-A286*half_lambda)*alphaSector*half_lambda*PV_Efficiency*Irradiance</f>
        <v>1.583644674008017</v>
      </c>
      <c r="C286" s="11">
        <f>B286-Element_Power_BOL</f>
        <v>-2.5626057343891482</v>
      </c>
      <c r="D286" s="11">
        <f>SUM(C$56:C286)</f>
        <v>158.86104597137648</v>
      </c>
      <c r="E286" s="16">
        <f>D286/V_bus</f>
        <v>1.5886104597137649</v>
      </c>
      <c r="F286" s="16">
        <f>E286/J_Cu</f>
        <v>0.51245498700444025</v>
      </c>
      <c r="G286" s="16">
        <f t="shared" si="3"/>
        <v>0.51245498700444025</v>
      </c>
      <c r="H286" s="16">
        <f>G286*half_lambda*1000</f>
        <v>31.35308983028963</v>
      </c>
      <c r="I286" s="16">
        <f>H286/1000*rho_Cu</f>
        <v>0.28092368487939512</v>
      </c>
      <c r="J286" s="16">
        <f>SUM(I$56:I286)</f>
        <v>84.117942851167214</v>
      </c>
    </row>
    <row r="287" spans="1:10" x14ac:dyDescent="0.25">
      <c r="A287">
        <v>231</v>
      </c>
      <c r="B287" s="11">
        <f>2*(Radius-A287*half_lambda)*alphaSector*half_lambda*PV_Efficiency*Irradiance</f>
        <v>1.5553810575722835</v>
      </c>
      <c r="C287" s="11">
        <f>B287-Element_Power_BOL</f>
        <v>-2.5908693508248817</v>
      </c>
      <c r="D287" s="11">
        <f>SUM(C$56:C287)</f>
        <v>156.27017662055161</v>
      </c>
      <c r="E287" s="16">
        <f>D287/V_bus</f>
        <v>1.562701766205516</v>
      </c>
      <c r="F287" s="16">
        <f>E287/J_Cu</f>
        <v>0.50409734393726324</v>
      </c>
      <c r="G287" s="16">
        <f t="shared" si="3"/>
        <v>0.50409734393726324</v>
      </c>
      <c r="H287" s="16">
        <f>G287*half_lambda*1000</f>
        <v>30.841751389841537</v>
      </c>
      <c r="I287" s="16">
        <f>H287/1000*rho_Cu</f>
        <v>0.27634209245298019</v>
      </c>
      <c r="J287" s="16">
        <f>SUM(I$56:I287)</f>
        <v>84.394284943620193</v>
      </c>
    </row>
    <row r="288" spans="1:10" x14ac:dyDescent="0.25">
      <c r="A288">
        <v>232</v>
      </c>
      <c r="B288" s="11">
        <f>2*(Radius-A288*half_lambda)*alphaSector*half_lambda*PV_Efficiency*Irradiance</f>
        <v>1.5271174411365498</v>
      </c>
      <c r="C288" s="11">
        <f>B288-Element_Power_BOL</f>
        <v>-2.6191329672606152</v>
      </c>
      <c r="D288" s="11">
        <f>SUM(C$56:C288)</f>
        <v>153.651043653291</v>
      </c>
      <c r="E288" s="16">
        <f>D288/V_bus</f>
        <v>1.5365104365329101</v>
      </c>
      <c r="F288" s="16">
        <f>E288/J_Cu</f>
        <v>0.49564852791384195</v>
      </c>
      <c r="G288" s="16">
        <f t="shared" si="3"/>
        <v>0.49564852791384195</v>
      </c>
      <c r="H288" s="16">
        <f>G288*half_lambda*1000</f>
        <v>30.324834793341285</v>
      </c>
      <c r="I288" s="16">
        <f>H288/1000*rho_Cu</f>
        <v>0.27171051974833793</v>
      </c>
      <c r="J288" s="16">
        <f>SUM(I$56:I288)</f>
        <v>84.665995463368532</v>
      </c>
    </row>
    <row r="289" spans="1:10" x14ac:dyDescent="0.25">
      <c r="A289">
        <v>233</v>
      </c>
      <c r="B289" s="11">
        <f>2*(Radius-A289*half_lambda)*alphaSector*half_lambda*PV_Efficiency*Irradiance</f>
        <v>1.4988538247008154</v>
      </c>
      <c r="C289" s="11">
        <f>B289-Element_Power_BOL</f>
        <v>-2.6473965836963496</v>
      </c>
      <c r="D289" s="11">
        <f>SUM(C$56:C289)</f>
        <v>151.00364706959465</v>
      </c>
      <c r="E289" s="16">
        <f>D289/V_bus</f>
        <v>1.5100364706959466</v>
      </c>
      <c r="F289" s="16">
        <f>E289/J_Cu</f>
        <v>0.48710853893417633</v>
      </c>
      <c r="G289" s="16">
        <f t="shared" si="3"/>
        <v>0.48710853893417633</v>
      </c>
      <c r="H289" s="16">
        <f>G289*half_lambda*1000</f>
        <v>29.802340040788863</v>
      </c>
      <c r="I289" s="16">
        <f>H289/1000*rho_Cu</f>
        <v>0.26702896676546822</v>
      </c>
      <c r="J289" s="16">
        <f>SUM(I$56:I289)</f>
        <v>84.933024430133997</v>
      </c>
    </row>
    <row r="290" spans="1:10" x14ac:dyDescent="0.25">
      <c r="A290">
        <v>234</v>
      </c>
      <c r="B290" s="11">
        <f>2*(Radius-A290*half_lambda)*alphaSector*half_lambda*PV_Efficiency*Irradiance</f>
        <v>1.4705902082650817</v>
      </c>
      <c r="C290" s="11">
        <f>B290-Element_Power_BOL</f>
        <v>-2.6756602001320835</v>
      </c>
      <c r="D290" s="11">
        <f>SUM(C$56:C290)</f>
        <v>148.32798686946256</v>
      </c>
      <c r="E290" s="16">
        <f>D290/V_bus</f>
        <v>1.4832798686946256</v>
      </c>
      <c r="F290" s="16">
        <f>E290/J_Cu</f>
        <v>0.47847737699826631</v>
      </c>
      <c r="G290" s="16">
        <f t="shared" si="3"/>
        <v>0.47847737699826631</v>
      </c>
      <c r="H290" s="16">
        <f>G290*half_lambda*1000</f>
        <v>29.274267132184271</v>
      </c>
      <c r="I290" s="16">
        <f>H290/1000*rho_Cu</f>
        <v>0.26229743350437107</v>
      </c>
      <c r="J290" s="16">
        <f>SUM(I$56:I290)</f>
        <v>85.19532186363837</v>
      </c>
    </row>
    <row r="291" spans="1:10" x14ac:dyDescent="0.25">
      <c r="A291">
        <v>235</v>
      </c>
      <c r="B291" s="11">
        <f>2*(Radius-A291*half_lambda)*alphaSector*half_lambda*PV_Efficiency*Irradiance</f>
        <v>1.4423265918293482</v>
      </c>
      <c r="C291" s="11">
        <f>B291-Element_Power_BOL</f>
        <v>-2.703923816567817</v>
      </c>
      <c r="D291" s="11">
        <f>SUM(C$56:C291)</f>
        <v>145.62406305289474</v>
      </c>
      <c r="E291" s="16">
        <f>D291/V_bus</f>
        <v>1.4562406305289475</v>
      </c>
      <c r="F291" s="16">
        <f>E291/J_Cu</f>
        <v>0.46975504210611208</v>
      </c>
      <c r="G291" s="16">
        <f t="shared" si="3"/>
        <v>0.46975504210611208</v>
      </c>
      <c r="H291" s="16">
        <f>G291*half_lambda*1000</f>
        <v>28.740616067527519</v>
      </c>
      <c r="I291" s="16">
        <f>H291/1000*rho_Cu</f>
        <v>0.25751591996504658</v>
      </c>
      <c r="J291" s="16">
        <f>SUM(I$56:I291)</f>
        <v>85.452837783603414</v>
      </c>
    </row>
    <row r="292" spans="1:10" x14ac:dyDescent="0.25">
      <c r="A292">
        <v>236</v>
      </c>
      <c r="B292" s="11">
        <f>2*(Radius-A292*half_lambda)*alphaSector*half_lambda*PV_Efficiency*Irradiance</f>
        <v>1.414062975393614</v>
      </c>
      <c r="C292" s="11">
        <f>B292-Element_Power_BOL</f>
        <v>-2.7321874330035509</v>
      </c>
      <c r="D292" s="11">
        <f>SUM(C$56:C292)</f>
        <v>142.89187561989118</v>
      </c>
      <c r="E292" s="16">
        <f>D292/V_bus</f>
        <v>1.4289187561989118</v>
      </c>
      <c r="F292" s="16">
        <f>E292/J_Cu</f>
        <v>0.4609415342577135</v>
      </c>
      <c r="G292" s="16">
        <f t="shared" si="3"/>
        <v>0.4609415342577135</v>
      </c>
      <c r="H292" s="16">
        <f>G292*half_lambda*1000</f>
        <v>28.2013868468186</v>
      </c>
      <c r="I292" s="16">
        <f>H292/1000*rho_Cu</f>
        <v>0.2526844261474947</v>
      </c>
      <c r="J292" s="16">
        <f>SUM(I$56:I292)</f>
        <v>85.70552220975091</v>
      </c>
    </row>
    <row r="293" spans="1:10" x14ac:dyDescent="0.25">
      <c r="A293">
        <v>237</v>
      </c>
      <c r="B293" s="11">
        <f>2*(Radius-A293*half_lambda)*alphaSector*half_lambda*PV_Efficiency*Irradiance</f>
        <v>1.3857993589578803</v>
      </c>
      <c r="C293" s="11">
        <f>B293-Element_Power_BOL</f>
        <v>-2.7604510494392849</v>
      </c>
      <c r="D293" s="11">
        <f>SUM(C$56:C293)</f>
        <v>140.13142457045188</v>
      </c>
      <c r="E293" s="16">
        <f>D293/V_bus</f>
        <v>1.4013142457045189</v>
      </c>
      <c r="F293" s="16">
        <f>E293/J_Cu</f>
        <v>0.4520368534530706</v>
      </c>
      <c r="G293" s="16">
        <f t="shared" si="3"/>
        <v>0.4520368534530706</v>
      </c>
      <c r="H293" s="16">
        <f>G293*half_lambda*1000</f>
        <v>27.656579470057515</v>
      </c>
      <c r="I293" s="16">
        <f>H293/1000*rho_Cu</f>
        <v>0.24780295205171535</v>
      </c>
      <c r="J293" s="16">
        <f>SUM(I$56:I293)</f>
        <v>85.953325161802624</v>
      </c>
    </row>
    <row r="294" spans="1:10" x14ac:dyDescent="0.25">
      <c r="A294">
        <v>238</v>
      </c>
      <c r="B294" s="11">
        <f>2*(Radius-A294*half_lambda)*alphaSector*half_lambda*PV_Efficiency*Irradiance</f>
        <v>1.3575357425221468</v>
      </c>
      <c r="C294" s="11">
        <f>B294-Element_Power_BOL</f>
        <v>-2.7887146658750184</v>
      </c>
      <c r="D294" s="11">
        <f>SUM(C$56:C294)</f>
        <v>137.34270990457688</v>
      </c>
      <c r="E294" s="16">
        <f>D294/V_bus</f>
        <v>1.3734270990457689</v>
      </c>
      <c r="F294" s="16">
        <f>E294/J_Cu</f>
        <v>0.44304099969218347</v>
      </c>
      <c r="G294" s="16">
        <f t="shared" si="3"/>
        <v>0.44304099969218347</v>
      </c>
      <c r="H294" s="16">
        <f>G294*half_lambda*1000</f>
        <v>27.106193937244267</v>
      </c>
      <c r="I294" s="16">
        <f>H294/1000*rho_Cu</f>
        <v>0.24287149767770869</v>
      </c>
      <c r="J294" s="16">
        <f>SUM(I$56:I294)</f>
        <v>86.196196659480336</v>
      </c>
    </row>
    <row r="295" spans="1:10" x14ac:dyDescent="0.25">
      <c r="A295">
        <v>239</v>
      </c>
      <c r="B295" s="11">
        <f>2*(Radius-A295*half_lambda)*alphaSector*half_lambda*PV_Efficiency*Irradiance</f>
        <v>1.3292721260864122</v>
      </c>
      <c r="C295" s="11">
        <f>B295-Element_Power_BOL</f>
        <v>-2.8169782823107532</v>
      </c>
      <c r="D295" s="11">
        <f>SUM(C$56:C295)</f>
        <v>134.52573162226614</v>
      </c>
      <c r="E295" s="16">
        <f>D295/V_bus</f>
        <v>1.3452573162226613</v>
      </c>
      <c r="F295" s="16">
        <f>E295/J_Cu</f>
        <v>0.433953972975052</v>
      </c>
      <c r="G295" s="16">
        <f t="shared" si="3"/>
        <v>0.433953972975052</v>
      </c>
      <c r="H295" s="16">
        <f>G295*half_lambda*1000</f>
        <v>26.55023024837886</v>
      </c>
      <c r="I295" s="16">
        <f>H295/1000*rho_Cu</f>
        <v>0.23789006302547461</v>
      </c>
      <c r="J295" s="16">
        <f>SUM(I$56:I295)</f>
        <v>86.43408672250581</v>
      </c>
    </row>
    <row r="296" spans="1:10" x14ac:dyDescent="0.25">
      <c r="A296">
        <v>240</v>
      </c>
      <c r="B296" s="11">
        <f>2*(Radius-A296*half_lambda)*alphaSector*half_lambda*PV_Efficiency*Irradiance</f>
        <v>1.3010085096506787</v>
      </c>
      <c r="C296" s="11">
        <f>B296-Element_Power_BOL</f>
        <v>-2.8452418987464867</v>
      </c>
      <c r="D296" s="11">
        <f>SUM(C$56:C296)</f>
        <v>131.68048972351966</v>
      </c>
      <c r="E296" s="16">
        <f>D296/V_bus</f>
        <v>1.3168048972351967</v>
      </c>
      <c r="F296" s="16">
        <f>E296/J_Cu</f>
        <v>0.42477577330167632</v>
      </c>
      <c r="G296" s="16">
        <f t="shared" si="3"/>
        <v>0.42477577330167632</v>
      </c>
      <c r="H296" s="16">
        <f>G296*half_lambda*1000</f>
        <v>25.988688403461289</v>
      </c>
      <c r="I296" s="16">
        <f>H296/1000*rho_Cu</f>
        <v>0.23285864809501317</v>
      </c>
      <c r="J296" s="16">
        <f>SUM(I$56:I296)</f>
        <v>86.666945370600828</v>
      </c>
    </row>
    <row r="297" spans="1:10" x14ac:dyDescent="0.25">
      <c r="A297">
        <v>241</v>
      </c>
      <c r="B297" s="11">
        <f>2*(Radius-A297*half_lambda)*alphaSector*half_lambda*PV_Efficiency*Irradiance</f>
        <v>1.272744893214945</v>
      </c>
      <c r="C297" s="11">
        <f>B297-Element_Power_BOL</f>
        <v>-2.8735055151822202</v>
      </c>
      <c r="D297" s="11">
        <f>SUM(C$56:C297)</f>
        <v>128.80698420833744</v>
      </c>
      <c r="E297" s="16">
        <f>D297/V_bus</f>
        <v>1.2880698420833745</v>
      </c>
      <c r="F297" s="16">
        <f>E297/J_Cu</f>
        <v>0.4155064006720563</v>
      </c>
      <c r="G297" s="16">
        <f t="shared" si="3"/>
        <v>0.4155064006720563</v>
      </c>
      <c r="H297" s="16">
        <f>G297*half_lambda*1000</f>
        <v>25.421568402491552</v>
      </c>
      <c r="I297" s="16">
        <f>H297/1000*rho_Cu</f>
        <v>0.22777725288632433</v>
      </c>
      <c r="J297" s="16">
        <f>SUM(I$56:I297)</f>
        <v>86.894722623487155</v>
      </c>
    </row>
    <row r="298" spans="1:10" x14ac:dyDescent="0.25">
      <c r="A298">
        <v>242</v>
      </c>
      <c r="B298" s="11">
        <f>2*(Radius-A298*half_lambda)*alphaSector*half_lambda*PV_Efficiency*Irradiance</f>
        <v>1.2444812767792108</v>
      </c>
      <c r="C298" s="11">
        <f>B298-Element_Power_BOL</f>
        <v>-2.9017691316179546</v>
      </c>
      <c r="D298" s="11">
        <f>SUM(C$56:C298)</f>
        <v>125.90521507671949</v>
      </c>
      <c r="E298" s="16">
        <f>D298/V_bus</f>
        <v>1.2590521507671948</v>
      </c>
      <c r="F298" s="16">
        <f>E298/J_Cu</f>
        <v>0.40614585508619183</v>
      </c>
      <c r="G298" s="16">
        <f t="shared" si="3"/>
        <v>0.40614585508619183</v>
      </c>
      <c r="H298" s="16">
        <f>G298*half_lambda*1000</f>
        <v>24.848870245469644</v>
      </c>
      <c r="I298" s="16">
        <f>H298/1000*rho_Cu</f>
        <v>0.22264587739940803</v>
      </c>
      <c r="J298" s="16">
        <f>SUM(I$56:I298)</f>
        <v>87.117368500886556</v>
      </c>
    </row>
    <row r="299" spans="1:10" x14ac:dyDescent="0.25">
      <c r="A299">
        <v>243</v>
      </c>
      <c r="B299" s="11">
        <f>2*(Radius-A299*half_lambda)*alphaSector*half_lambda*PV_Efficiency*Irradiance</f>
        <v>1.2162176603434771</v>
      </c>
      <c r="C299" s="11">
        <f>B299-Element_Power_BOL</f>
        <v>-2.9300327480536881</v>
      </c>
      <c r="D299" s="11">
        <f>SUM(C$56:C299)</f>
        <v>122.9751823286658</v>
      </c>
      <c r="E299" s="16">
        <f>D299/V_bus</f>
        <v>1.229751823286658</v>
      </c>
      <c r="F299" s="16">
        <f>E299/J_Cu</f>
        <v>0.3966941365440832</v>
      </c>
      <c r="G299" s="16">
        <f t="shared" si="3"/>
        <v>0.3966941365440832</v>
      </c>
      <c r="H299" s="16">
        <f>G299*half_lambda*1000</f>
        <v>24.270593932395577</v>
      </c>
      <c r="I299" s="16">
        <f>H299/1000*rho_Cu</f>
        <v>0.21746452163426438</v>
      </c>
      <c r="J299" s="16">
        <f>SUM(I$56:I299)</f>
        <v>87.334833022520826</v>
      </c>
    </row>
    <row r="300" spans="1:10" x14ac:dyDescent="0.25">
      <c r="A300">
        <v>244</v>
      </c>
      <c r="B300" s="11">
        <f>2*(Radius-A300*half_lambda)*alphaSector*half_lambda*PV_Efficiency*Irradiance</f>
        <v>1.1879540439077436</v>
      </c>
      <c r="C300" s="11">
        <f>B300-Element_Power_BOL</f>
        <v>-2.9582963644894216</v>
      </c>
      <c r="D300" s="11">
        <f>SUM(C$56:C300)</f>
        <v>120.01688596417637</v>
      </c>
      <c r="E300" s="16">
        <f>D300/V_bus</f>
        <v>1.2001688596417637</v>
      </c>
      <c r="F300" s="16">
        <f>E300/J_Cu</f>
        <v>0.38715124504573023</v>
      </c>
      <c r="G300" s="16">
        <f t="shared" si="3"/>
        <v>0.38715124504573023</v>
      </c>
      <c r="H300" s="16">
        <f>G300*half_lambda*1000</f>
        <v>23.686739463269344</v>
      </c>
      <c r="I300" s="16">
        <f>H300/1000*rho_Cu</f>
        <v>0.21223318559089335</v>
      </c>
      <c r="J300" s="16">
        <f>SUM(I$56:I300)</f>
        <v>87.547066208111715</v>
      </c>
    </row>
    <row r="301" spans="1:10" x14ac:dyDescent="0.25">
      <c r="A301">
        <v>245</v>
      </c>
      <c r="B301" s="11">
        <f>2*(Radius-A301*half_lambda)*alphaSector*half_lambda*PV_Efficiency*Irradiance</f>
        <v>1.159690427472009</v>
      </c>
      <c r="C301" s="11">
        <f>B301-Element_Power_BOL</f>
        <v>-2.986559980925156</v>
      </c>
      <c r="D301" s="11">
        <f>SUM(C$56:C301)</f>
        <v>117.03032598325122</v>
      </c>
      <c r="E301" s="16">
        <f>D301/V_bus</f>
        <v>1.1703032598325123</v>
      </c>
      <c r="F301" s="16">
        <f>E301/J_Cu</f>
        <v>0.37751718059113298</v>
      </c>
      <c r="G301" s="16">
        <f t="shared" si="3"/>
        <v>0.37751718059113298</v>
      </c>
      <c r="H301" s="16">
        <f>G301*half_lambda*1000</f>
        <v>23.097306838090947</v>
      </c>
      <c r="I301" s="16">
        <f>H301/1000*rho_Cu</f>
        <v>0.20695186926929493</v>
      </c>
      <c r="J301" s="16">
        <f>SUM(I$56:I301)</f>
        <v>87.754018077381005</v>
      </c>
    </row>
    <row r="302" spans="1:10" x14ac:dyDescent="0.25">
      <c r="A302">
        <v>246</v>
      </c>
      <c r="B302" s="11">
        <f>2*(Radius-A302*half_lambda)*alphaSector*half_lambda*PV_Efficiency*Irradiance</f>
        <v>1.1314268110362755</v>
      </c>
      <c r="C302" s="11">
        <f>B302-Element_Power_BOL</f>
        <v>-3.0148235973608895</v>
      </c>
      <c r="D302" s="11">
        <f>SUM(C$56:C302)</f>
        <v>114.01550238589033</v>
      </c>
      <c r="E302" s="16">
        <f>D302/V_bus</f>
        <v>1.1401550238589033</v>
      </c>
      <c r="F302" s="16">
        <f>E302/J_Cu</f>
        <v>0.3677919431802914</v>
      </c>
      <c r="G302" s="16">
        <f t="shared" si="3"/>
        <v>0.3677919431802914</v>
      </c>
      <c r="H302" s="16">
        <f>G302*half_lambda*1000</f>
        <v>22.502296056860384</v>
      </c>
      <c r="I302" s="16">
        <f>H302/1000*rho_Cu</f>
        <v>0.20162057266946909</v>
      </c>
      <c r="J302" s="16">
        <f>SUM(I$56:I302)</f>
        <v>87.955638650050474</v>
      </c>
    </row>
    <row r="303" spans="1:10" x14ac:dyDescent="0.25">
      <c r="A303">
        <v>247</v>
      </c>
      <c r="B303" s="11">
        <f>2*(Radius-A303*half_lambda)*alphaSector*half_lambda*PV_Efficiency*Irradiance</f>
        <v>1.1031631946005418</v>
      </c>
      <c r="C303" s="11">
        <f>B303-Element_Power_BOL</f>
        <v>-3.0430872137966234</v>
      </c>
      <c r="D303" s="11">
        <f>SUM(C$56:C303)</f>
        <v>110.9724151720937</v>
      </c>
      <c r="E303" s="16">
        <f>D303/V_bus</f>
        <v>1.1097241517209371</v>
      </c>
      <c r="F303" s="16">
        <f>E303/J_Cu</f>
        <v>0.35797553281320549</v>
      </c>
      <c r="G303" s="16">
        <f t="shared" si="3"/>
        <v>0.35797553281320549</v>
      </c>
      <c r="H303" s="16">
        <f>G303*half_lambda*1000</f>
        <v>21.901707119577658</v>
      </c>
      <c r="I303" s="16">
        <f>H303/1000*rho_Cu</f>
        <v>0.19623929579141586</v>
      </c>
      <c r="J303" s="16">
        <f>SUM(I$56:I303)</f>
        <v>88.151877945841889</v>
      </c>
    </row>
    <row r="304" spans="1:10" x14ac:dyDescent="0.25">
      <c r="A304">
        <v>248</v>
      </c>
      <c r="B304" s="11">
        <f>2*(Radius-A304*half_lambda)*alphaSector*half_lambda*PV_Efficiency*Irradiance</f>
        <v>1.0748995781648074</v>
      </c>
      <c r="C304" s="11">
        <f>B304-Element_Power_BOL</f>
        <v>-3.0713508302323578</v>
      </c>
      <c r="D304" s="11">
        <f>SUM(C$56:C304)</f>
        <v>107.90106434186134</v>
      </c>
      <c r="E304" s="16">
        <f>D304/V_bus</f>
        <v>1.0790106434186135</v>
      </c>
      <c r="F304" s="16">
        <f>E304/J_Cu</f>
        <v>0.34806794948987529</v>
      </c>
      <c r="G304" s="16">
        <f t="shared" si="3"/>
        <v>0.34806794948987529</v>
      </c>
      <c r="H304" s="16">
        <f>G304*half_lambda*1000</f>
        <v>21.295540026242765</v>
      </c>
      <c r="I304" s="16">
        <f>H304/1000*rho_Cu</f>
        <v>0.19080803863513521</v>
      </c>
      <c r="J304" s="16">
        <f>SUM(I$56:I304)</f>
        <v>88.342685984477029</v>
      </c>
    </row>
    <row r="305" spans="1:10" x14ac:dyDescent="0.25">
      <c r="A305">
        <v>249</v>
      </c>
      <c r="B305" s="11">
        <f>2*(Radius-A305*half_lambda)*alphaSector*half_lambda*PV_Efficiency*Irradiance</f>
        <v>1.0466359617290737</v>
      </c>
      <c r="C305" s="11">
        <f>B305-Element_Power_BOL</f>
        <v>-3.0996144466680917</v>
      </c>
      <c r="D305" s="11">
        <f>SUM(C$56:C305)</f>
        <v>104.80144989519326</v>
      </c>
      <c r="E305" s="16">
        <f>D305/V_bus</f>
        <v>1.0480144989519327</v>
      </c>
      <c r="F305" s="16">
        <f>E305/J_Cu</f>
        <v>0.33806919321030082</v>
      </c>
      <c r="G305" s="16">
        <f t="shared" si="3"/>
        <v>0.33806919321030082</v>
      </c>
      <c r="H305" s="16">
        <f>G305*half_lambda*1000</f>
        <v>20.683794776855713</v>
      </c>
      <c r="I305" s="16">
        <f>H305/1000*rho_Cu</f>
        <v>0.18532680120062722</v>
      </c>
      <c r="J305" s="16">
        <f>SUM(I$56:I305)</f>
        <v>88.52801278567766</v>
      </c>
    </row>
    <row r="306" spans="1:10" x14ac:dyDescent="0.25">
      <c r="A306">
        <v>250</v>
      </c>
      <c r="B306" s="11">
        <f>2*(Radius-A306*half_lambda)*alphaSector*half_lambda*PV_Efficiency*Irradiance</f>
        <v>1.0183723452933402</v>
      </c>
      <c r="C306" s="11">
        <f>B306-Element_Power_BOL</f>
        <v>-3.1278780631038252</v>
      </c>
      <c r="D306" s="11">
        <f>SUM(C$56:C306)</f>
        <v>101.67357183208944</v>
      </c>
      <c r="E306" s="16">
        <f>D306/V_bus</f>
        <v>1.0167357183208943</v>
      </c>
      <c r="F306" s="16">
        <f>E306/J_Cu</f>
        <v>0.32797926397448202</v>
      </c>
      <c r="G306" s="16">
        <f t="shared" si="3"/>
        <v>0.32797926397448202</v>
      </c>
      <c r="H306" s="16">
        <f>G306*half_lambda*1000</f>
        <v>20.066471371416494</v>
      </c>
      <c r="I306" s="16">
        <f>H306/1000*rho_Cu</f>
        <v>0.17979558348789179</v>
      </c>
      <c r="J306" s="16">
        <f>SUM(I$56:I306)</f>
        <v>88.707808369165548</v>
      </c>
    </row>
    <row r="307" spans="1:10" x14ac:dyDescent="0.25">
      <c r="A307">
        <v>251</v>
      </c>
      <c r="B307" s="11">
        <f>2*(Radius-A307*half_lambda)*alphaSector*half_lambda*PV_Efficiency*Irradiance</f>
        <v>0.99010872885760659</v>
      </c>
      <c r="C307" s="11">
        <f>B307-Element_Power_BOL</f>
        <v>-3.1561416795395587</v>
      </c>
      <c r="D307" s="11">
        <f>SUM(C$56:C307)</f>
        <v>98.517430152549878</v>
      </c>
      <c r="E307" s="16">
        <f>D307/V_bus</f>
        <v>0.98517430152549879</v>
      </c>
      <c r="F307" s="16">
        <f>E307/J_Cu</f>
        <v>0.31779816178241893</v>
      </c>
      <c r="G307" s="16">
        <f t="shared" si="3"/>
        <v>0.31779816178241893</v>
      </c>
      <c r="H307" s="16">
        <f>G307*half_lambda*1000</f>
        <v>19.443569809925108</v>
      </c>
      <c r="I307" s="16">
        <f>H307/1000*rho_Cu</f>
        <v>0.17421438549692897</v>
      </c>
      <c r="J307" s="16">
        <f>SUM(I$56:I307)</f>
        <v>88.882022754662472</v>
      </c>
    </row>
    <row r="308" spans="1:10" x14ac:dyDescent="0.25">
      <c r="A308">
        <v>252</v>
      </c>
      <c r="B308" s="11">
        <f>2*(Radius-A308*half_lambda)*alphaSector*half_lambda*PV_Efficiency*Irradiance</f>
        <v>0.96184511242187221</v>
      </c>
      <c r="C308" s="11">
        <f>B308-Element_Power_BOL</f>
        <v>-3.1844052959752931</v>
      </c>
      <c r="D308" s="11">
        <f>SUM(C$56:C308)</f>
        <v>95.333024856574582</v>
      </c>
      <c r="E308" s="16">
        <f>D308/V_bus</f>
        <v>0.95333024856574577</v>
      </c>
      <c r="F308" s="16">
        <f>E308/J_Cu</f>
        <v>0.30752588663411151</v>
      </c>
      <c r="G308" s="16">
        <f t="shared" si="3"/>
        <v>0.30752588663411151</v>
      </c>
      <c r="H308" s="16">
        <f>G308*half_lambda*1000</f>
        <v>18.815090092381556</v>
      </c>
      <c r="I308" s="16">
        <f>H308/1000*rho_Cu</f>
        <v>0.16858320722773876</v>
      </c>
      <c r="J308" s="16">
        <f>SUM(I$56:I308)</f>
        <v>89.050605961890213</v>
      </c>
    </row>
    <row r="309" spans="1:10" x14ac:dyDescent="0.25">
      <c r="A309">
        <v>253</v>
      </c>
      <c r="B309" s="11">
        <f>2*(Radius-A309*half_lambda)*alphaSector*half_lambda*PV_Efficiency*Irradiance</f>
        <v>0.9335814959861386</v>
      </c>
      <c r="C309" s="11">
        <f>B309-Element_Power_BOL</f>
        <v>-3.2126689124110266</v>
      </c>
      <c r="D309" s="11">
        <f>SUM(C$56:C309)</f>
        <v>92.120355944163549</v>
      </c>
      <c r="E309" s="16">
        <f>D309/V_bus</f>
        <v>0.92120355944163546</v>
      </c>
      <c r="F309" s="16">
        <f>E309/J_Cu</f>
        <v>0.29716243852955981</v>
      </c>
      <c r="G309" s="16">
        <f t="shared" si="3"/>
        <v>0.29716243852955981</v>
      </c>
      <c r="H309" s="16">
        <f>G309*half_lambda*1000</f>
        <v>18.181032218785845</v>
      </c>
      <c r="I309" s="16">
        <f>H309/1000*rho_Cu</f>
        <v>0.16290204868032118</v>
      </c>
      <c r="J309" s="16">
        <f>SUM(I$56:I309)</f>
        <v>89.213508010570536</v>
      </c>
    </row>
    <row r="310" spans="1:10" x14ac:dyDescent="0.25">
      <c r="A310">
        <v>254</v>
      </c>
      <c r="B310" s="11">
        <f>2*(Radius-A310*half_lambda)*alphaSector*half_lambda*PV_Efficiency*Irradiance</f>
        <v>0.9053178795504051</v>
      </c>
      <c r="C310" s="11">
        <f>B310-Element_Power_BOL</f>
        <v>-3.2409325288467601</v>
      </c>
      <c r="D310" s="11">
        <f>SUM(C$56:C310)</f>
        <v>88.879423415316793</v>
      </c>
      <c r="E310" s="16">
        <f>D310/V_bus</f>
        <v>0.88879423415316794</v>
      </c>
      <c r="F310" s="16">
        <f>E310/J_Cu</f>
        <v>0.28670781746876384</v>
      </c>
      <c r="G310" s="16">
        <f t="shared" si="3"/>
        <v>0.28670781746876384</v>
      </c>
      <c r="H310" s="16">
        <f>G310*half_lambda*1000</f>
        <v>17.54139618913797</v>
      </c>
      <c r="I310" s="16">
        <f>H310/1000*rho_Cu</f>
        <v>0.15717090985467622</v>
      </c>
      <c r="J310" s="16">
        <f>SUM(I$56:I310)</f>
        <v>89.370678920425206</v>
      </c>
    </row>
    <row r="311" spans="1:10" x14ac:dyDescent="0.25">
      <c r="A311">
        <v>255</v>
      </c>
      <c r="B311" s="11">
        <f>2*(Radius-A311*half_lambda)*alphaSector*half_lambda*PV_Efficiency*Irradiance</f>
        <v>0.87705426311467072</v>
      </c>
      <c r="C311" s="11">
        <f>B311-Element_Power_BOL</f>
        <v>-3.2691961452824945</v>
      </c>
      <c r="D311" s="11">
        <f>SUM(C$56:C311)</f>
        <v>85.610227270034301</v>
      </c>
      <c r="E311" s="16">
        <f>D311/V_bus</f>
        <v>0.856102272700343</v>
      </c>
      <c r="F311" s="16">
        <f>E311/J_Cu</f>
        <v>0.27616202345172353</v>
      </c>
      <c r="G311" s="16">
        <f t="shared" si="3"/>
        <v>0.27616202345172353</v>
      </c>
      <c r="H311" s="16">
        <f>G311*half_lambda*1000</f>
        <v>16.896182003437925</v>
      </c>
      <c r="I311" s="16">
        <f>H311/1000*rho_Cu</f>
        <v>0.15138979075080383</v>
      </c>
      <c r="J311" s="16">
        <f>SUM(I$56:I311)</f>
        <v>89.522068711176004</v>
      </c>
    </row>
    <row r="312" spans="1:10" x14ac:dyDescent="0.25">
      <c r="A312">
        <v>256</v>
      </c>
      <c r="B312" s="11">
        <f>2*(Radius-A312*half_lambda)*alphaSector*half_lambda*PV_Efficiency*Irradiance</f>
        <v>0.84879064667893711</v>
      </c>
      <c r="C312" s="11">
        <f>B312-Element_Power_BOL</f>
        <v>-3.297459761718228</v>
      </c>
      <c r="D312" s="11">
        <f>SUM(C$56:C312)</f>
        <v>82.312767508316071</v>
      </c>
      <c r="E312" s="16">
        <f>D312/V_bus</f>
        <v>0.82312767508316076</v>
      </c>
      <c r="F312" s="16">
        <f>E312/J_Cu</f>
        <v>0.26552505647843894</v>
      </c>
      <c r="G312" s="16">
        <f t="shared" si="3"/>
        <v>0.26552505647843894</v>
      </c>
      <c r="H312" s="16">
        <f>G312*half_lambda*1000</f>
        <v>16.245389661685721</v>
      </c>
      <c r="I312" s="16">
        <f>H312/1000*rho_Cu</f>
        <v>0.14555869136870406</v>
      </c>
      <c r="J312" s="16">
        <f>SUM(I$56:I312)</f>
        <v>89.66762740254471</v>
      </c>
    </row>
    <row r="313" spans="1:10" x14ac:dyDescent="0.25">
      <c r="A313">
        <v>257</v>
      </c>
      <c r="B313" s="11">
        <f>2*(Radius-A313*half_lambda)*alphaSector*half_lambda*PV_Efficiency*Irradiance</f>
        <v>0.8205270302432035</v>
      </c>
      <c r="C313" s="11">
        <f>B313-Element_Power_BOL</f>
        <v>-3.3257233781539615</v>
      </c>
      <c r="D313" s="11">
        <f>SUM(C$56:C313)</f>
        <v>78.987044130162104</v>
      </c>
      <c r="E313" s="16">
        <f>D313/V_bus</f>
        <v>0.7898704413016211</v>
      </c>
      <c r="F313" s="16">
        <f>E313/J_Cu</f>
        <v>0.25479691654891001</v>
      </c>
      <c r="G313" s="16">
        <f t="shared" ref="G313:G359" si="4">IF(F313&lt;0.1,0.1,F313)</f>
        <v>0.25479691654891001</v>
      </c>
      <c r="H313" s="16">
        <f>G313*half_lambda*1000</f>
        <v>15.589019163881348</v>
      </c>
      <c r="I313" s="16">
        <f>H313/1000*rho_Cu</f>
        <v>0.13967761170837689</v>
      </c>
      <c r="J313" s="16">
        <f>SUM(I$56:I313)</f>
        <v>89.807305014253089</v>
      </c>
    </row>
    <row r="314" spans="1:10" x14ac:dyDescent="0.25">
      <c r="A314">
        <v>258</v>
      </c>
      <c r="B314" s="11">
        <f>2*(Radius-A314*half_lambda)*alphaSector*half_lambda*PV_Efficiency*Irradiance</f>
        <v>0.79226341380746901</v>
      </c>
      <c r="C314" s="11">
        <f>B314-Element_Power_BOL</f>
        <v>-3.3539869945896963</v>
      </c>
      <c r="D314" s="11">
        <f>SUM(C$56:C314)</f>
        <v>75.633057135572415</v>
      </c>
      <c r="E314" s="16">
        <f>D314/V_bus</f>
        <v>0.75633057135572412</v>
      </c>
      <c r="F314" s="16">
        <f>E314/J_Cu</f>
        <v>0.24397760366313681</v>
      </c>
      <c r="G314" s="16">
        <f t="shared" si="4"/>
        <v>0.24397760366313681</v>
      </c>
      <c r="H314" s="16">
        <f>G314*half_lambda*1000</f>
        <v>14.927070510024812</v>
      </c>
      <c r="I314" s="16">
        <f>H314/1000*rho_Cu</f>
        <v>0.13374655176982234</v>
      </c>
      <c r="J314" s="16">
        <f>SUM(I$56:I314)</f>
        <v>89.941051566022907</v>
      </c>
    </row>
    <row r="315" spans="1:10" x14ac:dyDescent="0.25">
      <c r="A315">
        <v>259</v>
      </c>
      <c r="B315" s="11">
        <f>2*(Radius-A315*half_lambda)*alphaSector*half_lambda*PV_Efficiency*Irradiance</f>
        <v>0.76399979737173562</v>
      </c>
      <c r="C315" s="11">
        <f>B315-Element_Power_BOL</f>
        <v>-3.3822506110254293</v>
      </c>
      <c r="D315" s="11">
        <f>SUM(C$56:C315)</f>
        <v>72.250806524546988</v>
      </c>
      <c r="E315" s="16">
        <f>D315/V_bus</f>
        <v>0.72250806524546984</v>
      </c>
      <c r="F315" s="16">
        <f>E315/J_Cu</f>
        <v>0.2330671178211193</v>
      </c>
      <c r="G315" s="16">
        <f t="shared" si="4"/>
        <v>0.2330671178211193</v>
      </c>
      <c r="H315" s="16">
        <f>G315*half_lambda*1000</f>
        <v>14.259543700116113</v>
      </c>
      <c r="I315" s="16">
        <f>H315/1000*rho_Cu</f>
        <v>0.12776551155304039</v>
      </c>
      <c r="J315" s="16">
        <f>SUM(I$56:I315)</f>
        <v>90.068817077575943</v>
      </c>
    </row>
    <row r="316" spans="1:10" x14ac:dyDescent="0.25">
      <c r="A316">
        <v>260</v>
      </c>
      <c r="B316" s="11">
        <f>2*(Radius-A316*half_lambda)*alphaSector*half_lambda*PV_Efficiency*Irradiance</f>
        <v>0.73573618093600202</v>
      </c>
      <c r="C316" s="11">
        <f>B316-Element_Power_BOL</f>
        <v>-3.4105142274611633</v>
      </c>
      <c r="D316" s="11">
        <f>SUM(C$56:C316)</f>
        <v>68.840292297085824</v>
      </c>
      <c r="E316" s="16">
        <f>D316/V_bus</f>
        <v>0.68840292297085826</v>
      </c>
      <c r="F316" s="16">
        <f>E316/J_Cu</f>
        <v>0.22206545902285749</v>
      </c>
      <c r="G316" s="16">
        <f t="shared" si="4"/>
        <v>0.22206545902285749</v>
      </c>
      <c r="H316" s="16">
        <f>G316*half_lambda*1000</f>
        <v>13.58643873415525</v>
      </c>
      <c r="I316" s="16">
        <f>H316/1000*rho_Cu</f>
        <v>0.12173449105803105</v>
      </c>
      <c r="J316" s="16">
        <f>SUM(I$56:I316)</f>
        <v>90.190551568633978</v>
      </c>
    </row>
    <row r="317" spans="1:10" x14ac:dyDescent="0.25">
      <c r="A317">
        <v>261</v>
      </c>
      <c r="B317" s="11">
        <f>2*(Radius-A317*half_lambda)*alphaSector*half_lambda*PV_Efficiency*Irradiance</f>
        <v>0.70747256450026741</v>
      </c>
      <c r="C317" s="11">
        <f>B317-Element_Power_BOL</f>
        <v>-3.4387778438968977</v>
      </c>
      <c r="D317" s="11">
        <f>SUM(C$56:C317)</f>
        <v>65.401514453188923</v>
      </c>
      <c r="E317" s="16">
        <f>D317/V_bus</f>
        <v>0.65401514453188925</v>
      </c>
      <c r="F317" s="16">
        <f>E317/J_Cu</f>
        <v>0.21097262726835136</v>
      </c>
      <c r="G317" s="16">
        <f t="shared" si="4"/>
        <v>0.21097262726835136</v>
      </c>
      <c r="H317" s="16">
        <f>G317*half_lambda*1000</f>
        <v>12.907755612142221</v>
      </c>
      <c r="I317" s="16">
        <f>H317/1000*rho_Cu</f>
        <v>0.11565349028479431</v>
      </c>
      <c r="J317" s="16">
        <f>SUM(I$56:I317)</f>
        <v>90.306205058918778</v>
      </c>
    </row>
    <row r="318" spans="1:10" x14ac:dyDescent="0.25">
      <c r="A318">
        <v>262</v>
      </c>
      <c r="B318" s="11">
        <f>2*(Radius-A318*half_lambda)*alphaSector*half_lambda*PV_Efficiency*Irradiance</f>
        <v>0.67920894806453391</v>
      </c>
      <c r="C318" s="11">
        <f>B318-Element_Power_BOL</f>
        <v>-3.4670414603326312</v>
      </c>
      <c r="D318" s="11">
        <f>SUM(C$56:C318)</f>
        <v>61.934472992856293</v>
      </c>
      <c r="E318" s="16">
        <f>D318/V_bus</f>
        <v>0.61934472992856293</v>
      </c>
      <c r="F318" s="16">
        <f>E318/J_Cu</f>
        <v>0.19978862255760094</v>
      </c>
      <c r="G318" s="16">
        <f t="shared" si="4"/>
        <v>0.19978862255760094</v>
      </c>
      <c r="H318" s="16">
        <f>G318*half_lambda*1000</f>
        <v>12.223494334077026</v>
      </c>
      <c r="I318" s="16">
        <f>H318/1000*rho_Cu</f>
        <v>0.10952250923333016</v>
      </c>
      <c r="J318" s="16">
        <f>SUM(I$56:I318)</f>
        <v>90.415727568152107</v>
      </c>
    </row>
    <row r="319" spans="1:10" x14ac:dyDescent="0.25">
      <c r="A319">
        <v>263</v>
      </c>
      <c r="B319" s="11">
        <f>2*(Radius-A319*half_lambda)*alphaSector*half_lambda*PV_Efficiency*Irradiance</f>
        <v>0.65094533162879953</v>
      </c>
      <c r="C319" s="11">
        <f>B319-Element_Power_BOL</f>
        <v>-3.4953050767683655</v>
      </c>
      <c r="D319" s="11">
        <f>SUM(C$56:C319)</f>
        <v>58.439167916087925</v>
      </c>
      <c r="E319" s="16">
        <f>D319/V_bus</f>
        <v>0.5843916791608792</v>
      </c>
      <c r="F319" s="16">
        <f>E319/J_Cu</f>
        <v>0.18851344489060617</v>
      </c>
      <c r="G319" s="16">
        <f t="shared" si="4"/>
        <v>0.18851344489060617</v>
      </c>
      <c r="H319" s="16">
        <f>G319*half_lambda*1000</f>
        <v>11.533654899959666</v>
      </c>
      <c r="I319" s="16">
        <f>H319/1000*rho_Cu</f>
        <v>0.10334154790363863</v>
      </c>
      <c r="J319" s="16">
        <f>SUM(I$56:I319)</f>
        <v>90.519069116055746</v>
      </c>
    </row>
    <row r="320" spans="1:10" x14ac:dyDescent="0.25">
      <c r="A320">
        <v>264</v>
      </c>
      <c r="B320" s="11">
        <f>2*(Radius-A320*half_lambda)*alphaSector*half_lambda*PV_Efficiency*Irradiance</f>
        <v>0.62268171519306659</v>
      </c>
      <c r="C320" s="11">
        <f>B320-Element_Power_BOL</f>
        <v>-3.5235686932040986</v>
      </c>
      <c r="D320" s="11">
        <f>SUM(C$56:C320)</f>
        <v>54.915599222883827</v>
      </c>
      <c r="E320" s="16">
        <f>D320/V_bus</f>
        <v>0.54915599222883826</v>
      </c>
      <c r="F320" s="16">
        <f>E320/J_Cu</f>
        <v>0.17714709426736719</v>
      </c>
      <c r="G320" s="16">
        <f t="shared" si="4"/>
        <v>0.17714709426736719</v>
      </c>
      <c r="H320" s="16">
        <f>G320*half_lambda*1000</f>
        <v>10.838237309790147</v>
      </c>
      <c r="I320" s="16">
        <f>H320/1000*rho_Cu</f>
        <v>9.7110606295719729E-2</v>
      </c>
      <c r="J320" s="16">
        <f>SUM(I$56:I320)</f>
        <v>90.616179722351461</v>
      </c>
    </row>
    <row r="321" spans="1:10" x14ac:dyDescent="0.25">
      <c r="A321">
        <v>265</v>
      </c>
      <c r="B321" s="11">
        <f>2*(Radius-A321*half_lambda)*alphaSector*half_lambda*PV_Efficiency*Irradiance</f>
        <v>0.59441809875733231</v>
      </c>
      <c r="C321" s="11">
        <f>B321-Element_Power_BOL</f>
        <v>-3.551832309639833</v>
      </c>
      <c r="D321" s="11">
        <f>SUM(C$56:C321)</f>
        <v>51.363766913243992</v>
      </c>
      <c r="E321" s="16">
        <f>D321/V_bus</f>
        <v>0.51363766913243991</v>
      </c>
      <c r="F321" s="16">
        <f>E321/J_Cu</f>
        <v>0.16568957068788384</v>
      </c>
      <c r="G321" s="16">
        <f t="shared" si="4"/>
        <v>0.16568957068788384</v>
      </c>
      <c r="H321" s="16">
        <f>G321*half_lambda*1000</f>
        <v>10.137241563568459</v>
      </c>
      <c r="I321" s="16">
        <f>H321/1000*rho_Cu</f>
        <v>9.0829684409573397E-2</v>
      </c>
      <c r="J321" s="16">
        <f>SUM(I$56:I321)</f>
        <v>90.707009406761031</v>
      </c>
    </row>
    <row r="322" spans="1:10" x14ac:dyDescent="0.25">
      <c r="A322">
        <v>266</v>
      </c>
      <c r="B322" s="11">
        <f>2*(Radius-A322*half_lambda)*alphaSector*half_lambda*PV_Efficiency*Irradiance</f>
        <v>0.56615448232159782</v>
      </c>
      <c r="C322" s="11">
        <f>B322-Element_Power_BOL</f>
        <v>-3.5800959260755674</v>
      </c>
      <c r="D322" s="11">
        <f>SUM(C$56:C322)</f>
        <v>47.783670987168428</v>
      </c>
      <c r="E322" s="16">
        <f>D322/V_bus</f>
        <v>0.47783670987168425</v>
      </c>
      <c r="F322" s="16">
        <f>E322/J_Cu</f>
        <v>0.15414087415215622</v>
      </c>
      <c r="G322" s="16">
        <f t="shared" si="4"/>
        <v>0.15414087415215622</v>
      </c>
      <c r="H322" s="16">
        <f>G322*half_lambda*1000</f>
        <v>9.4306676612946081</v>
      </c>
      <c r="I322" s="16">
        <f>H322/1000*rho_Cu</f>
        <v>8.4498782245199688E-2</v>
      </c>
      <c r="J322" s="16">
        <f>SUM(I$56:I322)</f>
        <v>90.791508189006237</v>
      </c>
    </row>
    <row r="323" spans="1:10" x14ac:dyDescent="0.25">
      <c r="A323">
        <v>267</v>
      </c>
      <c r="B323" s="11">
        <f>2*(Radius-A323*half_lambda)*alphaSector*half_lambda*PV_Efficiency*Irradiance</f>
        <v>0.53789086588586499</v>
      </c>
      <c r="C323" s="11">
        <f>B323-Element_Power_BOL</f>
        <v>-3.6083595425113</v>
      </c>
      <c r="D323" s="11">
        <f>SUM(C$56:C323)</f>
        <v>44.175311444657126</v>
      </c>
      <c r="E323" s="16">
        <f>D323/V_bus</f>
        <v>0.44175311444657128</v>
      </c>
      <c r="F323" s="16">
        <f>E323/J_Cu</f>
        <v>0.14250100466018428</v>
      </c>
      <c r="G323" s="16">
        <f t="shared" si="4"/>
        <v>0.14250100466018428</v>
      </c>
      <c r="H323" s="16">
        <f>G323*half_lambda*1000</f>
        <v>8.7185156029685906</v>
      </c>
      <c r="I323" s="16">
        <f>H323/1000*rho_Cu</f>
        <v>7.8117899802598589E-2</v>
      </c>
      <c r="J323" s="16">
        <f>SUM(I$56:I323)</f>
        <v>90.869626088808829</v>
      </c>
    </row>
    <row r="324" spans="1:10" x14ac:dyDescent="0.25">
      <c r="A324">
        <v>268</v>
      </c>
      <c r="B324" s="11">
        <f>2*(Radius-A324*half_lambda)*alphaSector*half_lambda*PV_Efficiency*Irradiance</f>
        <v>0.50962724945013071</v>
      </c>
      <c r="C324" s="11">
        <f>B324-Element_Power_BOL</f>
        <v>-3.6366231589470344</v>
      </c>
      <c r="D324" s="11">
        <f>SUM(C$56:C324)</f>
        <v>40.538688285710094</v>
      </c>
      <c r="E324" s="16">
        <f>D324/V_bus</f>
        <v>0.40538688285710095</v>
      </c>
      <c r="F324" s="16">
        <f>E324/J_Cu</f>
        <v>0.13076996221196804</v>
      </c>
      <c r="G324" s="16">
        <f t="shared" si="4"/>
        <v>0.13076996221196804</v>
      </c>
      <c r="H324" s="16">
        <f>G324*half_lambda*1000</f>
        <v>8.0007853885904119</v>
      </c>
      <c r="I324" s="16">
        <f>H324/1000*rho_Cu</f>
        <v>7.16870370817701E-2</v>
      </c>
      <c r="J324" s="16">
        <f>SUM(I$56:I324)</f>
        <v>90.941313125890602</v>
      </c>
    </row>
    <row r="325" spans="1:10" x14ac:dyDescent="0.25">
      <c r="A325">
        <v>269</v>
      </c>
      <c r="B325" s="11">
        <f>2*(Radius-A325*half_lambda)*alphaSector*half_lambda*PV_Efficiency*Irradiance</f>
        <v>0.48136363301439622</v>
      </c>
      <c r="C325" s="11">
        <f>B325-Element_Power_BOL</f>
        <v>-3.6648867753827687</v>
      </c>
      <c r="D325" s="11">
        <f>SUM(C$56:C325)</f>
        <v>36.873801510327326</v>
      </c>
      <c r="E325" s="16">
        <f>D325/V_bus</f>
        <v>0.36873801510327325</v>
      </c>
      <c r="F325" s="16">
        <f>E325/J_Cu</f>
        <v>0.1189477468075075</v>
      </c>
      <c r="G325" s="16">
        <f t="shared" si="4"/>
        <v>0.1189477468075075</v>
      </c>
      <c r="H325" s="16">
        <f>G325*half_lambda*1000</f>
        <v>7.2774770181600665</v>
      </c>
      <c r="I325" s="16">
        <f>H325/1000*rho_Cu</f>
        <v>6.5206194082714206E-2</v>
      </c>
      <c r="J325" s="16">
        <f>SUM(I$56:I325)</f>
        <v>91.006519319973322</v>
      </c>
    </row>
    <row r="326" spans="1:10" x14ac:dyDescent="0.25">
      <c r="A326">
        <v>270</v>
      </c>
      <c r="B326" s="11">
        <f>2*(Radius-A326*half_lambda)*alphaSector*half_lambda*PV_Efficiency*Irradiance</f>
        <v>0.4531000165786635</v>
      </c>
      <c r="C326" s="11">
        <f>B326-Element_Power_BOL</f>
        <v>-3.6931503918185018</v>
      </c>
      <c r="D326" s="11">
        <f>SUM(C$56:C326)</f>
        <v>33.180651118508827</v>
      </c>
      <c r="E326" s="16">
        <f>D326/V_bus</f>
        <v>0.33180651118508825</v>
      </c>
      <c r="F326" s="16">
        <f>E326/J_Cu</f>
        <v>0.10703435844680266</v>
      </c>
      <c r="G326" s="16">
        <f t="shared" si="4"/>
        <v>0.10703435844680266</v>
      </c>
      <c r="H326" s="16">
        <f>G326*half_lambda*1000</f>
        <v>6.5485904916775572</v>
      </c>
      <c r="I326" s="16">
        <f>H326/1000*rho_Cu</f>
        <v>5.8675370805430921E-2</v>
      </c>
      <c r="J326" s="16">
        <f>SUM(I$56:I326)</f>
        <v>91.065194690778753</v>
      </c>
    </row>
    <row r="327" spans="1:10" x14ac:dyDescent="0.25">
      <c r="A327">
        <v>271</v>
      </c>
      <c r="B327" s="11">
        <f>2*(Radius-A327*half_lambda)*alphaSector*half_lambda*PV_Efficiency*Irradiance</f>
        <v>0.424836400142929</v>
      </c>
      <c r="C327" s="11">
        <f>B327-Element_Power_BOL</f>
        <v>-3.7214140082542362</v>
      </c>
      <c r="D327" s="11">
        <f>SUM(C$56:C327)</f>
        <v>29.459237110254591</v>
      </c>
      <c r="E327" s="16">
        <f>D327/V_bus</f>
        <v>0.29459237110254594</v>
      </c>
      <c r="F327" s="16">
        <f>E327/J_Cu</f>
        <v>9.502979712985353E-2</v>
      </c>
      <c r="G327" s="16">
        <f t="shared" si="4"/>
        <v>0.1</v>
      </c>
      <c r="H327" s="16">
        <f>G327*half_lambda*1000</f>
        <v>6.1182134285714289</v>
      </c>
      <c r="I327" s="16">
        <f>H327/1000*rho_Cu</f>
        <v>5.4819192320000008E-2</v>
      </c>
      <c r="J327" s="16">
        <f>SUM(I$56:I327)</f>
        <v>91.12001388309875</v>
      </c>
    </row>
    <row r="328" spans="1:10" x14ac:dyDescent="0.25">
      <c r="A328">
        <v>272</v>
      </c>
      <c r="B328" s="11">
        <f>2*(Radius-A328*half_lambda)*alphaSector*half_lambda*PV_Efficiency*Irradiance</f>
        <v>0.39657278370719629</v>
      </c>
      <c r="C328" s="11">
        <f>B328-Element_Power_BOL</f>
        <v>-3.7496776246899688</v>
      </c>
      <c r="D328" s="11">
        <f>SUM(C$56:C328)</f>
        <v>25.709559485564622</v>
      </c>
      <c r="E328" s="16">
        <f>D328/V_bus</f>
        <v>0.2570955948556462</v>
      </c>
      <c r="F328" s="16">
        <f>E328/J_Cu</f>
        <v>8.2934062856660065E-2</v>
      </c>
      <c r="G328" s="16">
        <f t="shared" si="4"/>
        <v>0.1</v>
      </c>
      <c r="H328" s="16">
        <f>G328*half_lambda*1000</f>
        <v>6.1182134285714289</v>
      </c>
      <c r="I328" s="16">
        <f>H328/1000*rho_Cu</f>
        <v>5.4819192320000008E-2</v>
      </c>
      <c r="J328" s="16">
        <f>SUM(I$56:I328)</f>
        <v>91.174833075418746</v>
      </c>
    </row>
    <row r="329" spans="1:10" x14ac:dyDescent="0.25">
      <c r="A329">
        <v>273</v>
      </c>
      <c r="B329" s="11">
        <f>2*(Radius-A329*half_lambda)*alphaSector*half_lambda*PV_Efficiency*Irradiance</f>
        <v>0.3683091672714619</v>
      </c>
      <c r="C329" s="11">
        <f>B329-Element_Power_BOL</f>
        <v>-3.7779412411257032</v>
      </c>
      <c r="D329" s="11">
        <f>SUM(C$56:C329)</f>
        <v>21.931618244438919</v>
      </c>
      <c r="E329" s="16">
        <f>D329/V_bus</f>
        <v>0.21931618244438919</v>
      </c>
      <c r="F329" s="16">
        <f>E329/J_Cu</f>
        <v>7.0747155627222322E-2</v>
      </c>
      <c r="G329" s="16">
        <f t="shared" si="4"/>
        <v>0.1</v>
      </c>
      <c r="H329" s="16">
        <f>G329*half_lambda*1000</f>
        <v>6.1182134285714289</v>
      </c>
      <c r="I329" s="16">
        <f>H329/1000*rho_Cu</f>
        <v>5.4819192320000008E-2</v>
      </c>
      <c r="J329" s="16">
        <f>SUM(I$56:I329)</f>
        <v>91.229652267738743</v>
      </c>
    </row>
    <row r="330" spans="1:10" x14ac:dyDescent="0.25">
      <c r="A330">
        <v>274</v>
      </c>
      <c r="B330" s="11">
        <f>2*(Radius-A330*half_lambda)*alphaSector*half_lambda*PV_Efficiency*Irradiance</f>
        <v>0.34004555083572752</v>
      </c>
      <c r="C330" s="11">
        <f>B330-Element_Power_BOL</f>
        <v>-3.8062048575614376</v>
      </c>
      <c r="D330" s="11">
        <f>SUM(C$56:C330)</f>
        <v>18.125413386877483</v>
      </c>
      <c r="E330" s="16">
        <f>D330/V_bus</f>
        <v>0.18125413386877484</v>
      </c>
      <c r="F330" s="16">
        <f>E330/J_Cu</f>
        <v>5.8469075441540272E-2</v>
      </c>
      <c r="G330" s="16">
        <f t="shared" si="4"/>
        <v>0.1</v>
      </c>
      <c r="H330" s="16">
        <f>G330*half_lambda*1000</f>
        <v>6.1182134285714289</v>
      </c>
      <c r="I330" s="16">
        <f>H330/1000*rho_Cu</f>
        <v>5.4819192320000008E-2</v>
      </c>
      <c r="J330" s="16">
        <f>SUM(I$56:I330)</f>
        <v>91.284471460058739</v>
      </c>
    </row>
    <row r="331" spans="1:10" x14ac:dyDescent="0.25">
      <c r="A331">
        <v>275</v>
      </c>
      <c r="B331" s="11">
        <f>2*(Radius-A331*half_lambda)*alphaSector*half_lambda*PV_Efficiency*Irradiance</f>
        <v>0.31178193439999469</v>
      </c>
      <c r="C331" s="11">
        <f>B331-Element_Power_BOL</f>
        <v>-3.8344684739971706</v>
      </c>
      <c r="D331" s="11">
        <f>SUM(C$56:C331)</f>
        <v>14.290944912880313</v>
      </c>
      <c r="E331" s="16">
        <f>D331/V_bus</f>
        <v>0.14290944912880313</v>
      </c>
      <c r="F331" s="16">
        <f>E331/J_Cu</f>
        <v>4.6099822299613909E-2</v>
      </c>
      <c r="G331" s="16">
        <f t="shared" si="4"/>
        <v>0.1</v>
      </c>
      <c r="H331" s="16">
        <f>G331*half_lambda*1000</f>
        <v>6.1182134285714289</v>
      </c>
      <c r="I331" s="16">
        <f>H331/1000*rho_Cu</f>
        <v>5.4819192320000008E-2</v>
      </c>
      <c r="J331" s="16">
        <f>SUM(I$56:I331)</f>
        <v>91.339290652378736</v>
      </c>
    </row>
    <row r="332" spans="1:10" x14ac:dyDescent="0.25">
      <c r="A332">
        <v>276</v>
      </c>
      <c r="B332" s="11">
        <f>2*(Radius-A332*half_lambda)*alphaSector*half_lambda*PV_Efficiency*Irradiance</f>
        <v>0.2835183179642603</v>
      </c>
      <c r="C332" s="11">
        <f>B332-Element_Power_BOL</f>
        <v>-3.862732090432905</v>
      </c>
      <c r="D332" s="11">
        <f>SUM(C$56:C332)</f>
        <v>10.428212822447408</v>
      </c>
      <c r="E332" s="16">
        <f>D332/V_bus</f>
        <v>0.10428212822447408</v>
      </c>
      <c r="F332" s="16">
        <f>E332/J_Cu</f>
        <v>3.3639396201443253E-2</v>
      </c>
      <c r="G332" s="16">
        <f t="shared" si="4"/>
        <v>0.1</v>
      </c>
      <c r="H332" s="16">
        <f>G332*half_lambda*1000</f>
        <v>6.1182134285714289</v>
      </c>
      <c r="I332" s="16">
        <f>H332/1000*rho_Cu</f>
        <v>5.4819192320000008E-2</v>
      </c>
      <c r="J332" s="16">
        <f>SUM(I$56:I332)</f>
        <v>91.394109844698733</v>
      </c>
    </row>
    <row r="333" spans="1:10" x14ac:dyDescent="0.25">
      <c r="A333">
        <v>277</v>
      </c>
      <c r="B333" s="11">
        <f>2*(Radius-A333*half_lambda)*alphaSector*half_lambda*PV_Efficiency*Irradiance</f>
        <v>0.25525470152852592</v>
      </c>
      <c r="C333" s="11">
        <f>B333-Element_Power_BOL</f>
        <v>-3.8909957068686394</v>
      </c>
      <c r="D333" s="11">
        <f>SUM(C$56:C333)</f>
        <v>6.5372171155787688</v>
      </c>
      <c r="E333" s="16">
        <f>D333/V_bus</f>
        <v>6.5372171155787695E-2</v>
      </c>
      <c r="F333" s="16">
        <f>E333/J_Cu</f>
        <v>2.1087797147028287E-2</v>
      </c>
      <c r="G333" s="16">
        <f t="shared" si="4"/>
        <v>0.1</v>
      </c>
      <c r="H333" s="16">
        <f>G333*half_lambda*1000</f>
        <v>6.1182134285714289</v>
      </c>
      <c r="I333" s="16">
        <f>H333/1000*rho_Cu</f>
        <v>5.4819192320000008E-2</v>
      </c>
      <c r="J333" s="16">
        <f>SUM(I$56:I333)</f>
        <v>91.448929037018729</v>
      </c>
    </row>
    <row r="334" spans="1:10" x14ac:dyDescent="0.25">
      <c r="A334">
        <v>278</v>
      </c>
      <c r="B334" s="11">
        <f>2*(Radius-A334*half_lambda)*alphaSector*half_lambda*PV_Efficiency*Irradiance</f>
        <v>0.22699108509279314</v>
      </c>
      <c r="C334" s="11">
        <f>B334-Element_Power_BOL</f>
        <v>-3.919259323304372</v>
      </c>
      <c r="D334" s="11">
        <f>SUM(C$56:C334)</f>
        <v>2.6179577922743968</v>
      </c>
      <c r="E334" s="16">
        <f>D334/V_bus</f>
        <v>2.6179577922743967E-2</v>
      </c>
      <c r="F334" s="16">
        <f>E334/J_Cu</f>
        <v>8.4450251363690221E-3</v>
      </c>
      <c r="G334" s="16">
        <f t="shared" si="4"/>
        <v>0.1</v>
      </c>
      <c r="H334" s="16">
        <f>G334*half_lambda*1000</f>
        <v>6.1182134285714289</v>
      </c>
      <c r="I334" s="16">
        <f>H334/1000*rho_Cu</f>
        <v>5.4819192320000008E-2</v>
      </c>
      <c r="J334" s="16">
        <f>SUM(I$56:I334)</f>
        <v>91.503748229338726</v>
      </c>
    </row>
    <row r="335" spans="1:10" x14ac:dyDescent="0.25">
      <c r="A335">
        <v>279</v>
      </c>
      <c r="B335" s="11">
        <f>2*(Radius-A335*half_lambda)*alphaSector*half_lambda*PV_Efficiency*Irradiance</f>
        <v>0.1987274686570587</v>
      </c>
      <c r="C335" s="11">
        <f>B335-Element_Power_BOL</f>
        <v>-3.9475229397401064</v>
      </c>
      <c r="D335" s="11">
        <f>SUM(C$56:C335)</f>
        <v>-1.3295651474657095</v>
      </c>
      <c r="E335" s="16">
        <f>D335/V_bus</f>
        <v>-1.3295651474657095E-2</v>
      </c>
      <c r="F335" s="16">
        <f>E335/J_Cu</f>
        <v>-4.2889198305345469E-3</v>
      </c>
      <c r="G335" s="16">
        <f t="shared" si="4"/>
        <v>0.1</v>
      </c>
      <c r="H335" s="16">
        <f>G335*half_lambda*1000</f>
        <v>6.1182134285714289</v>
      </c>
      <c r="I335" s="16">
        <f>H335/1000*rho_Cu</f>
        <v>5.4819192320000008E-2</v>
      </c>
      <c r="J335" s="16">
        <f>SUM(I$56:I335)</f>
        <v>91.558567421658722</v>
      </c>
    </row>
    <row r="336" spans="1:10" x14ac:dyDescent="0.25">
      <c r="A336">
        <v>280</v>
      </c>
      <c r="B336" s="11">
        <f>2*(Radius-A336*half_lambda)*alphaSector*half_lambda*PV_Efficiency*Irradiance</f>
        <v>0.17046385222132432</v>
      </c>
      <c r="C336" s="11">
        <f>B336-Element_Power_BOL</f>
        <v>-3.9757865561758408</v>
      </c>
      <c r="D336" s="11">
        <f>SUM(C$56:C336)</f>
        <v>-5.3053517036415503</v>
      </c>
      <c r="E336" s="16">
        <f>D336/V_bus</f>
        <v>-5.3053517036415504E-2</v>
      </c>
      <c r="F336" s="16">
        <f>E336/J_Cu</f>
        <v>-1.7114037753682421E-2</v>
      </c>
      <c r="G336" s="16">
        <f t="shared" si="4"/>
        <v>0.1</v>
      </c>
      <c r="H336" s="16">
        <f>G336*half_lambda*1000</f>
        <v>6.1182134285714289</v>
      </c>
      <c r="I336" s="16">
        <f>H336/1000*rho_Cu</f>
        <v>5.4819192320000008E-2</v>
      </c>
      <c r="J336" s="16">
        <f>SUM(I$56:I336)</f>
        <v>91.613386613978719</v>
      </c>
    </row>
    <row r="337" spans="1:10" x14ac:dyDescent="0.25">
      <c r="A337">
        <v>281</v>
      </c>
      <c r="B337" s="11">
        <f>2*(Radius-A337*half_lambda)*alphaSector*half_lambda*PV_Efficiency*Irradiance</f>
        <v>0.14220023578559154</v>
      </c>
      <c r="C337" s="11">
        <f>B337-Element_Power_BOL</f>
        <v>-4.0040501726115734</v>
      </c>
      <c r="D337" s="11">
        <f>SUM(C$56:C337)</f>
        <v>-9.3094018762531228</v>
      </c>
      <c r="E337" s="16">
        <f>D337/V_bus</f>
        <v>-9.3094018762531233E-2</v>
      </c>
      <c r="F337" s="16">
        <f>E337/J_Cu</f>
        <v>-3.0030328633074591E-2</v>
      </c>
      <c r="G337" s="16">
        <f t="shared" si="4"/>
        <v>0.1</v>
      </c>
      <c r="H337" s="16">
        <f>G337*half_lambda*1000</f>
        <v>6.1182134285714289</v>
      </c>
      <c r="I337" s="16">
        <f>H337/1000*rho_Cu</f>
        <v>5.4819192320000008E-2</v>
      </c>
      <c r="J337" s="16">
        <f>SUM(I$56:I337)</f>
        <v>91.668205806298715</v>
      </c>
    </row>
    <row r="338" spans="1:10" x14ac:dyDescent="0.25">
      <c r="A338">
        <v>282</v>
      </c>
      <c r="B338" s="11">
        <f>2*(Radius-A338*half_lambda)*alphaSector*half_lambda*PV_Efficiency*Irradiance</f>
        <v>0.1139366193498571</v>
      </c>
      <c r="C338" s="11">
        <f>B338-Element_Power_BOL</f>
        <v>-4.0323137890473078</v>
      </c>
      <c r="D338" s="11">
        <f>SUM(C$56:C338)</f>
        <v>-13.341715665300431</v>
      </c>
      <c r="E338" s="16">
        <f>D338/V_bus</f>
        <v>-0.1334171566530043</v>
      </c>
      <c r="F338" s="16">
        <f>E338/J_Cu</f>
        <v>-4.3037792468711061E-2</v>
      </c>
      <c r="G338" s="16">
        <f t="shared" si="4"/>
        <v>0.1</v>
      </c>
      <c r="H338" s="16">
        <f>G338*half_lambda*1000</f>
        <v>6.1182134285714289</v>
      </c>
      <c r="I338" s="16">
        <f>H338/1000*rho_Cu</f>
        <v>5.4819192320000008E-2</v>
      </c>
      <c r="J338" s="16">
        <f>SUM(I$56:I338)</f>
        <v>91.723024998618712</v>
      </c>
    </row>
    <row r="339" spans="1:10" x14ac:dyDescent="0.25">
      <c r="A339">
        <v>283</v>
      </c>
      <c r="B339" s="11">
        <f>2*(Radius-A339*half_lambda)*alphaSector*half_lambda*PV_Efficiency*Irradiance</f>
        <v>8.5673002914122706E-2</v>
      </c>
      <c r="C339" s="11">
        <f>B339-Element_Power_BOL</f>
        <v>-4.0605774054830421</v>
      </c>
      <c r="D339" s="11">
        <f>SUM(C$56:C339)</f>
        <v>-17.402293070783472</v>
      </c>
      <c r="E339" s="16">
        <f>D339/V_bus</f>
        <v>-0.17402293070783473</v>
      </c>
      <c r="F339" s="16">
        <f>E339/J_Cu</f>
        <v>-5.6136429260591848E-2</v>
      </c>
      <c r="G339" s="16">
        <f t="shared" si="4"/>
        <v>0.1</v>
      </c>
      <c r="H339" s="16">
        <f>G339*half_lambda*1000</f>
        <v>6.1182134285714289</v>
      </c>
      <c r="I339" s="16">
        <f>H339/1000*rho_Cu</f>
        <v>5.4819192320000008E-2</v>
      </c>
      <c r="J339" s="16">
        <f>SUM(I$56:I339)</f>
        <v>91.777844190938708</v>
      </c>
    </row>
    <row r="340" spans="1:10" x14ac:dyDescent="0.25">
      <c r="A340">
        <v>284</v>
      </c>
      <c r="B340" s="11">
        <f>2*(Radius-A340*half_lambda)*alphaSector*half_lambda*PV_Efficiency*Irradiance</f>
        <v>5.7409386478389932E-2</v>
      </c>
      <c r="C340" s="11">
        <f>B340-Element_Power_BOL</f>
        <v>-4.0888410219187756</v>
      </c>
      <c r="D340" s="11">
        <f>SUM(C$56:C340)</f>
        <v>-21.491134092702247</v>
      </c>
      <c r="E340" s="16">
        <f>D340/V_bus</f>
        <v>-0.21491134092702247</v>
      </c>
      <c r="F340" s="16">
        <f>E340/J_Cu</f>
        <v>-6.9326239008716928E-2</v>
      </c>
      <c r="G340" s="16">
        <f t="shared" si="4"/>
        <v>0.1</v>
      </c>
      <c r="H340" s="16">
        <f>G340*half_lambda*1000</f>
        <v>6.1182134285714289</v>
      </c>
      <c r="I340" s="16">
        <f>H340/1000*rho_Cu</f>
        <v>5.4819192320000008E-2</v>
      </c>
      <c r="J340" s="16">
        <f>SUM(I$56:I340)</f>
        <v>91.832663383258705</v>
      </c>
    </row>
    <row r="341" spans="1:10" x14ac:dyDescent="0.25">
      <c r="A341">
        <v>285</v>
      </c>
      <c r="B341" s="11">
        <f>2*(Radius-A341*half_lambda)*alphaSector*half_lambda*PV_Efficiency*Irradiance</f>
        <v>2.9145770042655523E-2</v>
      </c>
      <c r="C341" s="11">
        <f>B341-Element_Power_BOL</f>
        <v>-4.11710463835451</v>
      </c>
      <c r="D341" s="11">
        <f>SUM(C$56:C341)</f>
        <v>-25.608238731056758</v>
      </c>
      <c r="E341" s="16">
        <f>D341/V_bus</f>
        <v>-0.25608238731056759</v>
      </c>
      <c r="F341" s="16">
        <f>E341/J_Cu</f>
        <v>-8.2607221713086321E-2</v>
      </c>
      <c r="G341" s="16">
        <f t="shared" si="4"/>
        <v>0.1</v>
      </c>
      <c r="H341" s="16">
        <f>G341*half_lambda*1000</f>
        <v>6.1182134285714289</v>
      </c>
      <c r="I341" s="16">
        <f>H341/1000*rho_Cu</f>
        <v>5.4819192320000008E-2</v>
      </c>
      <c r="J341" s="16">
        <f>SUM(I$56:I341)</f>
        <v>91.887482575578701</v>
      </c>
    </row>
    <row r="342" spans="1:10" x14ac:dyDescent="0.25">
      <c r="A342">
        <v>286</v>
      </c>
      <c r="B342" s="11">
        <f>2*(Radius-A342*half_lambda)*alphaSector*half_lambda*PV_Efficiency*Irradiance</f>
        <v>8.8215360692111026E-4</v>
      </c>
      <c r="C342" s="11">
        <f>B342-Element_Power_BOL</f>
        <v>-4.1453682547902444</v>
      </c>
      <c r="D342" s="11">
        <f>SUM(C$56:C342)</f>
        <v>-29.753606985847004</v>
      </c>
      <c r="E342" s="16">
        <f>D342/V_bus</f>
        <v>-0.29753606985847003</v>
      </c>
      <c r="F342" s="16">
        <f>E342/J_Cu</f>
        <v>-9.5979377373700006E-2</v>
      </c>
      <c r="G342" s="16">
        <f t="shared" si="4"/>
        <v>0.1</v>
      </c>
      <c r="H342" s="16">
        <f>G342*half_lambda*1000</f>
        <v>6.1182134285714289</v>
      </c>
      <c r="I342" s="16">
        <f>H342/1000*rho_Cu</f>
        <v>5.4819192320000008E-2</v>
      </c>
      <c r="J342" s="16">
        <f>SUM(I$56:I342)</f>
        <v>91.942301767898698</v>
      </c>
    </row>
    <row r="343" spans="1:10" x14ac:dyDescent="0.25">
      <c r="A343">
        <v>287</v>
      </c>
      <c r="B343" s="11">
        <f>2*(Radius-A343*half_lambda)*alphaSector*half_lambda*PV_Efficiency*Irradiance</f>
        <v>-2.7381462828811657E-2</v>
      </c>
      <c r="C343" s="11">
        <f>B343-Element_Power_BOL</f>
        <v>-4.173631871225977</v>
      </c>
      <c r="D343" s="11">
        <f>SUM(C$56:C343)</f>
        <v>-33.927238857072979</v>
      </c>
      <c r="E343" s="16">
        <f>D343/V_bus</f>
        <v>-0.33927238857072978</v>
      </c>
      <c r="F343" s="16">
        <f>E343/J_Cu</f>
        <v>-0.10944270599055798</v>
      </c>
      <c r="G343" s="16">
        <f t="shared" si="4"/>
        <v>0.1</v>
      </c>
      <c r="H343" s="16">
        <f>G343*half_lambda*1000</f>
        <v>6.1182134285714289</v>
      </c>
      <c r="I343" s="16">
        <f>H343/1000*rho_Cu</f>
        <v>5.4819192320000008E-2</v>
      </c>
      <c r="J343" s="16">
        <f>SUM(I$56:I343)</f>
        <v>91.997120960218695</v>
      </c>
    </row>
    <row r="344" spans="1:10" x14ac:dyDescent="0.25">
      <c r="A344">
        <v>288</v>
      </c>
      <c r="B344" s="11">
        <f>2*(Radius-A344*half_lambda)*alphaSector*half_lambda*PV_Efficiency*Irradiance</f>
        <v>-5.5645079264546066E-2</v>
      </c>
      <c r="C344" s="11">
        <f>B344-Element_Power_BOL</f>
        <v>-4.2018954876617114</v>
      </c>
      <c r="D344" s="11">
        <f>SUM(C$56:C344)</f>
        <v>-38.129134344734688</v>
      </c>
      <c r="E344" s="16">
        <f>D344/V_bus</f>
        <v>-0.38129134344734689</v>
      </c>
      <c r="F344" s="16">
        <f>E344/J_Cu</f>
        <v>-0.12299720756366028</v>
      </c>
      <c r="G344" s="16">
        <f t="shared" si="4"/>
        <v>0.1</v>
      </c>
      <c r="H344" s="16">
        <f>G344*half_lambda*1000</f>
        <v>6.1182134285714289</v>
      </c>
      <c r="I344" s="16">
        <f>H344/1000*rho_Cu</f>
        <v>5.4819192320000008E-2</v>
      </c>
      <c r="J344" s="16">
        <f>SUM(I$56:I344)</f>
        <v>92.051940152538691</v>
      </c>
    </row>
    <row r="345" spans="1:10" x14ac:dyDescent="0.25">
      <c r="A345">
        <v>289</v>
      </c>
      <c r="B345" s="11">
        <f>2*(Radius-A345*half_lambda)*alphaSector*half_lambda*PV_Efficiency*Irradiance</f>
        <v>-8.3908695700280464E-2</v>
      </c>
      <c r="C345" s="11">
        <f>B345-Element_Power_BOL</f>
        <v>-4.2301591040974458</v>
      </c>
      <c r="D345" s="11">
        <f>SUM(C$56:C345)</f>
        <v>-42.359293448832133</v>
      </c>
      <c r="E345" s="16">
        <f>D345/V_bus</f>
        <v>-0.42359293448832136</v>
      </c>
      <c r="F345" s="16">
        <f>E345/J_Cu</f>
        <v>-0.13664288209300687</v>
      </c>
      <c r="G345" s="16">
        <f t="shared" si="4"/>
        <v>0.1</v>
      </c>
      <c r="H345" s="16">
        <f>G345*half_lambda*1000</f>
        <v>6.1182134285714289</v>
      </c>
      <c r="I345" s="16">
        <f>H345/1000*rho_Cu</f>
        <v>5.4819192320000008E-2</v>
      </c>
      <c r="J345" s="16">
        <f>SUM(I$56:I345)</f>
        <v>92.106759344858688</v>
      </c>
    </row>
    <row r="346" spans="1:10" x14ac:dyDescent="0.25">
      <c r="A346">
        <v>290</v>
      </c>
      <c r="B346" s="11">
        <f>2*(Radius-A346*half_lambda)*alphaSector*half_lambda*PV_Efficiency*Irradiance</f>
        <v>-0.11217231213601324</v>
      </c>
      <c r="C346" s="11">
        <f>B346-Element_Power_BOL</f>
        <v>-4.2584227205331784</v>
      </c>
      <c r="D346" s="11">
        <f>SUM(C$56:C346)</f>
        <v>-46.617716169365309</v>
      </c>
      <c r="E346" s="16">
        <f>D346/V_bus</f>
        <v>-0.46617716169365309</v>
      </c>
      <c r="F346" s="16">
        <f>E346/J_Cu</f>
        <v>-0.15037972957859777</v>
      </c>
      <c r="G346" s="16">
        <f t="shared" si="4"/>
        <v>0.1</v>
      </c>
      <c r="H346" s="16">
        <f>G346*half_lambda*1000</f>
        <v>6.1182134285714289</v>
      </c>
      <c r="I346" s="16">
        <f>H346/1000*rho_Cu</f>
        <v>5.4819192320000008E-2</v>
      </c>
      <c r="J346" s="16">
        <f>SUM(I$56:I346)</f>
        <v>92.161578537178684</v>
      </c>
    </row>
    <row r="347" spans="1:10" x14ac:dyDescent="0.25">
      <c r="A347">
        <v>291</v>
      </c>
      <c r="B347" s="11">
        <f>2*(Radius-A347*half_lambda)*alphaSector*half_lambda*PV_Efficiency*Irradiance</f>
        <v>-0.14043592857174764</v>
      </c>
      <c r="C347" s="11">
        <f>B347-Element_Power_BOL</f>
        <v>-4.2866863369689128</v>
      </c>
      <c r="D347" s="11">
        <f>SUM(C$56:C347)</f>
        <v>-50.904402506334222</v>
      </c>
      <c r="E347" s="16">
        <f>D347/V_bus</f>
        <v>-0.50904402506334223</v>
      </c>
      <c r="F347" s="16">
        <f>E347/J_Cu</f>
        <v>-0.16420775002043297</v>
      </c>
      <c r="G347" s="16">
        <f t="shared" si="4"/>
        <v>0.1</v>
      </c>
      <c r="H347" s="16">
        <f>G347*half_lambda*1000</f>
        <v>6.1182134285714289</v>
      </c>
      <c r="I347" s="16">
        <f>H347/1000*rho_Cu</f>
        <v>5.4819192320000008E-2</v>
      </c>
      <c r="J347" s="16">
        <f>SUM(I$56:I347)</f>
        <v>92.216397729498681</v>
      </c>
    </row>
    <row r="348" spans="1:10" x14ac:dyDescent="0.25">
      <c r="A348">
        <v>292</v>
      </c>
      <c r="B348" s="11">
        <f>2*(Radius-A348*half_lambda)*alphaSector*half_lambda*PV_Efficiency*Irradiance</f>
        <v>-0.1686995450074821</v>
      </c>
      <c r="C348" s="11">
        <f>B348-Element_Power_BOL</f>
        <v>-4.3149499534046472</v>
      </c>
      <c r="D348" s="11">
        <f>SUM(C$56:C348)</f>
        <v>-55.219352459738872</v>
      </c>
      <c r="E348" s="16">
        <f>D348/V_bus</f>
        <v>-0.55219352459738869</v>
      </c>
      <c r="F348" s="16">
        <f>E348/J_Cu</f>
        <v>-0.17812694341851248</v>
      </c>
      <c r="G348" s="16">
        <f t="shared" si="4"/>
        <v>0.1</v>
      </c>
      <c r="H348" s="16">
        <f>G348*half_lambda*1000</f>
        <v>6.1182134285714289</v>
      </c>
      <c r="I348" s="16">
        <f>H348/1000*rho_Cu</f>
        <v>5.4819192320000008E-2</v>
      </c>
      <c r="J348" s="16">
        <f>SUM(I$56:I348)</f>
        <v>92.271216921818677</v>
      </c>
    </row>
    <row r="349" spans="1:10" x14ac:dyDescent="0.25">
      <c r="A349">
        <v>293</v>
      </c>
      <c r="B349" s="11">
        <f>2*(Radius-A349*half_lambda)*alphaSector*half_lambda*PV_Efficiency*Irradiance</f>
        <v>-0.19696316144321485</v>
      </c>
      <c r="C349" s="11">
        <f>B349-Element_Power_BOL</f>
        <v>-4.3432135698403798</v>
      </c>
      <c r="D349" s="11">
        <f>SUM(C$56:C349)</f>
        <v>-59.562566029579251</v>
      </c>
      <c r="E349" s="16">
        <f>D349/V_bus</f>
        <v>-0.59562566029579256</v>
      </c>
      <c r="F349" s="16">
        <f>E349/J_Cu</f>
        <v>-0.1921373097728363</v>
      </c>
      <c r="G349" s="16">
        <f t="shared" si="4"/>
        <v>0.1</v>
      </c>
      <c r="H349" s="16">
        <f>G349*half_lambda*1000</f>
        <v>6.1182134285714289</v>
      </c>
      <c r="I349" s="16">
        <f>H349/1000*rho_Cu</f>
        <v>5.4819192320000008E-2</v>
      </c>
      <c r="J349" s="16">
        <f>SUM(I$56:I349)</f>
        <v>92.326036114138674</v>
      </c>
    </row>
    <row r="350" spans="1:10" x14ac:dyDescent="0.25">
      <c r="A350">
        <v>294</v>
      </c>
      <c r="B350" s="11">
        <f>2*(Radius-A350*half_lambda)*alphaSector*half_lambda*PV_Efficiency*Irradiance</f>
        <v>-0.22522677787894929</v>
      </c>
      <c r="C350" s="11">
        <f>B350-Element_Power_BOL</f>
        <v>-4.3714771862761141</v>
      </c>
      <c r="D350" s="11">
        <f>SUM(C$56:C350)</f>
        <v>-63.934043215855368</v>
      </c>
      <c r="E350" s="16">
        <f>D350/V_bus</f>
        <v>-0.63934043215855363</v>
      </c>
      <c r="F350" s="16">
        <f>E350/J_Cu</f>
        <v>-0.2062388490834044</v>
      </c>
      <c r="G350" s="16">
        <f t="shared" si="4"/>
        <v>0.1</v>
      </c>
      <c r="H350" s="16">
        <f>G350*half_lambda*1000</f>
        <v>6.1182134285714289</v>
      </c>
      <c r="I350" s="16">
        <f>H350/1000*rho_Cu</f>
        <v>5.4819192320000008E-2</v>
      </c>
      <c r="J350" s="16">
        <f>SUM(I$56:I350)</f>
        <v>92.38085530645867</v>
      </c>
    </row>
    <row r="351" spans="1:10" x14ac:dyDescent="0.25">
      <c r="A351">
        <v>295</v>
      </c>
      <c r="B351" s="11">
        <f>2*(Radius-A351*half_lambda)*alphaSector*half_lambda*PV_Efficiency*Irradiance</f>
        <v>-0.25349039431468368</v>
      </c>
      <c r="C351" s="11">
        <f>B351-Element_Power_BOL</f>
        <v>-4.3997408027118485</v>
      </c>
      <c r="D351" s="11">
        <f>SUM(C$56:C351)</f>
        <v>-68.333784018567215</v>
      </c>
      <c r="E351" s="16">
        <f>D351/V_bus</f>
        <v>-0.68333784018567212</v>
      </c>
      <c r="F351" s="16">
        <f>E351/J_Cu</f>
        <v>-0.2204315613502168</v>
      </c>
      <c r="G351" s="16">
        <f t="shared" si="4"/>
        <v>0.1</v>
      </c>
      <c r="H351" s="16">
        <f>G351*half_lambda*1000</f>
        <v>6.1182134285714289</v>
      </c>
      <c r="I351" s="16">
        <f>H351/1000*rho_Cu</f>
        <v>5.4819192320000008E-2</v>
      </c>
      <c r="J351" s="16">
        <f>SUM(I$56:I351)</f>
        <v>92.435674498778667</v>
      </c>
    </row>
    <row r="352" spans="1:10" x14ac:dyDescent="0.25">
      <c r="A352">
        <v>296</v>
      </c>
      <c r="B352" s="11">
        <f>2*(Radius-A352*half_lambda)*alphaSector*half_lambda*PV_Efficiency*Irradiance</f>
        <v>-0.28175401075041645</v>
      </c>
      <c r="C352" s="11">
        <f>B352-Element_Power_BOL</f>
        <v>-4.428004419147582</v>
      </c>
      <c r="D352" s="11">
        <f>SUM(C$56:C352)</f>
        <v>-72.761788437714799</v>
      </c>
      <c r="E352" s="16">
        <f>D352/V_bus</f>
        <v>-0.72761788437714803</v>
      </c>
      <c r="F352" s="16">
        <f>E352/J_Cu</f>
        <v>-0.23471544657327356</v>
      </c>
      <c r="G352" s="16">
        <f t="shared" si="4"/>
        <v>0.1</v>
      </c>
      <c r="H352" s="16">
        <f>G352*half_lambda*1000</f>
        <v>6.1182134285714289</v>
      </c>
      <c r="I352" s="16">
        <f>H352/1000*rho_Cu</f>
        <v>5.4819192320000008E-2</v>
      </c>
      <c r="J352" s="16">
        <f>SUM(I$56:I352)</f>
        <v>92.490493691098663</v>
      </c>
    </row>
    <row r="353" spans="1:10" x14ac:dyDescent="0.25">
      <c r="A353">
        <v>297</v>
      </c>
      <c r="B353" s="11">
        <f>2*(Radius-A353*half_lambda)*alphaSector*half_lambda*PV_Efficiency*Irradiance</f>
        <v>-0.31001762718615078</v>
      </c>
      <c r="C353" s="11">
        <f>B353-Element_Power_BOL</f>
        <v>-4.4562680355833155</v>
      </c>
      <c r="D353" s="11">
        <f>SUM(C$56:C353)</f>
        <v>-77.21805647329812</v>
      </c>
      <c r="E353" s="16">
        <f>D353/V_bus</f>
        <v>-0.77218056473298124</v>
      </c>
      <c r="F353" s="16">
        <f>E353/J_Cu</f>
        <v>-0.24909050475257458</v>
      </c>
      <c r="G353" s="16">
        <f t="shared" si="4"/>
        <v>0.1</v>
      </c>
      <c r="H353" s="16">
        <f>G353*half_lambda*1000</f>
        <v>6.1182134285714289</v>
      </c>
      <c r="I353" s="16">
        <f>H353/1000*rho_Cu</f>
        <v>5.4819192320000008E-2</v>
      </c>
      <c r="J353" s="16">
        <f>SUM(I$56:I353)</f>
        <v>92.54531288341866</v>
      </c>
    </row>
    <row r="354" spans="1:10" x14ac:dyDescent="0.25">
      <c r="A354">
        <v>298</v>
      </c>
      <c r="B354" s="11">
        <f>2*(Radius-A354*half_lambda)*alphaSector*half_lambda*PV_Efficiency*Irradiance</f>
        <v>-0.33828124362188516</v>
      </c>
      <c r="C354" s="11">
        <f>B354-Element_Power_BOL</f>
        <v>-4.4845316520190508</v>
      </c>
      <c r="D354" s="11">
        <f>SUM(C$56:C354)</f>
        <v>-81.702588125317163</v>
      </c>
      <c r="E354" s="16">
        <f>D354/V_bus</f>
        <v>-0.81702588125317166</v>
      </c>
      <c r="F354" s="16">
        <f>E354/J_Cu</f>
        <v>-0.2635567358881199</v>
      </c>
      <c r="G354" s="16">
        <f t="shared" si="4"/>
        <v>0.1</v>
      </c>
      <c r="H354" s="16">
        <f>G354*half_lambda*1000</f>
        <v>6.1182134285714289</v>
      </c>
      <c r="I354" s="16">
        <f>H354/1000*rho_Cu</f>
        <v>5.4819192320000008E-2</v>
      </c>
      <c r="J354" s="16">
        <f>SUM(I$56:I354)</f>
        <v>92.600132075738657</v>
      </c>
    </row>
    <row r="355" spans="1:10" x14ac:dyDescent="0.25">
      <c r="A355">
        <v>299</v>
      </c>
      <c r="B355" s="11">
        <f>2*(Radius-A355*half_lambda)*alphaSector*half_lambda*PV_Efficiency*Irradiance</f>
        <v>-0.36654486005761799</v>
      </c>
      <c r="C355" s="11">
        <f>B355-Element_Power_BOL</f>
        <v>-4.5127952684547834</v>
      </c>
      <c r="D355" s="11">
        <f>SUM(C$56:C355)</f>
        <v>-86.215383393771944</v>
      </c>
      <c r="E355" s="16">
        <f>D355/V_bus</f>
        <v>-0.86215383393771949</v>
      </c>
      <c r="F355" s="16">
        <f>E355/J_Cu</f>
        <v>-0.27811413997990952</v>
      </c>
      <c r="G355" s="16">
        <f t="shared" si="4"/>
        <v>0.1</v>
      </c>
      <c r="H355" s="16">
        <f>G355*half_lambda*1000</f>
        <v>6.1182134285714289</v>
      </c>
      <c r="I355" s="16">
        <f>H355/1000*rho_Cu</f>
        <v>5.4819192320000008E-2</v>
      </c>
      <c r="J355" s="16">
        <f>SUM(I$56:I355)</f>
        <v>92.654951268058653</v>
      </c>
    </row>
    <row r="356" spans="1:10" x14ac:dyDescent="0.25">
      <c r="A356">
        <v>300</v>
      </c>
      <c r="B356" s="11">
        <f>2*(Radius-A356*half_lambda)*alphaSector*half_lambda*PV_Efficiency*Irradiance</f>
        <v>-0.39480847649335238</v>
      </c>
      <c r="C356" s="11">
        <f>B356-Element_Power_BOL</f>
        <v>-4.5410588848905178</v>
      </c>
      <c r="D356" s="11">
        <f>SUM(C$56:C356)</f>
        <v>-90.756442278662462</v>
      </c>
      <c r="E356" s="16">
        <f>D356/V_bus</f>
        <v>-0.90756442278662464</v>
      </c>
      <c r="F356" s="16">
        <f>E356/J_Cu</f>
        <v>-0.29276271702794343</v>
      </c>
      <c r="G356" s="16">
        <f t="shared" si="4"/>
        <v>0.1</v>
      </c>
      <c r="H356" s="16">
        <f>G356*half_lambda*1000</f>
        <v>6.1182134285714289</v>
      </c>
      <c r="I356" s="16">
        <f>H356/1000*rho_Cu</f>
        <v>5.4819192320000008E-2</v>
      </c>
      <c r="J356" s="16">
        <f>SUM(I$56:I356)</f>
        <v>92.70977046037865</v>
      </c>
    </row>
    <row r="357" spans="1:10" x14ac:dyDescent="0.25">
      <c r="A357">
        <v>301</v>
      </c>
      <c r="B357" s="11">
        <f>2*(Radius-A357*half_lambda)*alphaSector*half_lambda*PV_Efficiency*Irradiance</f>
        <v>-0.42307209292908687</v>
      </c>
      <c r="C357" s="11">
        <f>B357-Element_Power_BOL</f>
        <v>-4.5693225013262522</v>
      </c>
      <c r="D357" s="11">
        <f>SUM(C$56:C357)</f>
        <v>-95.325764779988717</v>
      </c>
      <c r="E357" s="16">
        <f>D357/V_bus</f>
        <v>-0.9532576477998872</v>
      </c>
      <c r="F357" s="16">
        <f>E357/J_Cu</f>
        <v>-0.30750246703222167</v>
      </c>
      <c r="G357" s="16">
        <f t="shared" si="4"/>
        <v>0.1</v>
      </c>
      <c r="H357" s="16">
        <f>G357*half_lambda*1000</f>
        <v>6.1182134285714289</v>
      </c>
      <c r="I357" s="16">
        <f>H357/1000*rho_Cu</f>
        <v>5.4819192320000008E-2</v>
      </c>
      <c r="J357" s="16">
        <f>SUM(I$56:I357)</f>
        <v>92.764589652698646</v>
      </c>
    </row>
    <row r="358" spans="1:10" x14ac:dyDescent="0.25">
      <c r="A358">
        <v>302</v>
      </c>
      <c r="B358" s="11">
        <f>2*(Radius-A358*half_lambda)*alphaSector*half_lambda*PV_Efficiency*Irradiance</f>
        <v>-0.45133570936481959</v>
      </c>
      <c r="C358" s="11">
        <f>B358-Element_Power_BOL</f>
        <v>-4.5975861177619848</v>
      </c>
      <c r="D358" s="11">
        <f>SUM(C$56:C358)</f>
        <v>-99.923350897750709</v>
      </c>
      <c r="E358" s="16">
        <f>D358/V_bus</f>
        <v>-0.99923350897750707</v>
      </c>
      <c r="F358" s="16">
        <f>E358/J_Cu</f>
        <v>-0.32233338999274419</v>
      </c>
      <c r="G358" s="16">
        <f t="shared" si="4"/>
        <v>0.1</v>
      </c>
      <c r="H358" s="16">
        <f>G358*half_lambda*1000</f>
        <v>6.1182134285714289</v>
      </c>
      <c r="I358" s="16">
        <f>H358/1000*rho_Cu</f>
        <v>5.4819192320000008E-2</v>
      </c>
      <c r="J358" s="16">
        <f>SUM(I$56:I358)</f>
        <v>92.819408845018643</v>
      </c>
    </row>
    <row r="359" spans="1:10" x14ac:dyDescent="0.25">
      <c r="A359">
        <v>303</v>
      </c>
      <c r="B359" s="11">
        <f>2*(Radius-A359*half_lambda)*alphaSector*half_lambda*PV_Efficiency*Irradiance</f>
        <v>-0.47959932580055398</v>
      </c>
      <c r="C359" s="11">
        <f>B359-Element_Power_BOL</f>
        <v>-4.6258497341977192</v>
      </c>
      <c r="D359" s="11">
        <f>SUM(C$56:C359)</f>
        <v>-104.54920063194842</v>
      </c>
      <c r="E359" s="16">
        <f>D359/V_bus</f>
        <v>-1.0454920063194841</v>
      </c>
      <c r="F359" s="16">
        <f>E359/J_Cu</f>
        <v>-0.33725548590951099</v>
      </c>
      <c r="G359" s="16">
        <f t="shared" si="4"/>
        <v>0.1</v>
      </c>
      <c r="H359" s="16">
        <f>G359*half_lambda*1000</f>
        <v>6.1182134285714289</v>
      </c>
      <c r="I359" s="16">
        <f>H359/1000*rho_Cu</f>
        <v>5.4819192320000008E-2</v>
      </c>
      <c r="J359" s="16">
        <f>SUM(I$56:I359)</f>
        <v>92.874228037338639</v>
      </c>
    </row>
  </sheetData>
  <mergeCells count="1">
    <mergeCell ref="A29:A33"/>
  </mergeCells>
  <pageMargins left="0.7" right="0.7" top="0.75" bottom="0.75" header="0.3" footer="0.3"/>
  <pageSetup paperSize="9" orientation="portrait" verticalDpi="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2EAE3-8986-D84D-9E1B-593B97C0A720}">
  <dimension ref="A1"/>
  <sheetViews>
    <sheetView workbookViewId="0">
      <selection activeCell="D5" sqref="D5"/>
    </sheetView>
  </sheetViews>
  <sheetFormatPr defaultColWidth="11" defaultRowHeight="15.7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F0651-65C6-1642-A7F4-FFEEF754F93A}">
  <dimension ref="A2:A5"/>
  <sheetViews>
    <sheetView workbookViewId="0">
      <selection activeCell="F31" sqref="F31"/>
    </sheetView>
  </sheetViews>
  <sheetFormatPr defaultColWidth="11" defaultRowHeight="15.75" x14ac:dyDescent="0.25"/>
  <cols>
    <col min="1" max="1" width="9.75" customWidth="1"/>
    <col min="2" max="2" width="17.125" bestFit="1" customWidth="1"/>
  </cols>
  <sheetData>
    <row r="2" spans="1:1" x14ac:dyDescent="0.25">
      <c r="A2" t="s">
        <v>6</v>
      </c>
    </row>
    <row r="3" spans="1:1" x14ac:dyDescent="0.25">
      <c r="A3" t="s">
        <v>3</v>
      </c>
    </row>
    <row r="4" spans="1:1" x14ac:dyDescent="0.25">
      <c r="A4" t="s">
        <v>4</v>
      </c>
    </row>
    <row r="5" spans="1:1" x14ac:dyDescent="0.25">
      <c r="A5"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4F11B-5741-3D48-A269-2A188C798FA3}">
  <dimension ref="A1"/>
  <sheetViews>
    <sheetView workbookViewId="0">
      <selection activeCell="L16" sqref="L16"/>
    </sheetView>
  </sheetViews>
  <sheetFormatPr defaultColWidth="11" defaultRowHeight="15.7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9CA30-A636-4DAE-A71F-F2E18ADA6FBA}">
  <sheetPr>
    <outlinePr summaryBelow="0"/>
  </sheetPr>
  <dimension ref="A1:J76"/>
  <sheetViews>
    <sheetView showGridLines="0" workbookViewId="0">
      <pane ySplit="9" topLeftCell="A13" activePane="bottomLeft" state="frozen"/>
      <selection pane="bottomLeft" activeCell="D53" sqref="D53"/>
    </sheetView>
  </sheetViews>
  <sheetFormatPr defaultRowHeight="12.75" customHeight="1" outlineLevelCol="1" x14ac:dyDescent="0.25"/>
  <cols>
    <col min="1" max="1" width="39.5" bestFit="1" customWidth="1"/>
    <col min="2" max="2" width="36.875" bestFit="1" customWidth="1"/>
    <col min="3" max="3" width="50.75" hidden="1" customWidth="1" outlineLevel="1"/>
    <col min="4" max="4" width="10.625" bestFit="1" customWidth="1" collapsed="1"/>
    <col min="5" max="5" width="13.375" bestFit="1" customWidth="1"/>
    <col min="6" max="6" width="10.625" bestFit="1" customWidth="1"/>
    <col min="7" max="7" width="19.75" bestFit="1" customWidth="1"/>
    <col min="8" max="8" width="4.625" bestFit="1" customWidth="1"/>
    <col min="9" max="9" width="36.125" hidden="1" customWidth="1" outlineLevel="1"/>
    <col min="10" max="10" width="9" collapsed="1"/>
  </cols>
  <sheetData>
    <row r="1" spans="1:9" ht="12.75" customHeight="1" x14ac:dyDescent="0.25">
      <c r="A1" s="19" t="s">
        <v>20</v>
      </c>
      <c r="B1" s="19" t="s">
        <v>21</v>
      </c>
      <c r="C1" s="19"/>
      <c r="D1" s="19"/>
      <c r="E1" s="19"/>
      <c r="F1" s="19"/>
      <c r="G1" s="19"/>
      <c r="H1" s="19"/>
      <c r="I1" s="19"/>
    </row>
    <row r="2" spans="1:9" ht="12.75" customHeight="1" x14ac:dyDescent="0.25">
      <c r="A2" s="19" t="s">
        <v>22</v>
      </c>
      <c r="B2" s="19">
        <v>1</v>
      </c>
      <c r="C2" s="19"/>
      <c r="D2" s="19"/>
      <c r="E2" s="19"/>
      <c r="F2" s="19"/>
      <c r="G2" s="19"/>
      <c r="H2" s="19"/>
      <c r="I2" s="19"/>
    </row>
    <row r="3" spans="1:9" ht="12.75" customHeight="1" x14ac:dyDescent="0.25">
      <c r="A3" s="19" t="s">
        <v>175</v>
      </c>
      <c r="B3" s="19" t="s">
        <v>176</v>
      </c>
      <c r="C3" s="19"/>
      <c r="D3" s="19"/>
      <c r="E3" s="19"/>
      <c r="F3" s="19"/>
      <c r="G3" s="19"/>
      <c r="H3" s="19"/>
      <c r="I3" s="19"/>
    </row>
    <row r="4" spans="1:9" ht="12.75" customHeight="1" x14ac:dyDescent="0.25">
      <c r="A4" s="19" t="s">
        <v>23</v>
      </c>
      <c r="B4" s="19" t="s">
        <v>24</v>
      </c>
      <c r="C4" s="19"/>
      <c r="D4" s="19"/>
      <c r="E4" s="19"/>
      <c r="F4" s="19"/>
      <c r="G4" s="19"/>
      <c r="H4" s="19"/>
      <c r="I4" s="19"/>
    </row>
    <row r="5" spans="1:9" ht="12.75" customHeight="1" x14ac:dyDescent="0.25">
      <c r="A5" s="19" t="s">
        <v>25</v>
      </c>
      <c r="B5" s="19" t="s">
        <v>26</v>
      </c>
      <c r="C5" s="19"/>
      <c r="D5" s="19"/>
      <c r="E5" s="19"/>
      <c r="F5" s="19"/>
      <c r="G5" s="19"/>
      <c r="H5" s="19"/>
      <c r="I5" s="19"/>
    </row>
    <row r="6" spans="1:9" ht="12.75" customHeight="1" x14ac:dyDescent="0.25">
      <c r="A6" s="19" t="s">
        <v>27</v>
      </c>
      <c r="B6" s="19" t="s">
        <v>28</v>
      </c>
      <c r="C6" s="19"/>
      <c r="D6" s="19"/>
      <c r="E6" s="19"/>
      <c r="F6" s="19"/>
      <c r="G6" s="19"/>
      <c r="H6" s="19"/>
      <c r="I6" s="19"/>
    </row>
    <row r="7" spans="1:9" ht="12.75" customHeight="1" x14ac:dyDescent="0.25">
      <c r="A7" s="19" t="s">
        <v>29</v>
      </c>
      <c r="B7" s="20">
        <v>45078.467256944445</v>
      </c>
      <c r="C7" s="19"/>
      <c r="D7" s="19"/>
      <c r="E7" s="19"/>
      <c r="F7" s="19"/>
      <c r="G7" s="19"/>
      <c r="H7" s="19"/>
      <c r="I7" s="19"/>
    </row>
    <row r="8" spans="1:9" ht="12.75" customHeight="1" x14ac:dyDescent="0.25">
      <c r="A8" s="24"/>
      <c r="B8" s="24"/>
      <c r="C8" s="24"/>
      <c r="D8" s="24"/>
      <c r="E8" s="24"/>
      <c r="F8" s="24"/>
      <c r="G8" s="24"/>
      <c r="H8" s="24"/>
      <c r="I8" s="24"/>
    </row>
    <row r="9" spans="1:9" ht="12.75" customHeight="1" x14ac:dyDescent="0.25">
      <c r="A9" s="25" t="s">
        <v>30</v>
      </c>
      <c r="B9" s="25" t="s">
        <v>31</v>
      </c>
      <c r="C9" s="25" t="s">
        <v>37</v>
      </c>
      <c r="D9" s="25" t="s">
        <v>36</v>
      </c>
      <c r="E9" s="25" t="s">
        <v>38</v>
      </c>
      <c r="F9" s="25" t="s">
        <v>39</v>
      </c>
      <c r="G9" s="25" t="s">
        <v>40</v>
      </c>
      <c r="H9" s="25" t="s">
        <v>41</v>
      </c>
      <c r="I9" s="25" t="s">
        <v>42</v>
      </c>
    </row>
    <row r="10" spans="1:9" ht="12.75" customHeight="1" x14ac:dyDescent="0.25">
      <c r="A10" s="22"/>
      <c r="B10" s="22"/>
      <c r="C10" s="22"/>
      <c r="D10" s="22"/>
      <c r="E10" s="22"/>
      <c r="F10" s="22"/>
      <c r="G10" s="22"/>
      <c r="H10" s="22"/>
      <c r="I10" s="22"/>
    </row>
    <row r="11" spans="1:9" ht="12.75" customHeight="1" x14ac:dyDescent="0.25">
      <c r="A11" s="21" t="s">
        <v>75</v>
      </c>
      <c r="B11" s="21" t="s">
        <v>76</v>
      </c>
      <c r="C11" s="21" t="s">
        <v>177</v>
      </c>
      <c r="D11" s="23"/>
      <c r="E11" s="21"/>
      <c r="F11" s="21" t="s">
        <v>77</v>
      </c>
      <c r="G11" s="21" t="s">
        <v>46</v>
      </c>
      <c r="H11" s="21" t="s">
        <v>178</v>
      </c>
      <c r="I11" s="21" t="s">
        <v>535</v>
      </c>
    </row>
    <row r="12" spans="1:9" ht="12.75" customHeight="1" x14ac:dyDescent="0.25">
      <c r="A12" s="21" t="s">
        <v>417</v>
      </c>
      <c r="B12" s="21" t="s">
        <v>418</v>
      </c>
      <c r="C12" s="21" t="s">
        <v>442</v>
      </c>
      <c r="D12" s="23">
        <v>20</v>
      </c>
      <c r="E12" s="21" t="s">
        <v>420</v>
      </c>
      <c r="F12" s="21" t="s">
        <v>239</v>
      </c>
      <c r="G12" s="21"/>
      <c r="H12" s="21" t="s">
        <v>240</v>
      </c>
      <c r="I12" s="21" t="s">
        <v>536</v>
      </c>
    </row>
    <row r="13" spans="1:9" ht="12.75" customHeight="1" x14ac:dyDescent="0.25">
      <c r="A13" s="21" t="s">
        <v>179</v>
      </c>
      <c r="B13" s="21" t="s">
        <v>80</v>
      </c>
      <c r="C13" s="21" t="s">
        <v>180</v>
      </c>
      <c r="D13" s="23"/>
      <c r="E13" s="21"/>
      <c r="F13" s="21" t="s">
        <v>77</v>
      </c>
      <c r="G13" s="21" t="s">
        <v>81</v>
      </c>
      <c r="H13" s="21" t="s">
        <v>178</v>
      </c>
      <c r="I13" s="21" t="s">
        <v>537</v>
      </c>
    </row>
    <row r="14" spans="1:9" ht="12.75" customHeight="1" x14ac:dyDescent="0.25">
      <c r="A14" s="21" t="s">
        <v>237</v>
      </c>
      <c r="B14" s="21" t="s">
        <v>110</v>
      </c>
      <c r="C14" s="21" t="s">
        <v>238</v>
      </c>
      <c r="D14" s="23" t="s">
        <v>67</v>
      </c>
      <c r="E14" s="21" t="s">
        <v>112</v>
      </c>
      <c r="F14" s="21" t="s">
        <v>239</v>
      </c>
      <c r="G14" s="21"/>
      <c r="H14" s="21" t="s">
        <v>240</v>
      </c>
      <c r="I14" s="21" t="s">
        <v>538</v>
      </c>
    </row>
    <row r="15" spans="1:9" ht="12.75" customHeight="1" x14ac:dyDescent="0.25">
      <c r="A15" s="21" t="s">
        <v>181</v>
      </c>
      <c r="B15" s="21" t="s">
        <v>182</v>
      </c>
      <c r="C15" s="21" t="s">
        <v>183</v>
      </c>
      <c r="D15" s="23"/>
      <c r="E15" s="21"/>
      <c r="F15" s="21" t="s">
        <v>45</v>
      </c>
      <c r="G15" s="21" t="s">
        <v>46</v>
      </c>
      <c r="H15" s="21" t="s">
        <v>178</v>
      </c>
      <c r="I15" s="21" t="s">
        <v>539</v>
      </c>
    </row>
    <row r="16" spans="1:9" ht="12.75" customHeight="1" x14ac:dyDescent="0.25">
      <c r="A16" s="21" t="s">
        <v>280</v>
      </c>
      <c r="B16" s="21" t="s">
        <v>265</v>
      </c>
      <c r="C16" s="21" t="s">
        <v>443</v>
      </c>
      <c r="D16" s="23" t="s">
        <v>67</v>
      </c>
      <c r="E16" s="21" t="s">
        <v>266</v>
      </c>
      <c r="F16" s="21" t="s">
        <v>241</v>
      </c>
      <c r="G16" s="21"/>
      <c r="H16" s="21" t="s">
        <v>240</v>
      </c>
      <c r="I16" s="21" t="s">
        <v>540</v>
      </c>
    </row>
    <row r="17" spans="1:9" ht="12.75" customHeight="1" x14ac:dyDescent="0.25">
      <c r="A17" s="21" t="s">
        <v>280</v>
      </c>
      <c r="B17" s="21" t="s">
        <v>265</v>
      </c>
      <c r="C17" s="21" t="s">
        <v>444</v>
      </c>
      <c r="D17" s="23" t="s">
        <v>67</v>
      </c>
      <c r="E17" s="21" t="s">
        <v>266</v>
      </c>
      <c r="F17" s="21" t="s">
        <v>241</v>
      </c>
      <c r="G17" s="21"/>
      <c r="H17" s="21" t="s">
        <v>240</v>
      </c>
      <c r="I17" s="21" t="s">
        <v>541</v>
      </c>
    </row>
    <row r="18" spans="1:9" ht="12.75" customHeight="1" x14ac:dyDescent="0.25">
      <c r="A18" s="21" t="s">
        <v>191</v>
      </c>
      <c r="B18" s="21" t="s">
        <v>110</v>
      </c>
      <c r="C18" s="21" t="s">
        <v>445</v>
      </c>
      <c r="D18" s="23" t="s">
        <v>67</v>
      </c>
      <c r="E18" s="21" t="s">
        <v>112</v>
      </c>
      <c r="F18" s="21" t="s">
        <v>241</v>
      </c>
      <c r="G18" s="21"/>
      <c r="H18" s="21" t="s">
        <v>240</v>
      </c>
      <c r="I18" s="21" t="s">
        <v>542</v>
      </c>
    </row>
    <row r="19" spans="1:9" ht="12.75" customHeight="1" x14ac:dyDescent="0.25">
      <c r="A19" s="21" t="s">
        <v>191</v>
      </c>
      <c r="B19" s="21" t="s">
        <v>110</v>
      </c>
      <c r="C19" s="21" t="s">
        <v>446</v>
      </c>
      <c r="D19" s="23" t="s">
        <v>67</v>
      </c>
      <c r="E19" s="21" t="s">
        <v>112</v>
      </c>
      <c r="F19" s="21" t="s">
        <v>241</v>
      </c>
      <c r="G19" s="21"/>
      <c r="H19" s="21" t="s">
        <v>240</v>
      </c>
      <c r="I19" s="21" t="s">
        <v>543</v>
      </c>
    </row>
    <row r="20" spans="1:9" ht="12.75" customHeight="1" x14ac:dyDescent="0.25">
      <c r="A20" s="21" t="s">
        <v>184</v>
      </c>
      <c r="B20" s="21" t="s">
        <v>185</v>
      </c>
      <c r="C20" s="21" t="s">
        <v>186</v>
      </c>
      <c r="D20" s="23"/>
      <c r="E20" s="21"/>
      <c r="F20" s="21" t="s">
        <v>45</v>
      </c>
      <c r="G20" s="21" t="s">
        <v>46</v>
      </c>
      <c r="H20" s="21" t="s">
        <v>178</v>
      </c>
      <c r="I20" s="21" t="s">
        <v>544</v>
      </c>
    </row>
    <row r="21" spans="1:9" ht="12.75" customHeight="1" x14ac:dyDescent="0.25">
      <c r="A21" s="21" t="s">
        <v>356</v>
      </c>
      <c r="B21" s="21" t="s">
        <v>357</v>
      </c>
      <c r="C21" s="21" t="s">
        <v>358</v>
      </c>
      <c r="D21" s="23"/>
      <c r="E21" s="21"/>
      <c r="F21" s="21" t="s">
        <v>45</v>
      </c>
      <c r="G21" s="21" t="s">
        <v>46</v>
      </c>
      <c r="H21" s="21" t="s">
        <v>178</v>
      </c>
      <c r="I21" s="21" t="s">
        <v>545</v>
      </c>
    </row>
    <row r="22" spans="1:9" ht="12.75" customHeight="1" x14ac:dyDescent="0.25">
      <c r="A22" s="21" t="s">
        <v>359</v>
      </c>
      <c r="B22" s="21" t="s">
        <v>360</v>
      </c>
      <c r="C22" s="21" t="s">
        <v>361</v>
      </c>
      <c r="D22" s="23"/>
      <c r="E22" s="21"/>
      <c r="F22" s="21" t="s">
        <v>310</v>
      </c>
      <c r="G22" s="21" t="s">
        <v>46</v>
      </c>
      <c r="H22" s="21" t="s">
        <v>178</v>
      </c>
      <c r="I22" s="21" t="s">
        <v>546</v>
      </c>
    </row>
    <row r="23" spans="1:9" ht="12.75" customHeight="1" x14ac:dyDescent="0.25">
      <c r="A23" s="21" t="s">
        <v>362</v>
      </c>
      <c r="B23" s="21" t="s">
        <v>363</v>
      </c>
      <c r="C23" s="21" t="s">
        <v>364</v>
      </c>
      <c r="D23" s="23"/>
      <c r="E23" s="21"/>
      <c r="F23" s="21" t="s">
        <v>310</v>
      </c>
      <c r="G23" s="21" t="s">
        <v>46</v>
      </c>
      <c r="H23" s="21" t="s">
        <v>178</v>
      </c>
      <c r="I23" s="21" t="s">
        <v>547</v>
      </c>
    </row>
    <row r="24" spans="1:9" ht="12.75" customHeight="1" x14ac:dyDescent="0.25">
      <c r="A24" s="21" t="s">
        <v>365</v>
      </c>
      <c r="B24" s="21" t="s">
        <v>366</v>
      </c>
      <c r="C24" s="21" t="s">
        <v>367</v>
      </c>
      <c r="D24" s="23"/>
      <c r="E24" s="21"/>
      <c r="F24" s="21" t="s">
        <v>310</v>
      </c>
      <c r="G24" s="21" t="s">
        <v>46</v>
      </c>
      <c r="H24" s="21" t="s">
        <v>178</v>
      </c>
      <c r="I24" s="21" t="s">
        <v>548</v>
      </c>
    </row>
    <row r="25" spans="1:9" ht="12.75" customHeight="1" x14ac:dyDescent="0.25">
      <c r="A25" s="21" t="s">
        <v>368</v>
      </c>
      <c r="B25" s="21" t="s">
        <v>369</v>
      </c>
      <c r="C25" s="21" t="s">
        <v>370</v>
      </c>
      <c r="D25" s="23"/>
      <c r="E25" s="21"/>
      <c r="F25" s="21" t="s">
        <v>310</v>
      </c>
      <c r="G25" s="21" t="s">
        <v>46</v>
      </c>
      <c r="H25" s="21" t="s">
        <v>178</v>
      </c>
      <c r="I25" s="21" t="s">
        <v>549</v>
      </c>
    </row>
    <row r="26" spans="1:9" ht="12.75" customHeight="1" x14ac:dyDescent="0.25">
      <c r="A26" s="21" t="s">
        <v>277</v>
      </c>
      <c r="B26" s="21" t="s">
        <v>278</v>
      </c>
      <c r="C26" s="21" t="s">
        <v>279</v>
      </c>
      <c r="D26" s="23"/>
      <c r="E26" s="21"/>
      <c r="F26" s="21" t="s">
        <v>64</v>
      </c>
      <c r="G26" s="21" t="s">
        <v>65</v>
      </c>
      <c r="H26" s="21" t="s">
        <v>178</v>
      </c>
      <c r="I26" s="21" t="s">
        <v>550</v>
      </c>
    </row>
    <row r="27" spans="1:9" ht="12.75" customHeight="1" x14ac:dyDescent="0.25">
      <c r="A27" s="21" t="s">
        <v>280</v>
      </c>
      <c r="B27" s="21" t="s">
        <v>265</v>
      </c>
      <c r="C27" s="21" t="s">
        <v>447</v>
      </c>
      <c r="D27" s="23" t="s">
        <v>67</v>
      </c>
      <c r="E27" s="21" t="s">
        <v>266</v>
      </c>
      <c r="F27" s="21" t="s">
        <v>281</v>
      </c>
      <c r="G27" s="21"/>
      <c r="H27" s="21" t="s">
        <v>240</v>
      </c>
      <c r="I27" s="21" t="s">
        <v>551</v>
      </c>
    </row>
    <row r="28" spans="1:9" ht="12.75" customHeight="1" x14ac:dyDescent="0.25">
      <c r="A28" s="21" t="s">
        <v>280</v>
      </c>
      <c r="B28" s="21" t="s">
        <v>265</v>
      </c>
      <c r="C28" s="21" t="s">
        <v>448</v>
      </c>
      <c r="D28" s="23" t="s">
        <v>67</v>
      </c>
      <c r="E28" s="21" t="s">
        <v>266</v>
      </c>
      <c r="F28" s="21" t="s">
        <v>281</v>
      </c>
      <c r="G28" s="21"/>
      <c r="H28" s="21" t="s">
        <v>240</v>
      </c>
      <c r="I28" s="21" t="s">
        <v>552</v>
      </c>
    </row>
    <row r="29" spans="1:9" ht="12.75" customHeight="1" x14ac:dyDescent="0.25">
      <c r="A29" s="21" t="s">
        <v>191</v>
      </c>
      <c r="B29" s="21" t="s">
        <v>110</v>
      </c>
      <c r="C29" s="21" t="s">
        <v>449</v>
      </c>
      <c r="D29" s="23" t="s">
        <v>67</v>
      </c>
      <c r="E29" s="21" t="s">
        <v>112</v>
      </c>
      <c r="F29" s="21" t="s">
        <v>281</v>
      </c>
      <c r="G29" s="21"/>
      <c r="H29" s="21" t="s">
        <v>240</v>
      </c>
      <c r="I29" s="21" t="s">
        <v>553</v>
      </c>
    </row>
    <row r="30" spans="1:9" ht="12.75" customHeight="1" x14ac:dyDescent="0.25">
      <c r="A30" s="21" t="s">
        <v>191</v>
      </c>
      <c r="B30" s="21" t="s">
        <v>110</v>
      </c>
      <c r="C30" s="21" t="s">
        <v>450</v>
      </c>
      <c r="D30" s="23" t="s">
        <v>67</v>
      </c>
      <c r="E30" s="21" t="s">
        <v>112</v>
      </c>
      <c r="F30" s="21" t="s">
        <v>281</v>
      </c>
      <c r="G30" s="21"/>
      <c r="H30" s="21" t="s">
        <v>240</v>
      </c>
      <c r="I30" s="21" t="s">
        <v>554</v>
      </c>
    </row>
    <row r="31" spans="1:9" ht="12.75" customHeight="1" x14ac:dyDescent="0.25">
      <c r="A31" s="21" t="s">
        <v>371</v>
      </c>
      <c r="B31" s="21" t="s">
        <v>372</v>
      </c>
      <c r="C31" s="21" t="s">
        <v>373</v>
      </c>
      <c r="D31" s="23"/>
      <c r="E31" s="21"/>
      <c r="F31" s="21" t="s">
        <v>64</v>
      </c>
      <c r="G31" s="21" t="s">
        <v>46</v>
      </c>
      <c r="H31" s="21" t="s">
        <v>178</v>
      </c>
      <c r="I31" s="21" t="s">
        <v>555</v>
      </c>
    </row>
    <row r="32" spans="1:9" ht="12.75" customHeight="1" x14ac:dyDescent="0.25">
      <c r="A32" s="21" t="s">
        <v>282</v>
      </c>
      <c r="B32" s="21" t="s">
        <v>283</v>
      </c>
      <c r="C32" s="21" t="s">
        <v>284</v>
      </c>
      <c r="D32" s="23"/>
      <c r="E32" s="21"/>
      <c r="F32" s="21" t="s">
        <v>64</v>
      </c>
      <c r="G32" s="21" t="s">
        <v>248</v>
      </c>
      <c r="H32" s="21" t="s">
        <v>178</v>
      </c>
      <c r="I32" s="21" t="s">
        <v>556</v>
      </c>
    </row>
    <row r="33" spans="1:9" ht="12.75" customHeight="1" x14ac:dyDescent="0.25">
      <c r="A33" s="21" t="s">
        <v>282</v>
      </c>
      <c r="B33" s="21" t="s">
        <v>283</v>
      </c>
      <c r="C33" s="21" t="s">
        <v>284</v>
      </c>
      <c r="D33" s="23"/>
      <c r="E33" s="21"/>
      <c r="F33" s="21" t="s">
        <v>64</v>
      </c>
      <c r="G33" s="21" t="s">
        <v>248</v>
      </c>
      <c r="H33" s="21" t="s">
        <v>178</v>
      </c>
      <c r="I33" s="21" t="s">
        <v>557</v>
      </c>
    </row>
    <row r="34" spans="1:9" ht="12.75" customHeight="1" x14ac:dyDescent="0.25">
      <c r="A34" s="21" t="s">
        <v>282</v>
      </c>
      <c r="B34" s="21" t="s">
        <v>283</v>
      </c>
      <c r="C34" s="21" t="s">
        <v>284</v>
      </c>
      <c r="D34" s="23"/>
      <c r="E34" s="21"/>
      <c r="F34" s="21" t="s">
        <v>64</v>
      </c>
      <c r="G34" s="21" t="s">
        <v>248</v>
      </c>
      <c r="H34" s="21" t="s">
        <v>178</v>
      </c>
      <c r="I34" s="21" t="s">
        <v>558</v>
      </c>
    </row>
    <row r="35" spans="1:9" ht="12.75" customHeight="1" x14ac:dyDescent="0.25">
      <c r="A35" s="21" t="s">
        <v>282</v>
      </c>
      <c r="B35" s="21" t="s">
        <v>283</v>
      </c>
      <c r="C35" s="21" t="s">
        <v>284</v>
      </c>
      <c r="D35" s="23"/>
      <c r="E35" s="21"/>
      <c r="F35" s="21" t="s">
        <v>64</v>
      </c>
      <c r="G35" s="21" t="s">
        <v>248</v>
      </c>
      <c r="H35" s="21" t="s">
        <v>178</v>
      </c>
      <c r="I35" s="21" t="s">
        <v>559</v>
      </c>
    </row>
    <row r="36" spans="1:9" ht="12.75" customHeight="1" x14ac:dyDescent="0.25">
      <c r="A36" s="21" t="s">
        <v>285</v>
      </c>
      <c r="B36" s="21" t="s">
        <v>286</v>
      </c>
      <c r="C36" s="21" t="s">
        <v>287</v>
      </c>
      <c r="D36" s="23"/>
      <c r="E36" s="21"/>
      <c r="F36" s="21" t="s">
        <v>64</v>
      </c>
      <c r="G36" s="21" t="s">
        <v>269</v>
      </c>
      <c r="H36" s="21" t="s">
        <v>178</v>
      </c>
      <c r="I36" s="21" t="s">
        <v>560</v>
      </c>
    </row>
    <row r="37" spans="1:9" ht="12.75" customHeight="1" x14ac:dyDescent="0.25">
      <c r="A37" s="21" t="s">
        <v>285</v>
      </c>
      <c r="B37" s="21" t="s">
        <v>286</v>
      </c>
      <c r="C37" s="21" t="s">
        <v>287</v>
      </c>
      <c r="D37" s="23"/>
      <c r="E37" s="21"/>
      <c r="F37" s="21" t="s">
        <v>64</v>
      </c>
      <c r="G37" s="21" t="s">
        <v>269</v>
      </c>
      <c r="H37" s="21" t="s">
        <v>178</v>
      </c>
      <c r="I37" s="21" t="s">
        <v>561</v>
      </c>
    </row>
    <row r="38" spans="1:9" ht="12.75" customHeight="1" x14ac:dyDescent="0.25">
      <c r="A38" s="21" t="s">
        <v>374</v>
      </c>
      <c r="B38" s="21" t="s">
        <v>375</v>
      </c>
      <c r="C38" s="21" t="s">
        <v>376</v>
      </c>
      <c r="D38" s="23"/>
      <c r="E38" s="21"/>
      <c r="F38" s="21" t="s">
        <v>64</v>
      </c>
      <c r="G38" s="21" t="s">
        <v>46</v>
      </c>
      <c r="H38" s="21" t="s">
        <v>178</v>
      </c>
      <c r="I38" s="21" t="s">
        <v>562</v>
      </c>
    </row>
    <row r="39" spans="1:9" ht="12.75" customHeight="1" x14ac:dyDescent="0.25">
      <c r="A39" s="21" t="s">
        <v>288</v>
      </c>
      <c r="B39" s="21" t="s">
        <v>289</v>
      </c>
      <c r="C39" s="21" t="s">
        <v>290</v>
      </c>
      <c r="D39" s="23"/>
      <c r="E39" s="21"/>
      <c r="F39" s="21" t="s">
        <v>64</v>
      </c>
      <c r="G39" s="21" t="s">
        <v>248</v>
      </c>
      <c r="H39" s="21" t="s">
        <v>178</v>
      </c>
      <c r="I39" s="21" t="s">
        <v>563</v>
      </c>
    </row>
    <row r="40" spans="1:9" ht="12.75" customHeight="1" x14ac:dyDescent="0.25">
      <c r="A40" s="21" t="s">
        <v>377</v>
      </c>
      <c r="B40" s="21" t="s">
        <v>378</v>
      </c>
      <c r="C40" s="21" t="s">
        <v>379</v>
      </c>
      <c r="D40" s="23"/>
      <c r="E40" s="21"/>
      <c r="F40" s="21" t="s">
        <v>64</v>
      </c>
      <c r="G40" s="21" t="s">
        <v>46</v>
      </c>
      <c r="H40" s="21" t="s">
        <v>178</v>
      </c>
      <c r="I40" s="21" t="s">
        <v>564</v>
      </c>
    </row>
    <row r="41" spans="1:9" ht="12.75" customHeight="1" x14ac:dyDescent="0.25">
      <c r="A41" s="21" t="s">
        <v>377</v>
      </c>
      <c r="B41" s="21" t="s">
        <v>378</v>
      </c>
      <c r="C41" s="21" t="s">
        <v>379</v>
      </c>
      <c r="D41" s="23"/>
      <c r="E41" s="21"/>
      <c r="F41" s="21" t="s">
        <v>64</v>
      </c>
      <c r="G41" s="21" t="s">
        <v>46</v>
      </c>
      <c r="H41" s="21" t="s">
        <v>178</v>
      </c>
      <c r="I41" s="21" t="s">
        <v>565</v>
      </c>
    </row>
    <row r="42" spans="1:9" ht="12.75" customHeight="1" x14ac:dyDescent="0.25">
      <c r="A42" s="21" t="s">
        <v>291</v>
      </c>
      <c r="B42" s="21" t="s">
        <v>292</v>
      </c>
      <c r="C42" s="21" t="s">
        <v>293</v>
      </c>
      <c r="D42" s="23"/>
      <c r="E42" s="21"/>
      <c r="F42" s="21" t="s">
        <v>64</v>
      </c>
      <c r="G42" s="21" t="s">
        <v>248</v>
      </c>
      <c r="H42" s="21" t="s">
        <v>178</v>
      </c>
      <c r="I42" s="21" t="s">
        <v>566</v>
      </c>
    </row>
    <row r="43" spans="1:9" ht="12.75" customHeight="1" x14ac:dyDescent="0.25">
      <c r="A43" s="21" t="s">
        <v>187</v>
      </c>
      <c r="B43" s="21" t="s">
        <v>188</v>
      </c>
      <c r="C43" s="21" t="s">
        <v>189</v>
      </c>
      <c r="D43" s="23"/>
      <c r="E43" s="21"/>
      <c r="F43" s="21" t="s">
        <v>107</v>
      </c>
      <c r="G43" s="21" t="s">
        <v>65</v>
      </c>
      <c r="H43" s="21" t="s">
        <v>178</v>
      </c>
      <c r="I43" s="21" t="s">
        <v>567</v>
      </c>
    </row>
    <row r="44" spans="1:9" ht="12.75" customHeight="1" x14ac:dyDescent="0.25">
      <c r="A44" s="21" t="s">
        <v>451</v>
      </c>
      <c r="B44" s="21" t="s">
        <v>299</v>
      </c>
      <c r="C44" s="21" t="s">
        <v>452</v>
      </c>
      <c r="D44" s="23" t="s">
        <v>67</v>
      </c>
      <c r="E44" s="21" t="s">
        <v>424</v>
      </c>
      <c r="F44" s="21" t="s">
        <v>107</v>
      </c>
      <c r="G44" s="21"/>
      <c r="H44" s="21" t="s">
        <v>190</v>
      </c>
      <c r="I44" s="21" t="s">
        <v>568</v>
      </c>
    </row>
    <row r="45" spans="1:9" ht="12.75" customHeight="1" x14ac:dyDescent="0.25">
      <c r="A45" s="21" t="s">
        <v>453</v>
      </c>
      <c r="B45" s="21" t="s">
        <v>427</v>
      </c>
      <c r="C45" s="21" t="s">
        <v>454</v>
      </c>
      <c r="D45" s="23" t="s">
        <v>67</v>
      </c>
      <c r="E45" s="21" t="s">
        <v>429</v>
      </c>
      <c r="F45" s="21" t="s">
        <v>107</v>
      </c>
      <c r="G45" s="21"/>
      <c r="H45" s="21" t="s">
        <v>190</v>
      </c>
      <c r="I45" s="21" t="s">
        <v>569</v>
      </c>
    </row>
    <row r="46" spans="1:9" ht="12.75" customHeight="1" x14ac:dyDescent="0.25">
      <c r="A46" s="21" t="s">
        <v>511</v>
      </c>
      <c r="B46" s="21" t="s">
        <v>512</v>
      </c>
      <c r="C46" s="21" t="s">
        <v>513</v>
      </c>
      <c r="D46" s="23"/>
      <c r="E46" s="21"/>
      <c r="F46" s="21" t="s">
        <v>107</v>
      </c>
      <c r="G46" s="21" t="s">
        <v>46</v>
      </c>
      <c r="H46" s="21" t="s">
        <v>178</v>
      </c>
      <c r="I46" s="21" t="s">
        <v>570</v>
      </c>
    </row>
    <row r="47" spans="1:9" ht="12.75" customHeight="1" x14ac:dyDescent="0.25">
      <c r="A47" s="21" t="s">
        <v>514</v>
      </c>
      <c r="B47" s="21" t="s">
        <v>466</v>
      </c>
      <c r="C47" s="21" t="s">
        <v>515</v>
      </c>
      <c r="D47" s="23" t="s">
        <v>67</v>
      </c>
      <c r="E47" s="21" t="s">
        <v>468</v>
      </c>
      <c r="F47" s="21" t="s">
        <v>107</v>
      </c>
      <c r="G47" s="21"/>
      <c r="H47" s="21" t="s">
        <v>190</v>
      </c>
      <c r="I47" s="21" t="s">
        <v>571</v>
      </c>
    </row>
    <row r="48" spans="1:9" ht="12.75" customHeight="1" x14ac:dyDescent="0.25">
      <c r="A48" s="21" t="s">
        <v>516</v>
      </c>
      <c r="B48" s="21" t="s">
        <v>471</v>
      </c>
      <c r="C48" s="21" t="s">
        <v>517</v>
      </c>
      <c r="D48" s="23" t="s">
        <v>67</v>
      </c>
      <c r="E48" s="21" t="s">
        <v>471</v>
      </c>
      <c r="F48" s="21" t="s">
        <v>107</v>
      </c>
      <c r="G48" s="21"/>
      <c r="H48" s="21" t="s">
        <v>190</v>
      </c>
      <c r="I48" s="21" t="s">
        <v>572</v>
      </c>
    </row>
    <row r="49" spans="1:9" ht="12.75" customHeight="1" x14ac:dyDescent="0.25">
      <c r="A49" s="21" t="s">
        <v>518</v>
      </c>
      <c r="B49" s="21" t="s">
        <v>299</v>
      </c>
      <c r="C49" s="21" t="s">
        <v>519</v>
      </c>
      <c r="D49" s="23" t="s">
        <v>67</v>
      </c>
      <c r="E49" s="21" t="s">
        <v>424</v>
      </c>
      <c r="F49" s="21" t="s">
        <v>107</v>
      </c>
      <c r="G49" s="21"/>
      <c r="H49" s="21" t="s">
        <v>190</v>
      </c>
      <c r="I49" s="21" t="s">
        <v>573</v>
      </c>
    </row>
    <row r="50" spans="1:9" ht="12.75" customHeight="1" x14ac:dyDescent="0.25">
      <c r="A50" s="21" t="s">
        <v>520</v>
      </c>
      <c r="B50" s="21" t="s">
        <v>521</v>
      </c>
      <c r="C50" s="21" t="s">
        <v>522</v>
      </c>
      <c r="D50" s="23"/>
      <c r="E50" s="21"/>
      <c r="F50" s="21" t="s">
        <v>107</v>
      </c>
      <c r="G50" s="21" t="s">
        <v>46</v>
      </c>
      <c r="H50" s="21" t="s">
        <v>178</v>
      </c>
      <c r="I50" s="21" t="s">
        <v>574</v>
      </c>
    </row>
    <row r="51" spans="1:9" ht="12.75" customHeight="1" x14ac:dyDescent="0.25">
      <c r="A51" s="21" t="s">
        <v>518</v>
      </c>
      <c r="B51" s="21" t="s">
        <v>299</v>
      </c>
      <c r="C51" s="21" t="s">
        <v>523</v>
      </c>
      <c r="D51" s="23" t="s">
        <v>67</v>
      </c>
      <c r="E51" s="21" t="s">
        <v>424</v>
      </c>
      <c r="F51" s="21" t="s">
        <v>107</v>
      </c>
      <c r="G51" s="21"/>
      <c r="H51" s="21" t="s">
        <v>190</v>
      </c>
      <c r="I51" s="21" t="s">
        <v>575</v>
      </c>
    </row>
    <row r="52" spans="1:9" ht="12.75" customHeight="1" x14ac:dyDescent="0.25">
      <c r="A52" s="21" t="s">
        <v>524</v>
      </c>
      <c r="B52" s="21" t="s">
        <v>525</v>
      </c>
      <c r="C52" s="21" t="s">
        <v>526</v>
      </c>
      <c r="D52" s="23"/>
      <c r="E52" s="21"/>
      <c r="F52" s="21" t="s">
        <v>107</v>
      </c>
      <c r="G52" s="21" t="s">
        <v>46</v>
      </c>
      <c r="H52" s="21" t="s">
        <v>178</v>
      </c>
      <c r="I52" s="21" t="s">
        <v>576</v>
      </c>
    </row>
    <row r="53" spans="1:9" ht="12.75" customHeight="1" x14ac:dyDescent="0.25">
      <c r="A53" s="21" t="s">
        <v>527</v>
      </c>
      <c r="B53" s="21" t="s">
        <v>494</v>
      </c>
      <c r="C53" s="21" t="s">
        <v>528</v>
      </c>
      <c r="D53" s="23">
        <v>7.0599999999999996E-2</v>
      </c>
      <c r="E53" s="21" t="s">
        <v>496</v>
      </c>
      <c r="F53" s="21" t="s">
        <v>107</v>
      </c>
      <c r="G53" s="21"/>
      <c r="H53" s="21" t="s">
        <v>190</v>
      </c>
      <c r="I53" s="21" t="s">
        <v>577</v>
      </c>
    </row>
    <row r="54" spans="1:9" ht="12.75" customHeight="1" x14ac:dyDescent="0.25">
      <c r="A54" s="21" t="s">
        <v>529</v>
      </c>
      <c r="B54" s="21" t="s">
        <v>499</v>
      </c>
      <c r="C54" s="21" t="s">
        <v>530</v>
      </c>
      <c r="D54" s="23" t="s">
        <v>67</v>
      </c>
      <c r="E54" s="21" t="s">
        <v>499</v>
      </c>
      <c r="F54" s="21" t="s">
        <v>107</v>
      </c>
      <c r="G54" s="21"/>
      <c r="H54" s="21" t="s">
        <v>190</v>
      </c>
      <c r="I54" s="21" t="s">
        <v>578</v>
      </c>
    </row>
    <row r="55" spans="1:9" ht="12.75" customHeight="1" x14ac:dyDescent="0.25">
      <c r="A55" s="21" t="s">
        <v>531</v>
      </c>
      <c r="B55" s="21" t="s">
        <v>503</v>
      </c>
      <c r="C55" s="21" t="s">
        <v>532</v>
      </c>
      <c r="D55" s="23" t="s">
        <v>67</v>
      </c>
      <c r="E55" s="21" t="s">
        <v>503</v>
      </c>
      <c r="F55" s="21" t="s">
        <v>107</v>
      </c>
      <c r="G55" s="21"/>
      <c r="H55" s="21" t="s">
        <v>190</v>
      </c>
      <c r="I55" s="21" t="s">
        <v>579</v>
      </c>
    </row>
    <row r="56" spans="1:9" ht="12.75" customHeight="1" x14ac:dyDescent="0.25">
      <c r="A56" s="21" t="s">
        <v>192</v>
      </c>
      <c r="B56" s="21" t="s">
        <v>193</v>
      </c>
      <c r="C56" s="21" t="s">
        <v>194</v>
      </c>
      <c r="D56" s="23"/>
      <c r="E56" s="21"/>
      <c r="F56" s="21" t="s">
        <v>73</v>
      </c>
      <c r="G56" s="21" t="s">
        <v>46</v>
      </c>
      <c r="H56" s="21" t="s">
        <v>178</v>
      </c>
      <c r="I56" s="21" t="s">
        <v>580</v>
      </c>
    </row>
    <row r="57" spans="1:9" ht="12.75" customHeight="1" x14ac:dyDescent="0.25">
      <c r="A57" s="21" t="s">
        <v>280</v>
      </c>
      <c r="B57" s="21" t="s">
        <v>265</v>
      </c>
      <c r="C57" s="21" t="s">
        <v>455</v>
      </c>
      <c r="D57" s="23" t="s">
        <v>67</v>
      </c>
      <c r="E57" s="21" t="s">
        <v>266</v>
      </c>
      <c r="F57" s="21" t="s">
        <v>243</v>
      </c>
      <c r="G57" s="21"/>
      <c r="H57" s="21" t="s">
        <v>240</v>
      </c>
      <c r="I57" s="21" t="s">
        <v>581</v>
      </c>
    </row>
    <row r="58" spans="1:9" ht="12.75" customHeight="1" x14ac:dyDescent="0.25">
      <c r="A58" s="21" t="s">
        <v>280</v>
      </c>
      <c r="B58" s="21" t="s">
        <v>265</v>
      </c>
      <c r="C58" s="21" t="s">
        <v>456</v>
      </c>
      <c r="D58" s="23" t="s">
        <v>67</v>
      </c>
      <c r="E58" s="21" t="s">
        <v>266</v>
      </c>
      <c r="F58" s="21" t="s">
        <v>243</v>
      </c>
      <c r="G58" s="21"/>
      <c r="H58" s="21" t="s">
        <v>240</v>
      </c>
      <c r="I58" s="21" t="s">
        <v>582</v>
      </c>
    </row>
    <row r="59" spans="1:9" ht="12.75" customHeight="1" x14ac:dyDescent="0.25">
      <c r="A59" s="21" t="s">
        <v>191</v>
      </c>
      <c r="B59" s="21" t="s">
        <v>110</v>
      </c>
      <c r="C59" s="21" t="s">
        <v>242</v>
      </c>
      <c r="D59" s="23" t="s">
        <v>67</v>
      </c>
      <c r="E59" s="21" t="s">
        <v>112</v>
      </c>
      <c r="F59" s="21" t="s">
        <v>243</v>
      </c>
      <c r="G59" s="21"/>
      <c r="H59" s="21" t="s">
        <v>240</v>
      </c>
      <c r="I59" s="21" t="s">
        <v>583</v>
      </c>
    </row>
    <row r="60" spans="1:9" ht="12.75" customHeight="1" x14ac:dyDescent="0.25">
      <c r="A60" s="21" t="s">
        <v>195</v>
      </c>
      <c r="B60" s="21" t="s">
        <v>196</v>
      </c>
      <c r="C60" s="21" t="s">
        <v>197</v>
      </c>
      <c r="D60" s="23"/>
      <c r="E60" s="21"/>
      <c r="F60" s="21" t="s">
        <v>73</v>
      </c>
      <c r="G60" s="21" t="s">
        <v>46</v>
      </c>
      <c r="H60" s="21" t="s">
        <v>178</v>
      </c>
      <c r="I60" s="21" t="s">
        <v>584</v>
      </c>
    </row>
    <row r="61" spans="1:9" ht="12.75" customHeight="1" x14ac:dyDescent="0.25">
      <c r="A61" s="21" t="s">
        <v>198</v>
      </c>
      <c r="B61" s="21" t="s">
        <v>199</v>
      </c>
      <c r="C61" s="21" t="s">
        <v>200</v>
      </c>
      <c r="D61" s="23"/>
      <c r="E61" s="21"/>
      <c r="F61" s="21" t="s">
        <v>73</v>
      </c>
      <c r="G61" s="21" t="s">
        <v>46</v>
      </c>
      <c r="H61" s="21" t="s">
        <v>178</v>
      </c>
      <c r="I61" s="21" t="s">
        <v>585</v>
      </c>
    </row>
    <row r="62" spans="1:9" ht="12.75" customHeight="1" x14ac:dyDescent="0.25">
      <c r="A62" s="21" t="s">
        <v>201</v>
      </c>
      <c r="B62" s="21" t="s">
        <v>202</v>
      </c>
      <c r="C62" s="21" t="s">
        <v>203</v>
      </c>
      <c r="D62" s="23"/>
      <c r="E62" s="21"/>
      <c r="F62" s="21" t="s">
        <v>73</v>
      </c>
      <c r="G62" s="21" t="s">
        <v>46</v>
      </c>
      <c r="H62" s="21" t="s">
        <v>178</v>
      </c>
      <c r="I62" s="21" t="s">
        <v>586</v>
      </c>
    </row>
    <row r="63" spans="1:9" ht="12.75" customHeight="1" x14ac:dyDescent="0.25">
      <c r="A63" s="21" t="s">
        <v>204</v>
      </c>
      <c r="B63" s="21" t="s">
        <v>205</v>
      </c>
      <c r="C63" s="21" t="s">
        <v>206</v>
      </c>
      <c r="D63" s="23"/>
      <c r="E63" s="21"/>
      <c r="F63" s="21" t="s">
        <v>56</v>
      </c>
      <c r="G63" s="21" t="s">
        <v>65</v>
      </c>
      <c r="H63" s="21" t="s">
        <v>178</v>
      </c>
      <c r="I63" s="21" t="s">
        <v>587</v>
      </c>
    </row>
    <row r="64" spans="1:9" ht="12.75" customHeight="1" x14ac:dyDescent="0.25">
      <c r="A64" s="21" t="s">
        <v>457</v>
      </c>
      <c r="B64" s="21" t="s">
        <v>405</v>
      </c>
      <c r="C64" s="21" t="s">
        <v>458</v>
      </c>
      <c r="D64" s="23" t="s">
        <v>67</v>
      </c>
      <c r="E64" s="21" t="s">
        <v>407</v>
      </c>
      <c r="F64" s="21" t="s">
        <v>245</v>
      </c>
      <c r="G64" s="21"/>
      <c r="H64" s="21" t="s">
        <v>240</v>
      </c>
      <c r="I64" s="21" t="s">
        <v>588</v>
      </c>
    </row>
    <row r="65" spans="1:9" ht="12.75" customHeight="1" x14ac:dyDescent="0.25">
      <c r="A65" s="21" t="s">
        <v>533</v>
      </c>
      <c r="B65" s="21" t="s">
        <v>507</v>
      </c>
      <c r="C65" s="21" t="s">
        <v>534</v>
      </c>
      <c r="D65" s="23" t="s">
        <v>67</v>
      </c>
      <c r="E65" s="21" t="s">
        <v>509</v>
      </c>
      <c r="F65" s="21" t="s">
        <v>245</v>
      </c>
      <c r="G65" s="21"/>
      <c r="H65" s="21" t="s">
        <v>240</v>
      </c>
      <c r="I65" s="21" t="s">
        <v>589</v>
      </c>
    </row>
    <row r="66" spans="1:9" ht="12.75" customHeight="1" x14ac:dyDescent="0.25">
      <c r="A66" s="21" t="s">
        <v>459</v>
      </c>
      <c r="B66" s="21" t="s">
        <v>438</v>
      </c>
      <c r="C66" s="21" t="s">
        <v>460</v>
      </c>
      <c r="D66" s="23" t="s">
        <v>67</v>
      </c>
      <c r="E66" s="21" t="s">
        <v>440</v>
      </c>
      <c r="F66" s="21" t="s">
        <v>245</v>
      </c>
      <c r="G66" s="21"/>
      <c r="H66" s="21" t="s">
        <v>240</v>
      </c>
      <c r="I66" s="21" t="s">
        <v>590</v>
      </c>
    </row>
    <row r="67" spans="1:9" ht="12.75" customHeight="1" x14ac:dyDescent="0.25">
      <c r="A67" s="21" t="s">
        <v>191</v>
      </c>
      <c r="B67" s="21" t="s">
        <v>110</v>
      </c>
      <c r="C67" s="21" t="s">
        <v>244</v>
      </c>
      <c r="D67" s="23" t="s">
        <v>67</v>
      </c>
      <c r="E67" s="21" t="s">
        <v>112</v>
      </c>
      <c r="F67" s="21" t="s">
        <v>245</v>
      </c>
      <c r="G67" s="21"/>
      <c r="H67" s="21" t="s">
        <v>240</v>
      </c>
      <c r="I67" s="21" t="s">
        <v>591</v>
      </c>
    </row>
    <row r="68" spans="1:9" ht="12.75" customHeight="1" x14ac:dyDescent="0.25">
      <c r="A68" s="21" t="s">
        <v>207</v>
      </c>
      <c r="B68" s="21" t="s">
        <v>208</v>
      </c>
      <c r="C68" s="21" t="s">
        <v>209</v>
      </c>
      <c r="D68" s="23"/>
      <c r="E68" s="21"/>
      <c r="F68" s="21" t="s">
        <v>56</v>
      </c>
      <c r="G68" s="21" t="s">
        <v>57</v>
      </c>
      <c r="H68" s="21" t="s">
        <v>178</v>
      </c>
      <c r="I68" s="21" t="s">
        <v>592</v>
      </c>
    </row>
    <row r="69" spans="1:9" ht="12.75" customHeight="1" x14ac:dyDescent="0.25">
      <c r="A69" s="21" t="s">
        <v>210</v>
      </c>
      <c r="B69" s="21" t="s">
        <v>211</v>
      </c>
      <c r="C69" s="21" t="s">
        <v>212</v>
      </c>
      <c r="D69" s="23"/>
      <c r="E69" s="21"/>
      <c r="F69" s="21" t="s">
        <v>56</v>
      </c>
      <c r="G69" s="21" t="s">
        <v>57</v>
      </c>
      <c r="H69" s="21" t="s">
        <v>178</v>
      </c>
      <c r="I69" s="21" t="s">
        <v>593</v>
      </c>
    </row>
    <row r="70" spans="1:9" ht="12.75" customHeight="1" x14ac:dyDescent="0.25">
      <c r="A70" s="21" t="s">
        <v>461</v>
      </c>
      <c r="B70" s="21" t="s">
        <v>405</v>
      </c>
      <c r="C70" s="21" t="s">
        <v>462</v>
      </c>
      <c r="D70" s="23" t="s">
        <v>67</v>
      </c>
      <c r="E70" s="21" t="s">
        <v>407</v>
      </c>
      <c r="F70" s="21" t="s">
        <v>245</v>
      </c>
      <c r="G70" s="21"/>
      <c r="H70" s="21" t="s">
        <v>240</v>
      </c>
      <c r="I70" s="21" t="s">
        <v>594</v>
      </c>
    </row>
    <row r="71" spans="1:9" ht="12.75" customHeight="1" x14ac:dyDescent="0.25">
      <c r="A71" s="21" t="s">
        <v>213</v>
      </c>
      <c r="B71" s="21" t="s">
        <v>214</v>
      </c>
      <c r="C71" s="21" t="s">
        <v>215</v>
      </c>
      <c r="D71" s="23"/>
      <c r="E71" s="21"/>
      <c r="F71" s="21" t="s">
        <v>56</v>
      </c>
      <c r="G71" s="21" t="s">
        <v>57</v>
      </c>
      <c r="H71" s="21" t="s">
        <v>178</v>
      </c>
      <c r="I71" s="21" t="s">
        <v>595</v>
      </c>
    </row>
    <row r="72" spans="1:9" ht="12.75" customHeight="1" x14ac:dyDescent="0.25">
      <c r="A72" s="21" t="s">
        <v>216</v>
      </c>
      <c r="B72" s="21" t="s">
        <v>217</v>
      </c>
      <c r="C72" s="21" t="s">
        <v>218</v>
      </c>
      <c r="D72" s="23"/>
      <c r="E72" s="21"/>
      <c r="F72" s="21" t="s">
        <v>56</v>
      </c>
      <c r="G72" s="21" t="s">
        <v>57</v>
      </c>
      <c r="H72" s="21" t="s">
        <v>178</v>
      </c>
      <c r="I72" s="21" t="s">
        <v>596</v>
      </c>
    </row>
    <row r="73" spans="1:9" ht="12.75" customHeight="1" x14ac:dyDescent="0.25">
      <c r="A73" s="21" t="s">
        <v>219</v>
      </c>
      <c r="B73" s="21" t="s">
        <v>220</v>
      </c>
      <c r="C73" s="21" t="s">
        <v>221</v>
      </c>
      <c r="D73" s="23"/>
      <c r="E73" s="21"/>
      <c r="F73" s="21" t="s">
        <v>56</v>
      </c>
      <c r="G73" s="21" t="s">
        <v>46</v>
      </c>
      <c r="H73" s="21" t="s">
        <v>178</v>
      </c>
      <c r="I73" s="21" t="s">
        <v>597</v>
      </c>
    </row>
    <row r="74" spans="1:9" ht="12.75" customHeight="1" x14ac:dyDescent="0.25">
      <c r="A74" s="21" t="s">
        <v>219</v>
      </c>
      <c r="B74" s="21" t="s">
        <v>220</v>
      </c>
      <c r="C74" s="21" t="s">
        <v>221</v>
      </c>
      <c r="D74" s="23"/>
      <c r="E74" s="21"/>
      <c r="F74" s="21" t="s">
        <v>56</v>
      </c>
      <c r="G74" s="21" t="s">
        <v>46</v>
      </c>
      <c r="H74" s="21" t="s">
        <v>178</v>
      </c>
      <c r="I74" s="21" t="s">
        <v>598</v>
      </c>
    </row>
    <row r="75" spans="1:9" ht="12.75" customHeight="1" x14ac:dyDescent="0.25">
      <c r="A75" s="21" t="s">
        <v>222</v>
      </c>
      <c r="B75" s="21" t="s">
        <v>223</v>
      </c>
      <c r="C75" s="21" t="s">
        <v>224</v>
      </c>
      <c r="D75" s="23"/>
      <c r="E75" s="21"/>
      <c r="F75" s="21" t="s">
        <v>56</v>
      </c>
      <c r="G75" s="21" t="s">
        <v>57</v>
      </c>
      <c r="H75" s="21" t="s">
        <v>178</v>
      </c>
      <c r="I75" s="21" t="s">
        <v>599</v>
      </c>
    </row>
    <row r="76" spans="1:9" ht="12.75" customHeight="1" x14ac:dyDescent="0.25">
      <c r="A76" s="21" t="s">
        <v>225</v>
      </c>
      <c r="B76" s="21" t="s">
        <v>84</v>
      </c>
      <c r="C76" s="21" t="s">
        <v>226</v>
      </c>
      <c r="D76" s="23"/>
      <c r="E76" s="21"/>
      <c r="F76" s="21" t="s">
        <v>85</v>
      </c>
      <c r="G76" s="21" t="s">
        <v>46</v>
      </c>
      <c r="H76" s="21" t="s">
        <v>178</v>
      </c>
      <c r="I76" s="21" t="s">
        <v>600</v>
      </c>
    </row>
  </sheetData>
  <sheetProtection sheet="1" objects="1" scenarios="1"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5EF7D-2ADC-4F4C-BF06-CFCDDF532FBF}">
  <sheetPr>
    <outlinePr summaryBelow="0"/>
  </sheetPr>
  <dimension ref="A1:N111"/>
  <sheetViews>
    <sheetView showGridLines="0" workbookViewId="0">
      <pane ySplit="8" topLeftCell="A72" activePane="bottomLeft" state="frozen"/>
      <selection pane="bottomLeft" activeCell="D94" sqref="D94"/>
    </sheetView>
  </sheetViews>
  <sheetFormatPr defaultRowHeight="12.75" customHeight="1" outlineLevelRow="2" outlineLevelCol="1" x14ac:dyDescent="0.25"/>
  <cols>
    <col min="1" max="1" width="37" bestFit="1" customWidth="1"/>
    <col min="2" max="2" width="13.375" hidden="1" customWidth="1" outlineLevel="1"/>
    <col min="3" max="3" width="21.5" bestFit="1" customWidth="1" collapsed="1"/>
    <col min="4" max="4" width="6.875" bestFit="1" customWidth="1"/>
    <col min="5" max="5" width="8.875" bestFit="1" customWidth="1"/>
    <col min="6" max="6" width="10.875" customWidth="1"/>
    <col min="7" max="7" width="10.625" bestFit="1" customWidth="1"/>
    <col min="8" max="8" width="22.375" bestFit="1" customWidth="1"/>
    <col min="9" max="9" width="13.375" bestFit="1" customWidth="1"/>
    <col min="10" max="10" width="6.25" bestFit="1" customWidth="1"/>
    <col min="11" max="11" width="19.75" bestFit="1" customWidth="1"/>
    <col min="12" max="12" width="4.75" bestFit="1" customWidth="1"/>
    <col min="13" max="13" width="36.125" hidden="1" customWidth="1" outlineLevel="1"/>
    <col min="14" max="14" width="1.875" bestFit="1" customWidth="1" collapsed="1"/>
  </cols>
  <sheetData>
    <row r="1" spans="1:14" ht="12.75" customHeight="1" x14ac:dyDescent="0.25">
      <c r="A1" s="19" t="s">
        <v>20</v>
      </c>
      <c r="B1" s="19"/>
      <c r="C1" s="19" t="s">
        <v>21</v>
      </c>
      <c r="D1" s="19"/>
      <c r="E1" s="19"/>
      <c r="F1" s="19"/>
      <c r="G1" s="19"/>
      <c r="H1" s="19"/>
      <c r="I1" s="19"/>
      <c r="J1" s="19"/>
      <c r="K1" s="19"/>
      <c r="L1" s="19"/>
      <c r="M1" s="19"/>
    </row>
    <row r="2" spans="1:14" ht="12.75" customHeight="1" x14ac:dyDescent="0.25">
      <c r="A2" s="19" t="s">
        <v>22</v>
      </c>
      <c r="B2" s="19"/>
      <c r="C2" s="19">
        <v>1</v>
      </c>
      <c r="D2" s="19"/>
      <c r="E2" s="19"/>
      <c r="F2" s="19"/>
      <c r="G2" s="19"/>
      <c r="H2" s="19"/>
      <c r="I2" s="19"/>
      <c r="J2" s="19"/>
      <c r="K2" s="19"/>
      <c r="L2" s="19"/>
      <c r="M2" s="19"/>
    </row>
    <row r="3" spans="1:14" ht="12.75" customHeight="1" x14ac:dyDescent="0.25">
      <c r="A3" s="19" t="s">
        <v>23</v>
      </c>
      <c r="B3" s="19"/>
      <c r="C3" s="19" t="s">
        <v>24</v>
      </c>
      <c r="D3" s="19"/>
      <c r="E3" s="19"/>
      <c r="F3" s="19"/>
      <c r="G3" s="19"/>
      <c r="H3" s="19"/>
      <c r="I3" s="19"/>
      <c r="J3" s="19"/>
      <c r="K3" s="19"/>
      <c r="L3" s="19"/>
      <c r="M3" s="19"/>
    </row>
    <row r="4" spans="1:14" ht="12.75" customHeight="1" x14ac:dyDescent="0.25">
      <c r="A4" s="19" t="s">
        <v>25</v>
      </c>
      <c r="B4" s="19"/>
      <c r="C4" s="19" t="s">
        <v>26</v>
      </c>
      <c r="D4" s="19"/>
      <c r="E4" s="19"/>
      <c r="F4" s="19"/>
      <c r="G4" s="19"/>
      <c r="H4" s="19"/>
      <c r="I4" s="19"/>
      <c r="J4" s="19"/>
      <c r="K4" s="19"/>
      <c r="L4" s="19"/>
      <c r="M4" s="19"/>
    </row>
    <row r="5" spans="1:14" ht="12.75" customHeight="1" x14ac:dyDescent="0.25">
      <c r="A5" s="19" t="s">
        <v>27</v>
      </c>
      <c r="B5" s="19"/>
      <c r="C5" s="19" t="s">
        <v>28</v>
      </c>
      <c r="D5" s="19"/>
      <c r="E5" s="19"/>
      <c r="F5" s="19"/>
      <c r="G5" s="19"/>
      <c r="H5" s="19"/>
      <c r="I5" s="19"/>
      <c r="J5" s="19"/>
      <c r="K5" s="19"/>
      <c r="L5" s="19"/>
      <c r="M5" s="19"/>
    </row>
    <row r="6" spans="1:14" ht="12.75" customHeight="1" x14ac:dyDescent="0.25">
      <c r="A6" s="19" t="s">
        <v>29</v>
      </c>
      <c r="B6" s="19"/>
      <c r="C6" s="20">
        <v>45078.467245370368</v>
      </c>
      <c r="D6" s="19"/>
      <c r="E6" s="19"/>
      <c r="F6" s="19"/>
      <c r="G6" s="19"/>
      <c r="H6" s="19"/>
      <c r="I6" s="19"/>
      <c r="J6" s="19"/>
      <c r="K6" s="19"/>
      <c r="L6" s="19"/>
      <c r="M6" s="19"/>
    </row>
    <row r="7" spans="1:14" ht="12.75" customHeight="1" x14ac:dyDescent="0.25">
      <c r="A7" s="24"/>
      <c r="B7" s="24"/>
      <c r="C7" s="24"/>
      <c r="D7" s="24"/>
      <c r="E7" s="24"/>
      <c r="F7" s="24"/>
      <c r="G7" s="24"/>
      <c r="H7" s="24"/>
      <c r="I7" s="24"/>
      <c r="J7" s="24"/>
      <c r="K7" s="24"/>
      <c r="L7" s="24"/>
      <c r="M7" s="24"/>
    </row>
    <row r="8" spans="1:14" ht="12.75" customHeight="1" x14ac:dyDescent="0.25">
      <c r="A8" s="25" t="s">
        <v>30</v>
      </c>
      <c r="B8" s="25" t="s">
        <v>31</v>
      </c>
      <c r="C8" s="25" t="s">
        <v>32</v>
      </c>
      <c r="D8" s="25" t="s">
        <v>33</v>
      </c>
      <c r="E8" s="25" t="s">
        <v>34</v>
      </c>
      <c r="F8" s="25" t="s">
        <v>35</v>
      </c>
      <c r="G8" s="25" t="s">
        <v>36</v>
      </c>
      <c r="H8" s="25" t="s">
        <v>37</v>
      </c>
      <c r="I8" s="25" t="s">
        <v>38</v>
      </c>
      <c r="J8" s="25" t="s">
        <v>39</v>
      </c>
      <c r="K8" s="25" t="s">
        <v>40</v>
      </c>
      <c r="L8" s="25" t="s">
        <v>41</v>
      </c>
      <c r="M8" s="25" t="s">
        <v>42</v>
      </c>
    </row>
    <row r="9" spans="1:14" ht="12.75" customHeight="1" x14ac:dyDescent="0.25">
      <c r="A9" s="22"/>
      <c r="B9" s="22"/>
      <c r="C9" s="22"/>
      <c r="D9" s="22"/>
      <c r="E9" s="22"/>
      <c r="F9" s="22"/>
      <c r="G9" s="22"/>
      <c r="H9" s="22"/>
      <c r="I9" s="22"/>
      <c r="J9" s="22"/>
      <c r="K9" s="22"/>
      <c r="L9" s="22"/>
      <c r="M9" s="22"/>
    </row>
    <row r="10" spans="1:14" ht="12.75" customHeight="1" x14ac:dyDescent="0.25">
      <c r="A10" s="21" t="s">
        <v>246</v>
      </c>
      <c r="B10" s="21" t="s">
        <v>247</v>
      </c>
      <c r="C10" s="23"/>
      <c r="D10" s="23"/>
      <c r="E10" s="23"/>
      <c r="F10" s="23"/>
      <c r="G10" s="23"/>
      <c r="H10" s="21" t="s">
        <v>247</v>
      </c>
      <c r="I10" s="21"/>
      <c r="J10" s="21" t="s">
        <v>64</v>
      </c>
      <c r="K10" s="21" t="s">
        <v>248</v>
      </c>
      <c r="L10" s="21" t="s">
        <v>47</v>
      </c>
      <c r="M10" s="21" t="s">
        <v>249</v>
      </c>
      <c r="N10">
        <v>1</v>
      </c>
    </row>
    <row r="11" spans="1:14" ht="12.75" customHeight="1" x14ac:dyDescent="0.25">
      <c r="A11" s="21" t="s">
        <v>250</v>
      </c>
      <c r="B11" s="21" t="s">
        <v>251</v>
      </c>
      <c r="C11" s="23"/>
      <c r="D11" s="23"/>
      <c r="E11" s="23"/>
      <c r="F11" s="23"/>
      <c r="G11" s="23"/>
      <c r="H11" s="21" t="s">
        <v>251</v>
      </c>
      <c r="I11" s="21"/>
      <c r="J11" s="21" t="s">
        <v>64</v>
      </c>
      <c r="K11" s="21" t="s">
        <v>248</v>
      </c>
      <c r="L11" s="21" t="s">
        <v>47</v>
      </c>
      <c r="M11" s="21" t="s">
        <v>252</v>
      </c>
      <c r="N11">
        <v>1</v>
      </c>
    </row>
    <row r="12" spans="1:14" ht="12.75" customHeight="1" x14ac:dyDescent="0.25">
      <c r="A12" s="21" t="s">
        <v>253</v>
      </c>
      <c r="B12" s="21" t="s">
        <v>254</v>
      </c>
      <c r="C12" s="23"/>
      <c r="D12" s="23"/>
      <c r="E12" s="23"/>
      <c r="F12" s="23"/>
      <c r="G12" s="23"/>
      <c r="H12" s="21" t="s">
        <v>254</v>
      </c>
      <c r="I12" s="21"/>
      <c r="J12" s="21" t="s">
        <v>64</v>
      </c>
      <c r="K12" s="21" t="s">
        <v>248</v>
      </c>
      <c r="L12" s="21" t="s">
        <v>47</v>
      </c>
      <c r="M12" s="21" t="s">
        <v>255</v>
      </c>
      <c r="N12">
        <v>1</v>
      </c>
    </row>
    <row r="13" spans="1:14" ht="12.75" customHeight="1" x14ac:dyDescent="0.25">
      <c r="A13" s="21" t="s">
        <v>308</v>
      </c>
      <c r="B13" s="21" t="s">
        <v>309</v>
      </c>
      <c r="C13" s="23"/>
      <c r="D13" s="23"/>
      <c r="E13" s="23"/>
      <c r="F13" s="23"/>
      <c r="G13" s="23"/>
      <c r="H13" s="21" t="s">
        <v>309</v>
      </c>
      <c r="I13" s="21"/>
      <c r="J13" s="21" t="s">
        <v>310</v>
      </c>
      <c r="K13" s="21" t="s">
        <v>46</v>
      </c>
      <c r="L13" s="21" t="s">
        <v>47</v>
      </c>
      <c r="M13" s="21" t="s">
        <v>311</v>
      </c>
      <c r="N13">
        <v>1</v>
      </c>
    </row>
    <row r="14" spans="1:14" ht="12.75" customHeight="1" x14ac:dyDescent="0.25">
      <c r="A14" s="21" t="s">
        <v>43</v>
      </c>
      <c r="B14" s="21" t="s">
        <v>44</v>
      </c>
      <c r="C14" s="23"/>
      <c r="D14" s="23"/>
      <c r="E14" s="23"/>
      <c r="F14" s="23"/>
      <c r="G14" s="23"/>
      <c r="H14" s="21" t="s">
        <v>44</v>
      </c>
      <c r="I14" s="21"/>
      <c r="J14" s="21" t="s">
        <v>45</v>
      </c>
      <c r="K14" s="21" t="s">
        <v>46</v>
      </c>
      <c r="L14" s="21" t="s">
        <v>47</v>
      </c>
      <c r="M14" s="21" t="s">
        <v>48</v>
      </c>
      <c r="N14">
        <v>1</v>
      </c>
    </row>
    <row r="15" spans="1:14" ht="12.75" customHeight="1" outlineLevel="1" x14ac:dyDescent="0.25">
      <c r="A15" s="21" t="s">
        <v>50</v>
      </c>
      <c r="B15" s="21"/>
      <c r="C15" s="23"/>
      <c r="D15" s="22"/>
      <c r="E15" s="23"/>
      <c r="F15" s="23"/>
      <c r="G15" s="23"/>
      <c r="H15" s="21" t="s">
        <v>51</v>
      </c>
      <c r="I15" s="21"/>
      <c r="J15" s="21" t="s">
        <v>45</v>
      </c>
      <c r="K15" s="21" t="s">
        <v>46</v>
      </c>
      <c r="L15" s="21" t="s">
        <v>52</v>
      </c>
      <c r="M15" s="21" t="s">
        <v>53</v>
      </c>
      <c r="N15">
        <v>2</v>
      </c>
    </row>
    <row r="16" spans="1:14" ht="12.75" customHeight="1" outlineLevel="2" x14ac:dyDescent="0.25">
      <c r="A16" s="21" t="s">
        <v>388</v>
      </c>
      <c r="B16" s="21" t="s">
        <v>389</v>
      </c>
      <c r="C16" s="23" t="s">
        <v>67</v>
      </c>
      <c r="D16" s="22" t="s">
        <v>67</v>
      </c>
      <c r="E16" s="23" t="s">
        <v>67</v>
      </c>
      <c r="F16" s="22" t="s">
        <v>68</v>
      </c>
      <c r="G16" s="23" t="s">
        <v>67</v>
      </c>
      <c r="H16" s="21" t="s">
        <v>390</v>
      </c>
      <c r="I16" s="21" t="s">
        <v>266</v>
      </c>
      <c r="J16" s="21" t="s">
        <v>227</v>
      </c>
      <c r="K16" s="21"/>
      <c r="L16" s="21" t="s">
        <v>70</v>
      </c>
      <c r="M16" s="21" t="s">
        <v>391</v>
      </c>
      <c r="N16">
        <v>3</v>
      </c>
    </row>
    <row r="17" spans="1:14" ht="12.75" customHeight="1" outlineLevel="2" x14ac:dyDescent="0.25">
      <c r="A17" s="21" t="s">
        <v>392</v>
      </c>
      <c r="B17" s="21" t="s">
        <v>393</v>
      </c>
      <c r="C17" s="23" t="s">
        <v>67</v>
      </c>
      <c r="D17" s="22" t="s">
        <v>67</v>
      </c>
      <c r="E17" s="23" t="s">
        <v>67</v>
      </c>
      <c r="F17" s="22" t="s">
        <v>68</v>
      </c>
      <c r="G17" s="23" t="s">
        <v>67</v>
      </c>
      <c r="H17" s="21" t="s">
        <v>394</v>
      </c>
      <c r="I17" s="21" t="s">
        <v>266</v>
      </c>
      <c r="J17" s="21" t="s">
        <v>227</v>
      </c>
      <c r="K17" s="21"/>
      <c r="L17" s="21" t="s">
        <v>70</v>
      </c>
      <c r="M17" s="21" t="s">
        <v>395</v>
      </c>
      <c r="N17">
        <v>3</v>
      </c>
    </row>
    <row r="18" spans="1:14" ht="12.75" customHeight="1" outlineLevel="2" x14ac:dyDescent="0.25">
      <c r="A18" s="21" t="s">
        <v>396</v>
      </c>
      <c r="B18" s="21" t="s">
        <v>397</v>
      </c>
      <c r="C18" s="23" t="s">
        <v>67</v>
      </c>
      <c r="D18" s="22" t="s">
        <v>67</v>
      </c>
      <c r="E18" s="23" t="s">
        <v>67</v>
      </c>
      <c r="F18" s="22" t="s">
        <v>68</v>
      </c>
      <c r="G18" s="23" t="s">
        <v>67</v>
      </c>
      <c r="H18" s="21" t="s">
        <v>398</v>
      </c>
      <c r="I18" s="21" t="s">
        <v>112</v>
      </c>
      <c r="J18" s="21" t="s">
        <v>227</v>
      </c>
      <c r="K18" s="21"/>
      <c r="L18" s="21" t="s">
        <v>70</v>
      </c>
      <c r="M18" s="21" t="s">
        <v>399</v>
      </c>
      <c r="N18">
        <v>3</v>
      </c>
    </row>
    <row r="19" spans="1:14" ht="12.75" customHeight="1" outlineLevel="2" x14ac:dyDescent="0.25">
      <c r="A19" s="21" t="s">
        <v>400</v>
      </c>
      <c r="B19" s="21" t="s">
        <v>401</v>
      </c>
      <c r="C19" s="23" t="s">
        <v>67</v>
      </c>
      <c r="D19" s="22" t="s">
        <v>67</v>
      </c>
      <c r="E19" s="23" t="s">
        <v>67</v>
      </c>
      <c r="F19" s="22" t="s">
        <v>68</v>
      </c>
      <c r="G19" s="23" t="s">
        <v>67</v>
      </c>
      <c r="H19" s="21" t="s">
        <v>402</v>
      </c>
      <c r="I19" s="21" t="s">
        <v>112</v>
      </c>
      <c r="J19" s="21" t="s">
        <v>227</v>
      </c>
      <c r="K19" s="21"/>
      <c r="L19" s="21" t="s">
        <v>70</v>
      </c>
      <c r="M19" s="21" t="s">
        <v>403</v>
      </c>
      <c r="N19">
        <v>3</v>
      </c>
    </row>
    <row r="20" spans="1:14" ht="12.75" customHeight="1" x14ac:dyDescent="0.25">
      <c r="A20" s="21" t="s">
        <v>54</v>
      </c>
      <c r="B20" s="21" t="s">
        <v>55</v>
      </c>
      <c r="C20" s="23"/>
      <c r="D20" s="23"/>
      <c r="E20" s="23"/>
      <c r="F20" s="23"/>
      <c r="G20" s="23"/>
      <c r="H20" s="21" t="s">
        <v>55</v>
      </c>
      <c r="I20" s="21"/>
      <c r="J20" s="21" t="s">
        <v>56</v>
      </c>
      <c r="K20" s="21" t="s">
        <v>57</v>
      </c>
      <c r="L20" s="21" t="s">
        <v>47</v>
      </c>
      <c r="M20" s="21" t="s">
        <v>58</v>
      </c>
      <c r="N20">
        <v>1</v>
      </c>
    </row>
    <row r="21" spans="1:14" ht="12.75" customHeight="1" x14ac:dyDescent="0.25">
      <c r="A21" s="21" t="s">
        <v>463</v>
      </c>
      <c r="B21" s="21" t="s">
        <v>463</v>
      </c>
      <c r="C21" s="23"/>
      <c r="D21" s="23"/>
      <c r="E21" s="23"/>
      <c r="F21" s="23"/>
      <c r="G21" s="23"/>
      <c r="H21" s="21" t="s">
        <v>463</v>
      </c>
      <c r="I21" s="21"/>
      <c r="J21" s="21" t="s">
        <v>107</v>
      </c>
      <c r="K21" s="21" t="s">
        <v>46</v>
      </c>
      <c r="L21" s="21" t="s">
        <v>47</v>
      </c>
      <c r="M21" s="21" t="s">
        <v>464</v>
      </c>
      <c r="N21">
        <v>1</v>
      </c>
    </row>
    <row r="22" spans="1:14" ht="12.75" customHeight="1" outlineLevel="1" x14ac:dyDescent="0.25">
      <c r="A22" s="21" t="s">
        <v>465</v>
      </c>
      <c r="B22" s="21" t="s">
        <v>466</v>
      </c>
      <c r="C22" s="22" t="s">
        <v>67</v>
      </c>
      <c r="D22" s="22" t="s">
        <v>67</v>
      </c>
      <c r="E22" s="22" t="s">
        <v>67</v>
      </c>
      <c r="F22" s="22" t="s">
        <v>111</v>
      </c>
      <c r="G22" s="23" t="str">
        <f>IF($F$22="MANUAL",$D$22,IF($F$22="COMPUTED",$C$22,$E$22))</f>
        <v>-</v>
      </c>
      <c r="H22" s="21" t="s">
        <v>467</v>
      </c>
      <c r="I22" s="21" t="s">
        <v>468</v>
      </c>
      <c r="J22" s="21" t="s">
        <v>107</v>
      </c>
      <c r="K22" s="21"/>
      <c r="L22" s="21" t="s">
        <v>113</v>
      </c>
      <c r="M22" s="21" t="s">
        <v>469</v>
      </c>
      <c r="N22">
        <v>2</v>
      </c>
    </row>
    <row r="23" spans="1:14" ht="12.75" customHeight="1" outlineLevel="1" x14ac:dyDescent="0.25">
      <c r="A23" s="21" t="s">
        <v>470</v>
      </c>
      <c r="B23" s="21" t="s">
        <v>471</v>
      </c>
      <c r="C23" s="22" t="s">
        <v>67</v>
      </c>
      <c r="D23" s="36" t="s">
        <v>67</v>
      </c>
      <c r="E23" s="36" t="s">
        <v>67</v>
      </c>
      <c r="F23" s="22" t="s">
        <v>111</v>
      </c>
      <c r="G23" s="23" t="str">
        <f>IF($F$23="MANUAL",$D$23,IF($F$23="COMPUTED",$C$23,$E$23))</f>
        <v>-</v>
      </c>
      <c r="H23" s="21" t="s">
        <v>472</v>
      </c>
      <c r="I23" s="21" t="s">
        <v>471</v>
      </c>
      <c r="J23" s="21" t="s">
        <v>107</v>
      </c>
      <c r="K23" s="21"/>
      <c r="L23" s="21" t="s">
        <v>113</v>
      </c>
      <c r="M23" s="21" t="s">
        <v>473</v>
      </c>
      <c r="N23">
        <v>2</v>
      </c>
    </row>
    <row r="24" spans="1:14" ht="12.75" customHeight="1" outlineLevel="1" x14ac:dyDescent="0.25">
      <c r="A24" s="21" t="s">
        <v>422</v>
      </c>
      <c r="B24" s="21" t="s">
        <v>299</v>
      </c>
      <c r="C24" s="22" t="s">
        <v>67</v>
      </c>
      <c r="D24" s="22" t="s">
        <v>67</v>
      </c>
      <c r="E24" s="22" t="s">
        <v>67</v>
      </c>
      <c r="F24" s="22" t="s">
        <v>111</v>
      </c>
      <c r="G24" s="23" t="str">
        <f>IF($F$24="MANUAL",$D$24,IF($F$24="COMPUTED",$C$24,$E$24))</f>
        <v>-</v>
      </c>
      <c r="H24" s="21" t="s">
        <v>474</v>
      </c>
      <c r="I24" s="21" t="s">
        <v>424</v>
      </c>
      <c r="J24" s="21" t="s">
        <v>107</v>
      </c>
      <c r="K24" s="21"/>
      <c r="L24" s="21" t="s">
        <v>113</v>
      </c>
      <c r="M24" s="21" t="s">
        <v>475</v>
      </c>
      <c r="N24">
        <v>2</v>
      </c>
    </row>
    <row r="25" spans="1:14" ht="12.75" customHeight="1" x14ac:dyDescent="0.25">
      <c r="A25" s="21" t="s">
        <v>312</v>
      </c>
      <c r="B25" s="21" t="s">
        <v>313</v>
      </c>
      <c r="C25" s="23"/>
      <c r="D25" s="23"/>
      <c r="E25" s="23"/>
      <c r="F25" s="23"/>
      <c r="G25" s="23"/>
      <c r="H25" s="21" t="s">
        <v>313</v>
      </c>
      <c r="I25" s="21"/>
      <c r="J25" s="21" t="s">
        <v>310</v>
      </c>
      <c r="K25" s="21" t="s">
        <v>46</v>
      </c>
      <c r="L25" s="21" t="s">
        <v>47</v>
      </c>
      <c r="M25" s="21" t="s">
        <v>314</v>
      </c>
      <c r="N25">
        <v>1</v>
      </c>
    </row>
    <row r="26" spans="1:14" ht="12.75" customHeight="1" outlineLevel="1" x14ac:dyDescent="0.25">
      <c r="A26" s="21" t="s">
        <v>315</v>
      </c>
      <c r="B26" s="21"/>
      <c r="C26" s="23"/>
      <c r="D26" s="22"/>
      <c r="E26" s="23"/>
      <c r="F26" s="23"/>
      <c r="G26" s="23"/>
      <c r="H26" s="21" t="s">
        <v>316</v>
      </c>
      <c r="I26" s="21"/>
      <c r="J26" s="21" t="s">
        <v>310</v>
      </c>
      <c r="K26" s="21" t="s">
        <v>46</v>
      </c>
      <c r="L26" s="21" t="s">
        <v>52</v>
      </c>
      <c r="M26" s="21" t="s">
        <v>317</v>
      </c>
      <c r="N26">
        <v>2</v>
      </c>
    </row>
    <row r="27" spans="1:14" ht="12.75" customHeight="1" outlineLevel="1" x14ac:dyDescent="0.25">
      <c r="A27" s="21" t="s">
        <v>318</v>
      </c>
      <c r="B27" s="21"/>
      <c r="C27" s="23"/>
      <c r="D27" s="22"/>
      <c r="E27" s="23"/>
      <c r="F27" s="23"/>
      <c r="G27" s="23"/>
      <c r="H27" s="21" t="s">
        <v>319</v>
      </c>
      <c r="I27" s="21"/>
      <c r="J27" s="21" t="s">
        <v>310</v>
      </c>
      <c r="K27" s="21" t="s">
        <v>46</v>
      </c>
      <c r="L27" s="21" t="s">
        <v>52</v>
      </c>
      <c r="M27" s="21" t="s">
        <v>320</v>
      </c>
      <c r="N27">
        <v>2</v>
      </c>
    </row>
    <row r="28" spans="1:14" ht="12.75" customHeight="1" outlineLevel="1" x14ac:dyDescent="0.25">
      <c r="A28" s="21" t="s">
        <v>321</v>
      </c>
      <c r="B28" s="21"/>
      <c r="C28" s="23"/>
      <c r="D28" s="22"/>
      <c r="E28" s="23"/>
      <c r="F28" s="23"/>
      <c r="G28" s="23"/>
      <c r="H28" s="21" t="s">
        <v>322</v>
      </c>
      <c r="I28" s="21"/>
      <c r="J28" s="21" t="s">
        <v>310</v>
      </c>
      <c r="K28" s="21" t="s">
        <v>46</v>
      </c>
      <c r="L28" s="21" t="s">
        <v>52</v>
      </c>
      <c r="M28" s="21" t="s">
        <v>323</v>
      </c>
      <c r="N28">
        <v>2</v>
      </c>
    </row>
    <row r="29" spans="1:14" ht="12.75" customHeight="1" x14ac:dyDescent="0.25">
      <c r="A29" s="21" t="s">
        <v>59</v>
      </c>
      <c r="B29" s="21" t="s">
        <v>60</v>
      </c>
      <c r="C29" s="23"/>
      <c r="D29" s="23"/>
      <c r="E29" s="23"/>
      <c r="F29" s="23"/>
      <c r="G29" s="23"/>
      <c r="H29" s="21" t="s">
        <v>60</v>
      </c>
      <c r="I29" s="21"/>
      <c r="J29" s="21" t="s">
        <v>56</v>
      </c>
      <c r="K29" s="21" t="s">
        <v>57</v>
      </c>
      <c r="L29" s="21" t="s">
        <v>47</v>
      </c>
      <c r="M29" s="21" t="s">
        <v>61</v>
      </c>
      <c r="N29">
        <v>1</v>
      </c>
    </row>
    <row r="30" spans="1:14" ht="12.75" customHeight="1" outlineLevel="1" x14ac:dyDescent="0.25">
      <c r="A30" s="21" t="s">
        <v>404</v>
      </c>
      <c r="B30" s="21" t="s">
        <v>405</v>
      </c>
      <c r="C30" s="23" t="s">
        <v>67</v>
      </c>
      <c r="D30" s="22" t="s">
        <v>67</v>
      </c>
      <c r="E30" s="23" t="s">
        <v>67</v>
      </c>
      <c r="F30" s="22" t="s">
        <v>68</v>
      </c>
      <c r="G30" s="23" t="str">
        <f>IF($F$30="MANUAL",$D$30,IF($F$30="COMPUTED",$C$30,$E$30))</f>
        <v>-</v>
      </c>
      <c r="H30" s="21" t="s">
        <v>406</v>
      </c>
      <c r="I30" s="21" t="s">
        <v>407</v>
      </c>
      <c r="J30" s="21" t="s">
        <v>235</v>
      </c>
      <c r="K30" s="21"/>
      <c r="L30" s="21" t="s">
        <v>70</v>
      </c>
      <c r="M30" s="21" t="s">
        <v>408</v>
      </c>
      <c r="N30">
        <v>2</v>
      </c>
    </row>
    <row r="31" spans="1:14" ht="12.75" customHeight="1" x14ac:dyDescent="0.25">
      <c r="A31" s="21" t="s">
        <v>62</v>
      </c>
      <c r="B31" s="21" t="s">
        <v>63</v>
      </c>
      <c r="C31" s="23"/>
      <c r="D31" s="23"/>
      <c r="E31" s="23"/>
      <c r="F31" s="23"/>
      <c r="G31" s="23"/>
      <c r="H31" s="21" t="s">
        <v>63</v>
      </c>
      <c r="I31" s="21"/>
      <c r="J31" s="21" t="s">
        <v>64</v>
      </c>
      <c r="K31" s="21" t="s">
        <v>65</v>
      </c>
      <c r="L31" s="21" t="s">
        <v>47</v>
      </c>
      <c r="M31" s="21" t="s">
        <v>66</v>
      </c>
      <c r="N31">
        <v>1</v>
      </c>
    </row>
    <row r="32" spans="1:14" ht="12.75" customHeight="1" outlineLevel="1" x14ac:dyDescent="0.25">
      <c r="A32" s="21" t="s">
        <v>324</v>
      </c>
      <c r="B32" s="21"/>
      <c r="C32" s="23"/>
      <c r="D32" s="22"/>
      <c r="E32" s="23"/>
      <c r="F32" s="23"/>
      <c r="G32" s="23"/>
      <c r="H32" s="21" t="s">
        <v>325</v>
      </c>
      <c r="I32" s="21"/>
      <c r="J32" s="21" t="s">
        <v>64</v>
      </c>
      <c r="K32" s="21" t="s">
        <v>46</v>
      </c>
      <c r="L32" s="21" t="s">
        <v>52</v>
      </c>
      <c r="M32" s="21" t="s">
        <v>326</v>
      </c>
      <c r="N32">
        <v>2</v>
      </c>
    </row>
    <row r="33" spans="1:14" ht="12.75" customHeight="1" outlineLevel="1" x14ac:dyDescent="0.25">
      <c r="A33" s="21" t="s">
        <v>256</v>
      </c>
      <c r="B33" s="21"/>
      <c r="C33" s="23"/>
      <c r="D33" s="22"/>
      <c r="E33" s="23"/>
      <c r="F33" s="23"/>
      <c r="G33" s="23"/>
      <c r="H33" s="21" t="s">
        <v>257</v>
      </c>
      <c r="I33" s="21"/>
      <c r="J33" s="21" t="s">
        <v>64</v>
      </c>
      <c r="K33" s="21" t="s">
        <v>248</v>
      </c>
      <c r="L33" s="21" t="s">
        <v>52</v>
      </c>
      <c r="M33" s="21" t="s">
        <v>327</v>
      </c>
      <c r="N33">
        <v>2</v>
      </c>
    </row>
    <row r="34" spans="1:14" ht="12.75" customHeight="1" outlineLevel="1" x14ac:dyDescent="0.25">
      <c r="A34" s="21" t="s">
        <v>256</v>
      </c>
      <c r="B34" s="21"/>
      <c r="C34" s="23"/>
      <c r="D34" s="22"/>
      <c r="E34" s="23"/>
      <c r="F34" s="23"/>
      <c r="G34" s="23"/>
      <c r="H34" s="21" t="s">
        <v>257</v>
      </c>
      <c r="I34" s="21"/>
      <c r="J34" s="21" t="s">
        <v>64</v>
      </c>
      <c r="K34" s="21" t="s">
        <v>248</v>
      </c>
      <c r="L34" s="21" t="s">
        <v>52</v>
      </c>
      <c r="M34" s="21" t="s">
        <v>328</v>
      </c>
      <c r="N34">
        <v>2</v>
      </c>
    </row>
    <row r="35" spans="1:14" ht="12.75" customHeight="1" outlineLevel="1" x14ac:dyDescent="0.25">
      <c r="A35" s="21" t="s">
        <v>256</v>
      </c>
      <c r="B35" s="21"/>
      <c r="C35" s="23"/>
      <c r="D35" s="22"/>
      <c r="E35" s="23"/>
      <c r="F35" s="23"/>
      <c r="G35" s="23"/>
      <c r="H35" s="21" t="s">
        <v>257</v>
      </c>
      <c r="I35" s="21"/>
      <c r="J35" s="21" t="s">
        <v>64</v>
      </c>
      <c r="K35" s="21" t="s">
        <v>248</v>
      </c>
      <c r="L35" s="21" t="s">
        <v>52</v>
      </c>
      <c r="M35" s="21" t="s">
        <v>258</v>
      </c>
      <c r="N35">
        <v>2</v>
      </c>
    </row>
    <row r="36" spans="1:14" ht="12.75" customHeight="1" outlineLevel="1" x14ac:dyDescent="0.25">
      <c r="A36" s="21" t="s">
        <v>256</v>
      </c>
      <c r="B36" s="21"/>
      <c r="C36" s="23"/>
      <c r="D36" s="22"/>
      <c r="E36" s="23"/>
      <c r="F36" s="23"/>
      <c r="G36" s="23"/>
      <c r="H36" s="21" t="s">
        <v>257</v>
      </c>
      <c r="I36" s="21"/>
      <c r="J36" s="21" t="s">
        <v>64</v>
      </c>
      <c r="K36" s="21" t="s">
        <v>248</v>
      </c>
      <c r="L36" s="21" t="s">
        <v>52</v>
      </c>
      <c r="M36" s="21" t="s">
        <v>329</v>
      </c>
      <c r="N36">
        <v>2</v>
      </c>
    </row>
    <row r="37" spans="1:14" ht="12.75" customHeight="1" outlineLevel="1" x14ac:dyDescent="0.25">
      <c r="A37" s="21" t="s">
        <v>271</v>
      </c>
      <c r="B37" s="21"/>
      <c r="C37" s="23"/>
      <c r="D37" s="22"/>
      <c r="E37" s="23"/>
      <c r="F37" s="23"/>
      <c r="G37" s="23"/>
      <c r="H37" s="21" t="s">
        <v>272</v>
      </c>
      <c r="I37" s="21"/>
      <c r="J37" s="21" t="s">
        <v>64</v>
      </c>
      <c r="K37" s="21" t="s">
        <v>269</v>
      </c>
      <c r="L37" s="21" t="s">
        <v>52</v>
      </c>
      <c r="M37" s="21" t="s">
        <v>330</v>
      </c>
      <c r="N37">
        <v>2</v>
      </c>
    </row>
    <row r="38" spans="1:14" ht="12.75" customHeight="1" outlineLevel="1" x14ac:dyDescent="0.25">
      <c r="A38" s="21" t="s">
        <v>271</v>
      </c>
      <c r="B38" s="21"/>
      <c r="C38" s="23"/>
      <c r="D38" s="22"/>
      <c r="E38" s="23"/>
      <c r="F38" s="23"/>
      <c r="G38" s="23"/>
      <c r="H38" s="21" t="s">
        <v>272</v>
      </c>
      <c r="I38" s="21"/>
      <c r="J38" s="21" t="s">
        <v>64</v>
      </c>
      <c r="K38" s="21" t="s">
        <v>269</v>
      </c>
      <c r="L38" s="21" t="s">
        <v>52</v>
      </c>
      <c r="M38" s="21" t="s">
        <v>273</v>
      </c>
      <c r="N38">
        <v>2</v>
      </c>
    </row>
    <row r="39" spans="1:14" ht="12.75" customHeight="1" outlineLevel="1" x14ac:dyDescent="0.25">
      <c r="A39" s="21" t="s">
        <v>331</v>
      </c>
      <c r="B39" s="21"/>
      <c r="C39" s="23"/>
      <c r="D39" s="22"/>
      <c r="E39" s="23"/>
      <c r="F39" s="23"/>
      <c r="G39" s="23"/>
      <c r="H39" s="21" t="s">
        <v>332</v>
      </c>
      <c r="I39" s="21"/>
      <c r="J39" s="21" t="s">
        <v>64</v>
      </c>
      <c r="K39" s="21" t="s">
        <v>46</v>
      </c>
      <c r="L39" s="21" t="s">
        <v>52</v>
      </c>
      <c r="M39" s="21" t="s">
        <v>333</v>
      </c>
      <c r="N39">
        <v>2</v>
      </c>
    </row>
    <row r="40" spans="1:14" ht="12.75" customHeight="1" outlineLevel="1" x14ac:dyDescent="0.25">
      <c r="A40" s="21" t="s">
        <v>259</v>
      </c>
      <c r="B40" s="21"/>
      <c r="C40" s="23"/>
      <c r="D40" s="22"/>
      <c r="E40" s="23"/>
      <c r="F40" s="23"/>
      <c r="G40" s="23"/>
      <c r="H40" s="21" t="s">
        <v>260</v>
      </c>
      <c r="I40" s="21"/>
      <c r="J40" s="21" t="s">
        <v>64</v>
      </c>
      <c r="K40" s="21" t="s">
        <v>248</v>
      </c>
      <c r="L40" s="21" t="s">
        <v>52</v>
      </c>
      <c r="M40" s="21" t="s">
        <v>261</v>
      </c>
      <c r="N40">
        <v>2</v>
      </c>
    </row>
    <row r="41" spans="1:14" ht="12.75" customHeight="1" outlineLevel="1" x14ac:dyDescent="0.25">
      <c r="A41" s="21" t="s">
        <v>334</v>
      </c>
      <c r="B41" s="21"/>
      <c r="C41" s="23"/>
      <c r="D41" s="22"/>
      <c r="E41" s="23"/>
      <c r="F41" s="23"/>
      <c r="G41" s="23"/>
      <c r="H41" s="21" t="s">
        <v>335</v>
      </c>
      <c r="I41" s="21"/>
      <c r="J41" s="21" t="s">
        <v>64</v>
      </c>
      <c r="K41" s="21" t="s">
        <v>46</v>
      </c>
      <c r="L41" s="21" t="s">
        <v>52</v>
      </c>
      <c r="M41" s="21" t="s">
        <v>336</v>
      </c>
      <c r="N41">
        <v>2</v>
      </c>
    </row>
    <row r="42" spans="1:14" ht="12.75" customHeight="1" outlineLevel="1" x14ac:dyDescent="0.25">
      <c r="A42" s="21" t="s">
        <v>334</v>
      </c>
      <c r="B42" s="21"/>
      <c r="C42" s="23"/>
      <c r="D42" s="22"/>
      <c r="E42" s="23"/>
      <c r="F42" s="23"/>
      <c r="G42" s="23"/>
      <c r="H42" s="21" t="s">
        <v>335</v>
      </c>
      <c r="I42" s="21"/>
      <c r="J42" s="21" t="s">
        <v>64</v>
      </c>
      <c r="K42" s="21" t="s">
        <v>46</v>
      </c>
      <c r="L42" s="21" t="s">
        <v>52</v>
      </c>
      <c r="M42" s="21" t="s">
        <v>337</v>
      </c>
      <c r="N42">
        <v>2</v>
      </c>
    </row>
    <row r="43" spans="1:14" ht="12.75" customHeight="1" outlineLevel="1" x14ac:dyDescent="0.25">
      <c r="A43" s="21" t="s">
        <v>262</v>
      </c>
      <c r="B43" s="21"/>
      <c r="C43" s="23"/>
      <c r="D43" s="22"/>
      <c r="E43" s="23"/>
      <c r="F43" s="23"/>
      <c r="G43" s="23"/>
      <c r="H43" s="21" t="s">
        <v>263</v>
      </c>
      <c r="I43" s="21"/>
      <c r="J43" s="21" t="s">
        <v>64</v>
      </c>
      <c r="K43" s="21" t="s">
        <v>248</v>
      </c>
      <c r="L43" s="21" t="s">
        <v>52</v>
      </c>
      <c r="M43" s="21" t="s">
        <v>264</v>
      </c>
      <c r="N43">
        <v>2</v>
      </c>
    </row>
    <row r="44" spans="1:14" ht="12.75" customHeight="1" outlineLevel="2" x14ac:dyDescent="0.25">
      <c r="A44" s="21" t="s">
        <v>388</v>
      </c>
      <c r="B44" s="21" t="s">
        <v>389</v>
      </c>
      <c r="C44" s="23" t="s">
        <v>67</v>
      </c>
      <c r="D44" s="22" t="s">
        <v>67</v>
      </c>
      <c r="E44" s="23">
        <v>50.5</v>
      </c>
      <c r="F44" s="22" t="s">
        <v>68</v>
      </c>
      <c r="G44" s="23" t="s">
        <v>67</v>
      </c>
      <c r="H44" s="21" t="s">
        <v>409</v>
      </c>
      <c r="I44" s="21" t="s">
        <v>266</v>
      </c>
      <c r="J44" s="21" t="s">
        <v>69</v>
      </c>
      <c r="K44" s="21"/>
      <c r="L44" s="21" t="s">
        <v>70</v>
      </c>
      <c r="M44" s="21" t="s">
        <v>410</v>
      </c>
      <c r="N44">
        <v>3</v>
      </c>
    </row>
    <row r="45" spans="1:14" ht="12.75" customHeight="1" outlineLevel="2" x14ac:dyDescent="0.25">
      <c r="A45" s="21" t="s">
        <v>392</v>
      </c>
      <c r="B45" s="21" t="s">
        <v>393</v>
      </c>
      <c r="C45" s="23" t="s">
        <v>67</v>
      </c>
      <c r="D45" s="22" t="s">
        <v>67</v>
      </c>
      <c r="E45" s="23">
        <v>50.5</v>
      </c>
      <c r="F45" s="22" t="s">
        <v>68</v>
      </c>
      <c r="G45" s="23" t="s">
        <v>67</v>
      </c>
      <c r="H45" s="21" t="s">
        <v>411</v>
      </c>
      <c r="I45" s="21" t="s">
        <v>266</v>
      </c>
      <c r="J45" s="21" t="s">
        <v>69</v>
      </c>
      <c r="K45" s="21"/>
      <c r="L45" s="21" t="s">
        <v>70</v>
      </c>
      <c r="M45" s="21" t="s">
        <v>412</v>
      </c>
      <c r="N45">
        <v>3</v>
      </c>
    </row>
    <row r="46" spans="1:14" ht="12.75" customHeight="1" outlineLevel="2" x14ac:dyDescent="0.25">
      <c r="A46" s="21" t="s">
        <v>396</v>
      </c>
      <c r="B46" s="21" t="s">
        <v>397</v>
      </c>
      <c r="C46" s="23" t="s">
        <v>67</v>
      </c>
      <c r="D46" s="22" t="s">
        <v>67</v>
      </c>
      <c r="E46" s="23">
        <v>114</v>
      </c>
      <c r="F46" s="22" t="s">
        <v>68</v>
      </c>
      <c r="G46" s="23" t="s">
        <v>67</v>
      </c>
      <c r="H46" s="21" t="s">
        <v>413</v>
      </c>
      <c r="I46" s="21" t="s">
        <v>112</v>
      </c>
      <c r="J46" s="21" t="s">
        <v>69</v>
      </c>
      <c r="K46" s="21"/>
      <c r="L46" s="21" t="s">
        <v>70</v>
      </c>
      <c r="M46" s="21" t="s">
        <v>414</v>
      </c>
      <c r="N46">
        <v>3</v>
      </c>
    </row>
    <row r="47" spans="1:14" ht="12.75" customHeight="1" outlineLevel="2" x14ac:dyDescent="0.25">
      <c r="A47" s="21" t="s">
        <v>400</v>
      </c>
      <c r="B47" s="21" t="s">
        <v>401</v>
      </c>
      <c r="C47" s="23" t="s">
        <v>67</v>
      </c>
      <c r="D47" s="22" t="s">
        <v>67</v>
      </c>
      <c r="E47" s="23">
        <v>114</v>
      </c>
      <c r="F47" s="22" t="s">
        <v>68</v>
      </c>
      <c r="G47" s="23" t="s">
        <v>67</v>
      </c>
      <c r="H47" s="21" t="s">
        <v>415</v>
      </c>
      <c r="I47" s="21" t="s">
        <v>112</v>
      </c>
      <c r="J47" s="21" t="s">
        <v>69</v>
      </c>
      <c r="K47" s="21"/>
      <c r="L47" s="21" t="s">
        <v>70</v>
      </c>
      <c r="M47" s="21" t="s">
        <v>416</v>
      </c>
      <c r="N47">
        <v>3</v>
      </c>
    </row>
    <row r="48" spans="1:14" ht="12.75" customHeight="1" x14ac:dyDescent="0.25">
      <c r="A48" s="21" t="s">
        <v>338</v>
      </c>
      <c r="B48" s="21" t="s">
        <v>338</v>
      </c>
      <c r="C48" s="23"/>
      <c r="D48" s="23"/>
      <c r="E48" s="23"/>
      <c r="F48" s="23"/>
      <c r="G48" s="23"/>
      <c r="H48" s="21" t="s">
        <v>338</v>
      </c>
      <c r="I48" s="21"/>
      <c r="J48" s="21" t="s">
        <v>64</v>
      </c>
      <c r="K48" s="21" t="s">
        <v>46</v>
      </c>
      <c r="L48" s="21" t="s">
        <v>47</v>
      </c>
      <c r="M48" s="21" t="s">
        <v>339</v>
      </c>
      <c r="N48">
        <v>1</v>
      </c>
    </row>
    <row r="49" spans="1:14" ht="12.75" customHeight="1" x14ac:dyDescent="0.25">
      <c r="A49" s="21" t="s">
        <v>71</v>
      </c>
      <c r="B49" s="21" t="s">
        <v>72</v>
      </c>
      <c r="C49" s="23"/>
      <c r="D49" s="23"/>
      <c r="E49" s="23"/>
      <c r="F49" s="23"/>
      <c r="G49" s="23"/>
      <c r="H49" s="21" t="s">
        <v>72</v>
      </c>
      <c r="I49" s="21"/>
      <c r="J49" s="21" t="s">
        <v>73</v>
      </c>
      <c r="K49" s="21" t="s">
        <v>46</v>
      </c>
      <c r="L49" s="21" t="s">
        <v>47</v>
      </c>
      <c r="M49" s="21" t="s">
        <v>74</v>
      </c>
      <c r="N49">
        <v>1</v>
      </c>
    </row>
    <row r="50" spans="1:14" ht="12.75" customHeight="1" x14ac:dyDescent="0.25">
      <c r="A50" s="21" t="s">
        <v>75</v>
      </c>
      <c r="B50" s="21" t="s">
        <v>76</v>
      </c>
      <c r="C50" s="23"/>
      <c r="D50" s="23"/>
      <c r="E50" s="23"/>
      <c r="F50" s="23"/>
      <c r="G50" s="23"/>
      <c r="H50" s="21" t="s">
        <v>76</v>
      </c>
      <c r="I50" s="21"/>
      <c r="J50" s="21" t="s">
        <v>77</v>
      </c>
      <c r="K50" s="21" t="s">
        <v>46</v>
      </c>
      <c r="L50" s="21" t="s">
        <v>47</v>
      </c>
      <c r="M50" s="21" t="s">
        <v>78</v>
      </c>
      <c r="N50">
        <v>1</v>
      </c>
    </row>
    <row r="51" spans="1:14" ht="12.75" customHeight="1" outlineLevel="1" x14ac:dyDescent="0.25">
      <c r="A51" s="21" t="s">
        <v>417</v>
      </c>
      <c r="B51" s="21" t="s">
        <v>418</v>
      </c>
      <c r="C51" s="23">
        <v>20</v>
      </c>
      <c r="D51" s="22" t="s">
        <v>67</v>
      </c>
      <c r="E51" s="23" t="s">
        <v>67</v>
      </c>
      <c r="F51" s="22" t="s">
        <v>68</v>
      </c>
      <c r="G51" s="23">
        <f>IF($F$51="MANUAL",$D$51,IF($F$51="COMPUTED",$C$51,$E$51))</f>
        <v>20</v>
      </c>
      <c r="H51" s="21" t="s">
        <v>419</v>
      </c>
      <c r="I51" s="21" t="s">
        <v>420</v>
      </c>
      <c r="J51" s="21" t="s">
        <v>232</v>
      </c>
      <c r="K51" s="21"/>
      <c r="L51" s="21" t="s">
        <v>70</v>
      </c>
      <c r="M51" s="21" t="s">
        <v>421</v>
      </c>
      <c r="N51">
        <v>2</v>
      </c>
    </row>
    <row r="52" spans="1:14" ht="12.75" customHeight="1" outlineLevel="1" x14ac:dyDescent="0.25">
      <c r="A52" s="21" t="s">
        <v>79</v>
      </c>
      <c r="B52" s="21"/>
      <c r="C52" s="23"/>
      <c r="D52" s="22"/>
      <c r="E52" s="23"/>
      <c r="F52" s="23"/>
      <c r="G52" s="23"/>
      <c r="H52" s="21" t="s">
        <v>80</v>
      </c>
      <c r="I52" s="21"/>
      <c r="J52" s="21" t="s">
        <v>77</v>
      </c>
      <c r="K52" s="21" t="s">
        <v>81</v>
      </c>
      <c r="L52" s="21" t="s">
        <v>52</v>
      </c>
      <c r="M52" s="21" t="s">
        <v>82</v>
      </c>
      <c r="N52">
        <v>2</v>
      </c>
    </row>
    <row r="53" spans="1:14" ht="12.75" customHeight="1" outlineLevel="1" x14ac:dyDescent="0.25">
      <c r="A53" s="21" t="s">
        <v>83</v>
      </c>
      <c r="B53" s="21"/>
      <c r="C53" s="23"/>
      <c r="D53" s="22"/>
      <c r="E53" s="23"/>
      <c r="F53" s="23"/>
      <c r="G53" s="23"/>
      <c r="H53" s="21" t="s">
        <v>84</v>
      </c>
      <c r="I53" s="21"/>
      <c r="J53" s="21" t="s">
        <v>85</v>
      </c>
      <c r="K53" s="21" t="s">
        <v>46</v>
      </c>
      <c r="L53" s="21" t="s">
        <v>52</v>
      </c>
      <c r="M53" s="21" t="s">
        <v>86</v>
      </c>
      <c r="N53">
        <v>2</v>
      </c>
    </row>
    <row r="54" spans="1:14" ht="12.75" customHeight="1" x14ac:dyDescent="0.25">
      <c r="A54" s="21" t="s">
        <v>87</v>
      </c>
      <c r="B54" s="21" t="s">
        <v>88</v>
      </c>
      <c r="C54" s="23"/>
      <c r="D54" s="23"/>
      <c r="E54" s="23"/>
      <c r="F54" s="23"/>
      <c r="G54" s="23"/>
      <c r="H54" s="21" t="s">
        <v>88</v>
      </c>
      <c r="I54" s="21"/>
      <c r="J54" s="21" t="s">
        <v>56</v>
      </c>
      <c r="K54" s="21" t="s">
        <v>46</v>
      </c>
      <c r="L54" s="21" t="s">
        <v>47</v>
      </c>
      <c r="M54" s="21" t="s">
        <v>89</v>
      </c>
      <c r="N54">
        <v>1</v>
      </c>
    </row>
    <row r="55" spans="1:14" ht="12.75" customHeight="1" x14ac:dyDescent="0.25">
      <c r="A55" s="21" t="s">
        <v>340</v>
      </c>
      <c r="B55" s="21" t="s">
        <v>340</v>
      </c>
      <c r="C55" s="23"/>
      <c r="D55" s="23"/>
      <c r="E55" s="23"/>
      <c r="F55" s="23"/>
      <c r="G55" s="23"/>
      <c r="H55" s="21" t="s">
        <v>340</v>
      </c>
      <c r="I55" s="21"/>
      <c r="J55" s="21" t="s">
        <v>310</v>
      </c>
      <c r="K55" s="21" t="s">
        <v>46</v>
      </c>
      <c r="L55" s="21" t="s">
        <v>47</v>
      </c>
      <c r="M55" s="21" t="s">
        <v>341</v>
      </c>
      <c r="N55">
        <v>1</v>
      </c>
    </row>
    <row r="56" spans="1:14" ht="12.75" customHeight="1" x14ac:dyDescent="0.25">
      <c r="A56" s="21" t="s">
        <v>90</v>
      </c>
      <c r="B56" s="21" t="s">
        <v>91</v>
      </c>
      <c r="C56" s="23"/>
      <c r="D56" s="23"/>
      <c r="E56" s="23"/>
      <c r="F56" s="23"/>
      <c r="G56" s="23"/>
      <c r="H56" s="21" t="s">
        <v>91</v>
      </c>
      <c r="I56" s="21"/>
      <c r="J56" s="21" t="s">
        <v>56</v>
      </c>
      <c r="K56" s="21" t="s">
        <v>57</v>
      </c>
      <c r="L56" s="21" t="s">
        <v>47</v>
      </c>
      <c r="M56" s="21" t="s">
        <v>92</v>
      </c>
      <c r="N56">
        <v>1</v>
      </c>
    </row>
    <row r="57" spans="1:14" ht="12.75" customHeight="1" x14ac:dyDescent="0.25">
      <c r="A57" s="21" t="s">
        <v>93</v>
      </c>
      <c r="B57" s="21" t="s">
        <v>94</v>
      </c>
      <c r="C57" s="23"/>
      <c r="D57" s="23"/>
      <c r="E57" s="23"/>
      <c r="F57" s="23"/>
      <c r="G57" s="23"/>
      <c r="H57" s="21" t="s">
        <v>94</v>
      </c>
      <c r="I57" s="21"/>
      <c r="J57" s="21" t="s">
        <v>56</v>
      </c>
      <c r="K57" s="21" t="s">
        <v>57</v>
      </c>
      <c r="L57" s="21" t="s">
        <v>47</v>
      </c>
      <c r="M57" s="21" t="s">
        <v>95</v>
      </c>
      <c r="N57">
        <v>1</v>
      </c>
    </row>
    <row r="58" spans="1:14" ht="12.75" customHeight="1" x14ac:dyDescent="0.25">
      <c r="A58" s="21" t="s">
        <v>96</v>
      </c>
      <c r="B58" s="21" t="s">
        <v>97</v>
      </c>
      <c r="C58" s="23"/>
      <c r="D58" s="23"/>
      <c r="E58" s="23"/>
      <c r="F58" s="23"/>
      <c r="G58" s="23"/>
      <c r="H58" s="21" t="s">
        <v>97</v>
      </c>
      <c r="I58" s="21"/>
      <c r="J58" s="21" t="s">
        <v>85</v>
      </c>
      <c r="K58" s="21" t="s">
        <v>46</v>
      </c>
      <c r="L58" s="21" t="s">
        <v>47</v>
      </c>
      <c r="M58" s="21" t="s">
        <v>98</v>
      </c>
      <c r="N58">
        <v>1</v>
      </c>
    </row>
    <row r="59" spans="1:14" ht="12.75" customHeight="1" outlineLevel="1" x14ac:dyDescent="0.25">
      <c r="A59" s="21" t="s">
        <v>99</v>
      </c>
      <c r="B59" s="21"/>
      <c r="C59" s="23"/>
      <c r="D59" s="23"/>
      <c r="E59" s="23"/>
      <c r="F59" s="23"/>
      <c r="G59" s="23"/>
      <c r="H59" s="21"/>
      <c r="I59" s="21"/>
      <c r="J59" s="21"/>
      <c r="K59" s="21"/>
      <c r="L59" s="21" t="s">
        <v>49</v>
      </c>
      <c r="M59" s="21" t="s">
        <v>100</v>
      </c>
      <c r="N59">
        <v>2</v>
      </c>
    </row>
    <row r="60" spans="1:14" ht="12.75" customHeight="1" outlineLevel="1" x14ac:dyDescent="0.25">
      <c r="A60" s="21" t="s">
        <v>101</v>
      </c>
      <c r="B60" s="21"/>
      <c r="C60" s="23"/>
      <c r="D60" s="23"/>
      <c r="E60" s="23"/>
      <c r="F60" s="23"/>
      <c r="G60" s="23"/>
      <c r="H60" s="21"/>
      <c r="I60" s="21"/>
      <c r="J60" s="21"/>
      <c r="K60" s="21"/>
      <c r="L60" s="21" t="s">
        <v>49</v>
      </c>
      <c r="M60" s="21" t="s">
        <v>102</v>
      </c>
      <c r="N60">
        <v>2</v>
      </c>
    </row>
    <row r="61" spans="1:14" ht="12.75" customHeight="1" outlineLevel="1" x14ac:dyDescent="0.25">
      <c r="A61" s="21" t="s">
        <v>103</v>
      </c>
      <c r="B61" s="21"/>
      <c r="C61" s="23"/>
      <c r="D61" s="23"/>
      <c r="E61" s="23"/>
      <c r="F61" s="23"/>
      <c r="G61" s="23"/>
      <c r="H61" s="21"/>
      <c r="I61" s="21"/>
      <c r="J61" s="21"/>
      <c r="K61" s="21"/>
      <c r="L61" s="21" t="s">
        <v>49</v>
      </c>
      <c r="M61" s="21" t="s">
        <v>104</v>
      </c>
      <c r="N61">
        <v>2</v>
      </c>
    </row>
    <row r="62" spans="1:14" ht="12.75" customHeight="1" x14ac:dyDescent="0.25">
      <c r="A62" s="21" t="s">
        <v>342</v>
      </c>
      <c r="B62" s="21" t="s">
        <v>343</v>
      </c>
      <c r="C62" s="23"/>
      <c r="D62" s="23"/>
      <c r="E62" s="23"/>
      <c r="F62" s="23"/>
      <c r="G62" s="23"/>
      <c r="H62" s="21" t="s">
        <v>343</v>
      </c>
      <c r="I62" s="21"/>
      <c r="J62" s="21" t="s">
        <v>310</v>
      </c>
      <c r="K62" s="21" t="s">
        <v>46</v>
      </c>
      <c r="L62" s="21" t="s">
        <v>47</v>
      </c>
      <c r="M62" s="21" t="s">
        <v>344</v>
      </c>
      <c r="N62">
        <v>1</v>
      </c>
    </row>
    <row r="63" spans="1:14" ht="12.75" customHeight="1" x14ac:dyDescent="0.25">
      <c r="A63" s="21" t="s">
        <v>105</v>
      </c>
      <c r="B63" s="21" t="s">
        <v>106</v>
      </c>
      <c r="C63" s="23"/>
      <c r="D63" s="23"/>
      <c r="E63" s="23"/>
      <c r="F63" s="23"/>
      <c r="G63" s="23"/>
      <c r="H63" s="21" t="s">
        <v>106</v>
      </c>
      <c r="I63" s="21"/>
      <c r="J63" s="21" t="s">
        <v>107</v>
      </c>
      <c r="K63" s="21" t="s">
        <v>65</v>
      </c>
      <c r="L63" s="21" t="s">
        <v>47</v>
      </c>
      <c r="M63" s="21" t="s">
        <v>108</v>
      </c>
      <c r="N63">
        <v>1</v>
      </c>
    </row>
    <row r="64" spans="1:14" ht="12.75" customHeight="1" outlineLevel="1" x14ac:dyDescent="0.25">
      <c r="A64" s="21" t="s">
        <v>422</v>
      </c>
      <c r="B64" s="21" t="s">
        <v>299</v>
      </c>
      <c r="C64" s="22" t="s">
        <v>67</v>
      </c>
      <c r="D64" s="22" t="s">
        <v>67</v>
      </c>
      <c r="E64" s="22" t="s">
        <v>67</v>
      </c>
      <c r="F64" s="22" t="s">
        <v>111</v>
      </c>
      <c r="G64" s="23" t="str">
        <f>IF($F$64="MANUAL",$D$64,IF($F$64="COMPUTED",$C$64,$E$64))</f>
        <v>-</v>
      </c>
      <c r="H64" s="21" t="s">
        <v>423</v>
      </c>
      <c r="I64" s="21" t="s">
        <v>424</v>
      </c>
      <c r="J64" s="21" t="s">
        <v>107</v>
      </c>
      <c r="K64" s="21"/>
      <c r="L64" s="21" t="s">
        <v>113</v>
      </c>
      <c r="M64" s="21" t="s">
        <v>425</v>
      </c>
      <c r="N64">
        <v>2</v>
      </c>
    </row>
    <row r="65" spans="1:14" ht="12.75" customHeight="1" outlineLevel="1" x14ac:dyDescent="0.25">
      <c r="A65" s="21" t="s">
        <v>426</v>
      </c>
      <c r="B65" s="21" t="s">
        <v>427</v>
      </c>
      <c r="C65" s="22" t="s">
        <v>67</v>
      </c>
      <c r="D65" s="22" t="s">
        <v>67</v>
      </c>
      <c r="E65" s="22" t="s">
        <v>67</v>
      </c>
      <c r="F65" s="22" t="s">
        <v>111</v>
      </c>
      <c r="G65" s="23" t="str">
        <f>IF($F$65="MANUAL",$D$65,IF($F$65="COMPUTED",$C$65,$E$65))</f>
        <v>-</v>
      </c>
      <c r="H65" s="21" t="s">
        <v>428</v>
      </c>
      <c r="I65" s="21" t="s">
        <v>429</v>
      </c>
      <c r="J65" s="21" t="s">
        <v>107</v>
      </c>
      <c r="K65" s="21"/>
      <c r="L65" s="21" t="s">
        <v>113</v>
      </c>
      <c r="M65" s="21" t="s">
        <v>430</v>
      </c>
      <c r="N65">
        <v>2</v>
      </c>
    </row>
    <row r="66" spans="1:14" ht="12.75" customHeight="1" outlineLevel="1" x14ac:dyDescent="0.25">
      <c r="A66" s="21" t="s">
        <v>476</v>
      </c>
      <c r="B66" s="21"/>
      <c r="C66" s="23"/>
      <c r="D66" s="22"/>
      <c r="E66" s="23"/>
      <c r="F66" s="23"/>
      <c r="G66" s="23"/>
      <c r="H66" s="21" t="s">
        <v>477</v>
      </c>
      <c r="I66" s="21"/>
      <c r="J66" s="21" t="s">
        <v>107</v>
      </c>
      <c r="K66" s="21" t="s">
        <v>46</v>
      </c>
      <c r="L66" s="21" t="s">
        <v>52</v>
      </c>
      <c r="M66" s="21" t="s">
        <v>478</v>
      </c>
      <c r="N66">
        <v>2</v>
      </c>
    </row>
    <row r="67" spans="1:14" ht="12.75" customHeight="1" outlineLevel="1" x14ac:dyDescent="0.25">
      <c r="A67" s="21" t="s">
        <v>479</v>
      </c>
      <c r="B67" s="21"/>
      <c r="C67" s="23"/>
      <c r="D67" s="22"/>
      <c r="E67" s="23"/>
      <c r="F67" s="23"/>
      <c r="G67" s="23"/>
      <c r="H67" s="21" t="s">
        <v>480</v>
      </c>
      <c r="I67" s="21"/>
      <c r="J67" s="21" t="s">
        <v>107</v>
      </c>
      <c r="K67" s="21" t="s">
        <v>46</v>
      </c>
      <c r="L67" s="21" t="s">
        <v>52</v>
      </c>
      <c r="M67" s="21" t="s">
        <v>481</v>
      </c>
      <c r="N67">
        <v>2</v>
      </c>
    </row>
    <row r="68" spans="1:14" ht="12.75" customHeight="1" outlineLevel="1" x14ac:dyDescent="0.25">
      <c r="A68" s="21" t="s">
        <v>482</v>
      </c>
      <c r="B68" s="21"/>
      <c r="C68" s="23"/>
      <c r="D68" s="22"/>
      <c r="E68" s="23"/>
      <c r="F68" s="23"/>
      <c r="G68" s="23"/>
      <c r="H68" s="21" t="s">
        <v>483</v>
      </c>
      <c r="I68" s="21"/>
      <c r="J68" s="21" t="s">
        <v>107</v>
      </c>
      <c r="K68" s="21" t="s">
        <v>46</v>
      </c>
      <c r="L68" s="21" t="s">
        <v>52</v>
      </c>
      <c r="M68" s="21" t="s">
        <v>484</v>
      </c>
      <c r="N68">
        <v>2</v>
      </c>
    </row>
    <row r="69" spans="1:14" ht="12.75" customHeight="1" x14ac:dyDescent="0.25">
      <c r="A69" s="21" t="s">
        <v>267</v>
      </c>
      <c r="B69" s="21" t="s">
        <v>268</v>
      </c>
      <c r="C69" s="23"/>
      <c r="D69" s="23"/>
      <c r="E69" s="23"/>
      <c r="F69" s="23"/>
      <c r="G69" s="23"/>
      <c r="H69" s="21" t="s">
        <v>268</v>
      </c>
      <c r="I69" s="21"/>
      <c r="J69" s="21" t="s">
        <v>64</v>
      </c>
      <c r="K69" s="21" t="s">
        <v>269</v>
      </c>
      <c r="L69" s="21" t="s">
        <v>47</v>
      </c>
      <c r="M69" s="21" t="s">
        <v>270</v>
      </c>
      <c r="N69">
        <v>1</v>
      </c>
    </row>
    <row r="70" spans="1:14" ht="12.75" customHeight="1" x14ac:dyDescent="0.25">
      <c r="A70" s="21" t="s">
        <v>485</v>
      </c>
      <c r="B70" s="21" t="s">
        <v>486</v>
      </c>
      <c r="C70" s="23"/>
      <c r="D70" s="23"/>
      <c r="E70" s="23"/>
      <c r="F70" s="23"/>
      <c r="G70" s="23"/>
      <c r="H70" s="21" t="s">
        <v>486</v>
      </c>
      <c r="I70" s="21"/>
      <c r="J70" s="21" t="s">
        <v>107</v>
      </c>
      <c r="K70" s="21" t="s">
        <v>46</v>
      </c>
      <c r="L70" s="21" t="s">
        <v>47</v>
      </c>
      <c r="M70" s="21" t="s">
        <v>487</v>
      </c>
      <c r="N70">
        <v>1</v>
      </c>
    </row>
    <row r="71" spans="1:14" ht="12.75" customHeight="1" outlineLevel="1" x14ac:dyDescent="0.25">
      <c r="A71" s="21" t="s">
        <v>422</v>
      </c>
      <c r="B71" s="21" t="s">
        <v>299</v>
      </c>
      <c r="C71" s="22" t="s">
        <v>67</v>
      </c>
      <c r="D71" s="22" t="s">
        <v>67</v>
      </c>
      <c r="E71" s="22" t="s">
        <v>67</v>
      </c>
      <c r="F71" s="22" t="s">
        <v>111</v>
      </c>
      <c r="G71" s="23" t="str">
        <f>IF($F$71="MANUAL",$D$71,IF($F$71="COMPUTED",$C$71,$E$71))</f>
        <v>-</v>
      </c>
      <c r="H71" s="21" t="s">
        <v>488</v>
      </c>
      <c r="I71" s="21" t="s">
        <v>424</v>
      </c>
      <c r="J71" s="21" t="s">
        <v>107</v>
      </c>
      <c r="K71" s="21"/>
      <c r="L71" s="21" t="s">
        <v>113</v>
      </c>
      <c r="M71" s="21" t="s">
        <v>489</v>
      </c>
      <c r="N71">
        <v>2</v>
      </c>
    </row>
    <row r="72" spans="1:14" ht="12.75" customHeight="1" x14ac:dyDescent="0.25">
      <c r="A72" s="21" t="s">
        <v>114</v>
      </c>
      <c r="B72" s="21" t="s">
        <v>294</v>
      </c>
      <c r="C72" s="23"/>
      <c r="D72" s="23"/>
      <c r="E72" s="23"/>
      <c r="F72" s="23"/>
      <c r="G72" s="23"/>
      <c r="H72" s="21" t="s">
        <v>294</v>
      </c>
      <c r="I72" s="21"/>
      <c r="J72" s="21" t="s">
        <v>73</v>
      </c>
      <c r="K72" s="21" t="s">
        <v>46</v>
      </c>
      <c r="L72" s="21" t="s">
        <v>47</v>
      </c>
      <c r="M72" s="21" t="s">
        <v>115</v>
      </c>
      <c r="N72">
        <v>1</v>
      </c>
    </row>
    <row r="73" spans="1:14" ht="12.75" customHeight="1" x14ac:dyDescent="0.25">
      <c r="A73" s="21" t="s">
        <v>114</v>
      </c>
      <c r="B73" s="21" t="s">
        <v>114</v>
      </c>
      <c r="C73" s="23"/>
      <c r="D73" s="23"/>
      <c r="E73" s="23"/>
      <c r="F73" s="23"/>
      <c r="G73" s="23"/>
      <c r="H73" s="21" t="s">
        <v>114</v>
      </c>
      <c r="I73" s="21"/>
      <c r="J73" s="21" t="s">
        <v>45</v>
      </c>
      <c r="K73" s="21" t="s">
        <v>46</v>
      </c>
      <c r="L73" s="21" t="s">
        <v>47</v>
      </c>
      <c r="M73" s="21" t="s">
        <v>345</v>
      </c>
      <c r="N73">
        <v>1</v>
      </c>
    </row>
    <row r="74" spans="1:14" ht="12.75" customHeight="1" x14ac:dyDescent="0.25">
      <c r="A74" s="21" t="s">
        <v>116</v>
      </c>
      <c r="B74" s="21" t="s">
        <v>117</v>
      </c>
      <c r="C74" s="23"/>
      <c r="D74" s="23"/>
      <c r="E74" s="23"/>
      <c r="F74" s="23"/>
      <c r="G74" s="23"/>
      <c r="H74" s="21" t="s">
        <v>117</v>
      </c>
      <c r="I74" s="21"/>
      <c r="J74" s="21" t="s">
        <v>73</v>
      </c>
      <c r="K74" s="21" t="s">
        <v>46</v>
      </c>
      <c r="L74" s="21" t="s">
        <v>47</v>
      </c>
      <c r="M74" s="21" t="s">
        <v>118</v>
      </c>
      <c r="N74">
        <v>1</v>
      </c>
    </row>
    <row r="75" spans="1:14" ht="12.75" customHeight="1" x14ac:dyDescent="0.25">
      <c r="A75" s="21" t="s">
        <v>119</v>
      </c>
      <c r="B75" s="21" t="s">
        <v>120</v>
      </c>
      <c r="C75" s="23"/>
      <c r="D75" s="23"/>
      <c r="E75" s="23"/>
      <c r="F75" s="23"/>
      <c r="G75" s="23"/>
      <c r="H75" s="21" t="s">
        <v>120</v>
      </c>
      <c r="I75" s="21"/>
      <c r="J75" s="21" t="s">
        <v>73</v>
      </c>
      <c r="K75" s="21" t="s">
        <v>46</v>
      </c>
      <c r="L75" s="21" t="s">
        <v>47</v>
      </c>
      <c r="M75" s="21" t="s">
        <v>121</v>
      </c>
      <c r="N75">
        <v>1</v>
      </c>
    </row>
    <row r="76" spans="1:14" ht="12.75" customHeight="1" outlineLevel="1" x14ac:dyDescent="0.25">
      <c r="A76" s="21" t="s">
        <v>109</v>
      </c>
      <c r="B76" s="21" t="s">
        <v>110</v>
      </c>
      <c r="C76" s="23" t="s">
        <v>67</v>
      </c>
      <c r="D76" s="22" t="s">
        <v>67</v>
      </c>
      <c r="E76" s="23" t="s">
        <v>67</v>
      </c>
      <c r="F76" s="22" t="s">
        <v>68</v>
      </c>
      <c r="G76" s="23" t="str">
        <f>IF($F$76="MANUAL",$D$76,IF($F$76="COMPUTED",$C$76,$E$76))</f>
        <v>-</v>
      </c>
      <c r="H76" s="21" t="s">
        <v>228</v>
      </c>
      <c r="I76" s="21" t="s">
        <v>112</v>
      </c>
      <c r="J76" s="21" t="s">
        <v>229</v>
      </c>
      <c r="K76" s="21"/>
      <c r="L76" s="21" t="s">
        <v>70</v>
      </c>
      <c r="M76" s="21" t="s">
        <v>230</v>
      </c>
      <c r="N76">
        <v>2</v>
      </c>
    </row>
    <row r="77" spans="1:14" ht="12.75" customHeight="1" outlineLevel="1" x14ac:dyDescent="0.25">
      <c r="A77" s="21" t="s">
        <v>122</v>
      </c>
      <c r="B77" s="21"/>
      <c r="C77" s="23"/>
      <c r="D77" s="22"/>
      <c r="E77" s="23"/>
      <c r="F77" s="23"/>
      <c r="G77" s="23"/>
      <c r="H77" s="21" t="s">
        <v>123</v>
      </c>
      <c r="I77" s="21"/>
      <c r="J77" s="21" t="s">
        <v>73</v>
      </c>
      <c r="K77" s="21" t="s">
        <v>46</v>
      </c>
      <c r="L77" s="21" t="s">
        <v>52</v>
      </c>
      <c r="M77" s="21" t="s">
        <v>124</v>
      </c>
      <c r="N77">
        <v>2</v>
      </c>
    </row>
    <row r="78" spans="1:14" ht="12.75" customHeight="1" outlineLevel="1" x14ac:dyDescent="0.25">
      <c r="A78" s="21" t="s">
        <v>295</v>
      </c>
      <c r="B78" s="21"/>
      <c r="C78" s="23"/>
      <c r="D78" s="22"/>
      <c r="E78" s="23"/>
      <c r="F78" s="23"/>
      <c r="G78" s="23"/>
      <c r="H78" s="21" t="s">
        <v>126</v>
      </c>
      <c r="I78" s="21"/>
      <c r="J78" s="21" t="s">
        <v>73</v>
      </c>
      <c r="K78" s="21" t="s">
        <v>46</v>
      </c>
      <c r="L78" s="21" t="s">
        <v>52</v>
      </c>
      <c r="M78" s="21" t="s">
        <v>127</v>
      </c>
      <c r="N78">
        <v>2</v>
      </c>
    </row>
    <row r="79" spans="1:14" ht="12.75" customHeight="1" outlineLevel="1" x14ac:dyDescent="0.25">
      <c r="A79" s="21" t="s">
        <v>128</v>
      </c>
      <c r="B79" s="21"/>
      <c r="C79" s="23"/>
      <c r="D79" s="22"/>
      <c r="E79" s="23"/>
      <c r="F79" s="23"/>
      <c r="G79" s="23"/>
      <c r="H79" s="21" t="s">
        <v>129</v>
      </c>
      <c r="I79" s="21"/>
      <c r="J79" s="21" t="s">
        <v>73</v>
      </c>
      <c r="K79" s="21" t="s">
        <v>46</v>
      </c>
      <c r="L79" s="21" t="s">
        <v>52</v>
      </c>
      <c r="M79" s="21" t="s">
        <v>130</v>
      </c>
      <c r="N79">
        <v>2</v>
      </c>
    </row>
    <row r="80" spans="1:14" ht="12.75" customHeight="1" outlineLevel="2" x14ac:dyDescent="0.25">
      <c r="A80" s="21" t="s">
        <v>388</v>
      </c>
      <c r="B80" s="21" t="s">
        <v>389</v>
      </c>
      <c r="C80" s="23" t="s">
        <v>67</v>
      </c>
      <c r="D80" s="22" t="s">
        <v>67</v>
      </c>
      <c r="E80" s="23" t="s">
        <v>67</v>
      </c>
      <c r="F80" s="22" t="s">
        <v>68</v>
      </c>
      <c r="G80" s="23" t="s">
        <v>67</v>
      </c>
      <c r="H80" s="21" t="s">
        <v>431</v>
      </c>
      <c r="I80" s="21" t="s">
        <v>266</v>
      </c>
      <c r="J80" s="21" t="s">
        <v>229</v>
      </c>
      <c r="K80" s="21"/>
      <c r="L80" s="21" t="s">
        <v>70</v>
      </c>
      <c r="M80" s="21" t="s">
        <v>432</v>
      </c>
      <c r="N80">
        <v>3</v>
      </c>
    </row>
    <row r="81" spans="1:14" ht="12.75" customHeight="1" outlineLevel="2" x14ac:dyDescent="0.25">
      <c r="A81" s="21" t="s">
        <v>392</v>
      </c>
      <c r="B81" s="21" t="s">
        <v>393</v>
      </c>
      <c r="C81" s="23" t="s">
        <v>67</v>
      </c>
      <c r="D81" s="22" t="s">
        <v>67</v>
      </c>
      <c r="E81" s="23" t="s">
        <v>67</v>
      </c>
      <c r="F81" s="22" t="s">
        <v>68</v>
      </c>
      <c r="G81" s="23" t="s">
        <v>67</v>
      </c>
      <c r="H81" s="21" t="s">
        <v>433</v>
      </c>
      <c r="I81" s="21" t="s">
        <v>266</v>
      </c>
      <c r="J81" s="21" t="s">
        <v>229</v>
      </c>
      <c r="K81" s="21"/>
      <c r="L81" s="21" t="s">
        <v>70</v>
      </c>
      <c r="M81" s="21" t="s">
        <v>434</v>
      </c>
      <c r="N81">
        <v>3</v>
      </c>
    </row>
    <row r="82" spans="1:14" ht="12.75" customHeight="1" x14ac:dyDescent="0.25">
      <c r="A82" s="21" t="s">
        <v>346</v>
      </c>
      <c r="B82" s="21" t="s">
        <v>347</v>
      </c>
      <c r="C82" s="23"/>
      <c r="D82" s="23"/>
      <c r="E82" s="23"/>
      <c r="F82" s="23"/>
      <c r="G82" s="23"/>
      <c r="H82" s="21" t="s">
        <v>347</v>
      </c>
      <c r="I82" s="21"/>
      <c r="J82" s="21" t="s">
        <v>64</v>
      </c>
      <c r="K82" s="21" t="s">
        <v>46</v>
      </c>
      <c r="L82" s="21" t="s">
        <v>47</v>
      </c>
      <c r="M82" s="21" t="s">
        <v>348</v>
      </c>
      <c r="N82">
        <v>1</v>
      </c>
    </row>
    <row r="83" spans="1:14" ht="12.75" customHeight="1" x14ac:dyDescent="0.25">
      <c r="A83" s="21" t="s">
        <v>490</v>
      </c>
      <c r="B83" s="21" t="s">
        <v>491</v>
      </c>
      <c r="C83" s="23"/>
      <c r="D83" s="23"/>
      <c r="E83" s="23"/>
      <c r="F83" s="23"/>
      <c r="G83" s="23"/>
      <c r="H83" s="21" t="s">
        <v>491</v>
      </c>
      <c r="I83" s="21"/>
      <c r="J83" s="21" t="s">
        <v>107</v>
      </c>
      <c r="K83" s="21" t="s">
        <v>46</v>
      </c>
      <c r="L83" s="21" t="s">
        <v>47</v>
      </c>
      <c r="M83" s="21" t="s">
        <v>492</v>
      </c>
      <c r="N83">
        <v>1</v>
      </c>
    </row>
    <row r="84" spans="1:14" ht="12.75" customHeight="1" outlineLevel="1" x14ac:dyDescent="0.25">
      <c r="A84" s="21" t="s">
        <v>493</v>
      </c>
      <c r="B84" s="21" t="s">
        <v>494</v>
      </c>
      <c r="C84" s="22">
        <f>plate_distance</f>
        <v>7.0647043398905957E-2</v>
      </c>
      <c r="D84" s="22">
        <v>7.0599999999999996E-2</v>
      </c>
      <c r="E84" s="22" t="s">
        <v>67</v>
      </c>
      <c r="F84" s="22" t="s">
        <v>68</v>
      </c>
      <c r="G84" s="23">
        <f>IF($F$84="MANUAL",$D$84,IF($F$84="COMPUTED",$C$84,$E$84))</f>
        <v>7.0647043398905957E-2</v>
      </c>
      <c r="H84" s="21" t="s">
        <v>495</v>
      </c>
      <c r="I84" s="21" t="s">
        <v>496</v>
      </c>
      <c r="J84" s="21" t="s">
        <v>107</v>
      </c>
      <c r="K84" s="21"/>
      <c r="L84" s="21" t="s">
        <v>113</v>
      </c>
      <c r="M84" s="21" t="s">
        <v>497</v>
      </c>
      <c r="N84">
        <v>2</v>
      </c>
    </row>
    <row r="85" spans="1:14" ht="12.75" customHeight="1" outlineLevel="1" x14ac:dyDescent="0.25">
      <c r="A85" s="21" t="s">
        <v>498</v>
      </c>
      <c r="B85" s="21" t="s">
        <v>499</v>
      </c>
      <c r="C85" s="22" t="s">
        <v>67</v>
      </c>
      <c r="D85" s="36" t="s">
        <v>67</v>
      </c>
      <c r="E85" s="36" t="s">
        <v>67</v>
      </c>
      <c r="F85" s="22" t="s">
        <v>111</v>
      </c>
      <c r="G85" s="23" t="str">
        <f>IF($F$85="MANUAL",$D$85,IF($F$85="COMPUTED",$C$85,$E$85))</f>
        <v>-</v>
      </c>
      <c r="H85" s="21" t="s">
        <v>500</v>
      </c>
      <c r="I85" s="21" t="s">
        <v>499</v>
      </c>
      <c r="J85" s="21" t="s">
        <v>107</v>
      </c>
      <c r="K85" s="21"/>
      <c r="L85" s="21" t="s">
        <v>113</v>
      </c>
      <c r="M85" s="21" t="s">
        <v>501</v>
      </c>
      <c r="N85">
        <v>2</v>
      </c>
    </row>
    <row r="86" spans="1:14" ht="12.75" customHeight="1" outlineLevel="1" x14ac:dyDescent="0.25">
      <c r="A86" s="21" t="s">
        <v>502</v>
      </c>
      <c r="B86" s="21" t="s">
        <v>503</v>
      </c>
      <c r="C86" s="22" t="s">
        <v>67</v>
      </c>
      <c r="D86" s="36" t="s">
        <v>67</v>
      </c>
      <c r="E86" s="36" t="s">
        <v>67</v>
      </c>
      <c r="F86" s="22" t="s">
        <v>111</v>
      </c>
      <c r="G86" s="23" t="str">
        <f>IF($F$86="MANUAL",$D$86,IF($F$86="COMPUTED",$C$86,$E$86))</f>
        <v>-</v>
      </c>
      <c r="H86" s="21" t="s">
        <v>504</v>
      </c>
      <c r="I86" s="21" t="s">
        <v>503</v>
      </c>
      <c r="J86" s="21" t="s">
        <v>107</v>
      </c>
      <c r="K86" s="21"/>
      <c r="L86" s="21" t="s">
        <v>113</v>
      </c>
      <c r="M86" s="21" t="s">
        <v>505</v>
      </c>
      <c r="N86">
        <v>2</v>
      </c>
    </row>
    <row r="87" spans="1:14" ht="12.75" customHeight="1" x14ac:dyDescent="0.25">
      <c r="A87" s="21" t="s">
        <v>131</v>
      </c>
      <c r="B87" s="21" t="s">
        <v>132</v>
      </c>
      <c r="C87" s="23"/>
      <c r="D87" s="23"/>
      <c r="E87" s="23"/>
      <c r="F87" s="23"/>
      <c r="G87" s="23"/>
      <c r="H87" s="21" t="s">
        <v>132</v>
      </c>
      <c r="I87" s="21"/>
      <c r="J87" s="21" t="s">
        <v>77</v>
      </c>
      <c r="K87" s="21" t="s">
        <v>81</v>
      </c>
      <c r="L87" s="21" t="s">
        <v>47</v>
      </c>
      <c r="M87" s="21" t="s">
        <v>133</v>
      </c>
      <c r="N87">
        <v>1</v>
      </c>
    </row>
    <row r="88" spans="1:14" ht="12.75" customHeight="1" outlineLevel="1" x14ac:dyDescent="0.25">
      <c r="A88" s="21" t="s">
        <v>109</v>
      </c>
      <c r="B88" s="21" t="s">
        <v>110</v>
      </c>
      <c r="C88" s="23" t="s">
        <v>67</v>
      </c>
      <c r="D88" s="22" t="s">
        <v>67</v>
      </c>
      <c r="E88" s="23" t="s">
        <v>67</v>
      </c>
      <c r="F88" s="22" t="s">
        <v>68</v>
      </c>
      <c r="G88" s="23" t="str">
        <f>IF($F$88="MANUAL",$D$88,IF($F$88="COMPUTED",$C$88,$E$88))</f>
        <v>-</v>
      </c>
      <c r="H88" s="21" t="s">
        <v>231</v>
      </c>
      <c r="I88" s="21" t="s">
        <v>112</v>
      </c>
      <c r="J88" s="21" t="s">
        <v>232</v>
      </c>
      <c r="K88" s="21"/>
      <c r="L88" s="21" t="s">
        <v>70</v>
      </c>
      <c r="M88" s="21" t="s">
        <v>233</v>
      </c>
      <c r="N88">
        <v>2</v>
      </c>
    </row>
    <row r="89" spans="1:14" ht="12.75" customHeight="1" outlineLevel="1" x14ac:dyDescent="0.25">
      <c r="A89" s="21" t="s">
        <v>134</v>
      </c>
      <c r="B89" s="21"/>
      <c r="C89" s="23"/>
      <c r="D89" s="22"/>
      <c r="E89" s="23"/>
      <c r="F89" s="23"/>
      <c r="G89" s="23"/>
      <c r="H89" s="21" t="s">
        <v>135</v>
      </c>
      <c r="I89" s="21"/>
      <c r="J89" s="21" t="s">
        <v>45</v>
      </c>
      <c r="K89" s="21" t="s">
        <v>46</v>
      </c>
      <c r="L89" s="21" t="s">
        <v>52</v>
      </c>
      <c r="M89" s="21" t="s">
        <v>136</v>
      </c>
      <c r="N89">
        <v>2</v>
      </c>
    </row>
    <row r="90" spans="1:14" ht="12.75" customHeight="1" outlineLevel="1" x14ac:dyDescent="0.25">
      <c r="A90" s="21" t="s">
        <v>349</v>
      </c>
      <c r="B90" s="21"/>
      <c r="C90" s="23"/>
      <c r="D90" s="22"/>
      <c r="E90" s="23"/>
      <c r="F90" s="23"/>
      <c r="G90" s="23"/>
      <c r="H90" s="21" t="s">
        <v>350</v>
      </c>
      <c r="I90" s="21"/>
      <c r="J90" s="21" t="s">
        <v>310</v>
      </c>
      <c r="K90" s="21" t="s">
        <v>46</v>
      </c>
      <c r="L90" s="21" t="s">
        <v>52</v>
      </c>
      <c r="M90" s="21" t="s">
        <v>351</v>
      </c>
      <c r="N90">
        <v>2</v>
      </c>
    </row>
    <row r="91" spans="1:14" ht="12.75" customHeight="1" outlineLevel="1" x14ac:dyDescent="0.25">
      <c r="A91" s="21" t="s">
        <v>274</v>
      </c>
      <c r="B91" s="21"/>
      <c r="C91" s="23"/>
      <c r="D91" s="22"/>
      <c r="E91" s="23"/>
      <c r="F91" s="23"/>
      <c r="G91" s="23"/>
      <c r="H91" s="21" t="s">
        <v>275</v>
      </c>
      <c r="I91" s="21"/>
      <c r="J91" s="21" t="s">
        <v>64</v>
      </c>
      <c r="K91" s="21" t="s">
        <v>65</v>
      </c>
      <c r="L91" s="21" t="s">
        <v>52</v>
      </c>
      <c r="M91" s="21" t="s">
        <v>276</v>
      </c>
      <c r="N91">
        <v>2</v>
      </c>
    </row>
    <row r="92" spans="1:14" ht="12.75" customHeight="1" outlineLevel="1" x14ac:dyDescent="0.25">
      <c r="A92" s="21" t="s">
        <v>137</v>
      </c>
      <c r="B92" s="21"/>
      <c r="C92" s="23"/>
      <c r="D92" s="22"/>
      <c r="E92" s="23"/>
      <c r="F92" s="23"/>
      <c r="G92" s="23"/>
      <c r="H92" s="21" t="s">
        <v>138</v>
      </c>
      <c r="I92" s="21"/>
      <c r="J92" s="21" t="s">
        <v>107</v>
      </c>
      <c r="K92" s="21" t="s">
        <v>65</v>
      </c>
      <c r="L92" s="21" t="s">
        <v>52</v>
      </c>
      <c r="M92" s="21" t="s">
        <v>139</v>
      </c>
      <c r="N92">
        <v>2</v>
      </c>
    </row>
    <row r="93" spans="1:14" ht="12.75" customHeight="1" outlineLevel="1" x14ac:dyDescent="0.25">
      <c r="A93" s="21" t="s">
        <v>140</v>
      </c>
      <c r="B93" s="21"/>
      <c r="C93" s="23"/>
      <c r="D93" s="22"/>
      <c r="E93" s="23"/>
      <c r="F93" s="23"/>
      <c r="G93" s="23"/>
      <c r="H93" s="21" t="s">
        <v>141</v>
      </c>
      <c r="I93" s="21"/>
      <c r="J93" s="21" t="s">
        <v>73</v>
      </c>
      <c r="K93" s="21" t="s">
        <v>46</v>
      </c>
      <c r="L93" s="21" t="s">
        <v>52</v>
      </c>
      <c r="M93" s="21" t="s">
        <v>142</v>
      </c>
      <c r="N93">
        <v>2</v>
      </c>
    </row>
    <row r="94" spans="1:14" ht="12.75" customHeight="1" outlineLevel="1" x14ac:dyDescent="0.25">
      <c r="A94" s="21" t="s">
        <v>143</v>
      </c>
      <c r="B94" s="21"/>
      <c r="C94" s="23"/>
      <c r="D94" s="22"/>
      <c r="E94" s="23"/>
      <c r="F94" s="23"/>
      <c r="G94" s="23"/>
      <c r="H94" s="21" t="s">
        <v>144</v>
      </c>
      <c r="I94" s="21"/>
      <c r="J94" s="21" t="s">
        <v>56</v>
      </c>
      <c r="K94" s="21" t="s">
        <v>65</v>
      </c>
      <c r="L94" s="21" t="s">
        <v>52</v>
      </c>
      <c r="M94" s="21" t="s">
        <v>145</v>
      </c>
      <c r="N94">
        <v>2</v>
      </c>
    </row>
    <row r="95" spans="1:14" ht="12.75" customHeight="1" x14ac:dyDescent="0.25">
      <c r="A95" s="21" t="s">
        <v>146</v>
      </c>
      <c r="B95" s="21" t="s">
        <v>56</v>
      </c>
      <c r="C95" s="23"/>
      <c r="D95" s="23"/>
      <c r="E95" s="23"/>
      <c r="F95" s="23"/>
      <c r="G95" s="23"/>
      <c r="H95" s="21" t="s">
        <v>56</v>
      </c>
      <c r="I95" s="21"/>
      <c r="J95" s="21" t="s">
        <v>56</v>
      </c>
      <c r="K95" s="21" t="s">
        <v>65</v>
      </c>
      <c r="L95" s="21" t="s">
        <v>47</v>
      </c>
      <c r="M95" s="21" t="s">
        <v>147</v>
      </c>
      <c r="N95">
        <v>1</v>
      </c>
    </row>
    <row r="96" spans="1:14" ht="12.75" customHeight="1" outlineLevel="1" x14ac:dyDescent="0.25">
      <c r="A96" s="21" t="s">
        <v>404</v>
      </c>
      <c r="B96" s="21" t="s">
        <v>405</v>
      </c>
      <c r="C96" s="23" t="s">
        <v>67</v>
      </c>
      <c r="D96" s="22" t="s">
        <v>67</v>
      </c>
      <c r="E96" s="23" t="s">
        <v>67</v>
      </c>
      <c r="F96" s="22" t="s">
        <v>68</v>
      </c>
      <c r="G96" s="23" t="str">
        <f>IF($F$96="MANUAL",$D$96,IF($F$96="COMPUTED",$C$96,$E$96))</f>
        <v>-</v>
      </c>
      <c r="H96" s="21" t="s">
        <v>435</v>
      </c>
      <c r="I96" s="21" t="s">
        <v>407</v>
      </c>
      <c r="J96" s="21" t="s">
        <v>235</v>
      </c>
      <c r="K96" s="21"/>
      <c r="L96" s="21" t="s">
        <v>70</v>
      </c>
      <c r="M96" s="21" t="s">
        <v>436</v>
      </c>
      <c r="N96">
        <v>2</v>
      </c>
    </row>
    <row r="97" spans="1:14" ht="12.75" customHeight="1" outlineLevel="1" x14ac:dyDescent="0.25">
      <c r="A97" s="21" t="s">
        <v>506</v>
      </c>
      <c r="B97" s="21" t="s">
        <v>507</v>
      </c>
      <c r="C97" s="23" t="s">
        <v>67</v>
      </c>
      <c r="D97" s="22" t="s">
        <v>67</v>
      </c>
      <c r="E97" s="23" t="s">
        <v>67</v>
      </c>
      <c r="F97" s="22" t="s">
        <v>68</v>
      </c>
      <c r="G97" s="23" t="str">
        <f>IF($F$97="MANUAL",$D$97,IF($F$97="COMPUTED",$C$97,$E$97))</f>
        <v>-</v>
      </c>
      <c r="H97" s="21" t="s">
        <v>508</v>
      </c>
      <c r="I97" s="21" t="s">
        <v>509</v>
      </c>
      <c r="J97" s="21" t="s">
        <v>235</v>
      </c>
      <c r="K97" s="21"/>
      <c r="L97" s="21" t="s">
        <v>70</v>
      </c>
      <c r="M97" s="21" t="s">
        <v>510</v>
      </c>
      <c r="N97">
        <v>2</v>
      </c>
    </row>
    <row r="98" spans="1:14" ht="12.75" customHeight="1" outlineLevel="1" x14ac:dyDescent="0.25">
      <c r="A98" s="21" t="s">
        <v>437</v>
      </c>
      <c r="B98" s="21" t="s">
        <v>438</v>
      </c>
      <c r="C98" s="23" t="s">
        <v>67</v>
      </c>
      <c r="D98" s="22" t="s">
        <v>67</v>
      </c>
      <c r="E98" s="23" t="s">
        <v>67</v>
      </c>
      <c r="F98" s="22" t="s">
        <v>68</v>
      </c>
      <c r="G98" s="23" t="str">
        <f>IF($F$98="MANUAL",$D$98,IF($F$98="COMPUTED",$C$98,$E$98))</f>
        <v>-</v>
      </c>
      <c r="H98" s="21" t="s">
        <v>439</v>
      </c>
      <c r="I98" s="21" t="s">
        <v>440</v>
      </c>
      <c r="J98" s="21" t="s">
        <v>235</v>
      </c>
      <c r="K98" s="21"/>
      <c r="L98" s="21" t="s">
        <v>70</v>
      </c>
      <c r="M98" s="21" t="s">
        <v>441</v>
      </c>
      <c r="N98">
        <v>2</v>
      </c>
    </row>
    <row r="99" spans="1:14" ht="12.75" customHeight="1" outlineLevel="1" x14ac:dyDescent="0.25">
      <c r="A99" s="21" t="s">
        <v>109</v>
      </c>
      <c r="B99" s="21" t="s">
        <v>110</v>
      </c>
      <c r="C99" s="23" t="s">
        <v>67</v>
      </c>
      <c r="D99" s="22" t="s">
        <v>67</v>
      </c>
      <c r="E99" s="23" t="s">
        <v>67</v>
      </c>
      <c r="F99" s="22" t="s">
        <v>68</v>
      </c>
      <c r="G99" s="23" t="str">
        <f>IF($F$99="MANUAL",$D$99,IF($F$99="COMPUTED",$C$99,$E$99))</f>
        <v>-</v>
      </c>
      <c r="H99" s="21" t="s">
        <v>234</v>
      </c>
      <c r="I99" s="21" t="s">
        <v>112</v>
      </c>
      <c r="J99" s="21" t="s">
        <v>235</v>
      </c>
      <c r="K99" s="21"/>
      <c r="L99" s="21" t="s">
        <v>70</v>
      </c>
      <c r="M99" s="21" t="s">
        <v>236</v>
      </c>
      <c r="N99">
        <v>2</v>
      </c>
    </row>
    <row r="100" spans="1:14" ht="12.75" customHeight="1" outlineLevel="1" x14ac:dyDescent="0.25">
      <c r="A100" s="21" t="s">
        <v>148</v>
      </c>
      <c r="B100" s="21"/>
      <c r="C100" s="23"/>
      <c r="D100" s="22"/>
      <c r="E100" s="23"/>
      <c r="F100" s="23"/>
      <c r="G100" s="23"/>
      <c r="H100" s="21" t="s">
        <v>149</v>
      </c>
      <c r="I100" s="21"/>
      <c r="J100" s="21" t="s">
        <v>56</v>
      </c>
      <c r="K100" s="21" t="s">
        <v>57</v>
      </c>
      <c r="L100" s="21" t="s">
        <v>52</v>
      </c>
      <c r="M100" s="21" t="s">
        <v>150</v>
      </c>
      <c r="N100">
        <v>2</v>
      </c>
    </row>
    <row r="101" spans="1:14" ht="12.75" customHeight="1" outlineLevel="1" x14ac:dyDescent="0.25">
      <c r="A101" s="21" t="s">
        <v>151</v>
      </c>
      <c r="B101" s="21"/>
      <c r="C101" s="23"/>
      <c r="D101" s="22"/>
      <c r="E101" s="23"/>
      <c r="F101" s="23"/>
      <c r="G101" s="23"/>
      <c r="H101" s="21" t="s">
        <v>152</v>
      </c>
      <c r="I101" s="21"/>
      <c r="J101" s="21" t="s">
        <v>56</v>
      </c>
      <c r="K101" s="21" t="s">
        <v>57</v>
      </c>
      <c r="L101" s="21" t="s">
        <v>52</v>
      </c>
      <c r="M101" s="21" t="s">
        <v>153</v>
      </c>
      <c r="N101">
        <v>2</v>
      </c>
    </row>
    <row r="102" spans="1:14" ht="12.75" customHeight="1" outlineLevel="1" x14ac:dyDescent="0.25">
      <c r="A102" s="21" t="s">
        <v>154</v>
      </c>
      <c r="B102" s="21"/>
      <c r="C102" s="23"/>
      <c r="D102" s="22"/>
      <c r="E102" s="23"/>
      <c r="F102" s="23"/>
      <c r="G102" s="23"/>
      <c r="H102" s="21" t="s">
        <v>155</v>
      </c>
      <c r="I102" s="21"/>
      <c r="J102" s="21" t="s">
        <v>56</v>
      </c>
      <c r="K102" s="21" t="s">
        <v>57</v>
      </c>
      <c r="L102" s="21" t="s">
        <v>52</v>
      </c>
      <c r="M102" s="21" t="s">
        <v>156</v>
      </c>
      <c r="N102">
        <v>2</v>
      </c>
    </row>
    <row r="103" spans="1:14" ht="12.75" customHeight="1" outlineLevel="1" x14ac:dyDescent="0.25">
      <c r="A103" s="21" t="s">
        <v>157</v>
      </c>
      <c r="B103" s="21"/>
      <c r="C103" s="23"/>
      <c r="D103" s="22"/>
      <c r="E103" s="23"/>
      <c r="F103" s="23"/>
      <c r="G103" s="23"/>
      <c r="H103" s="21" t="s">
        <v>158</v>
      </c>
      <c r="I103" s="21"/>
      <c r="J103" s="21" t="s">
        <v>56</v>
      </c>
      <c r="K103" s="21" t="s">
        <v>57</v>
      </c>
      <c r="L103" s="21" t="s">
        <v>52</v>
      </c>
      <c r="M103" s="21" t="s">
        <v>159</v>
      </c>
      <c r="N103">
        <v>2</v>
      </c>
    </row>
    <row r="104" spans="1:14" ht="12.75" customHeight="1" outlineLevel="1" x14ac:dyDescent="0.25">
      <c r="A104" s="21" t="s">
        <v>160</v>
      </c>
      <c r="B104" s="21"/>
      <c r="C104" s="23"/>
      <c r="D104" s="22"/>
      <c r="E104" s="23"/>
      <c r="F104" s="23"/>
      <c r="G104" s="23"/>
      <c r="H104" s="21" t="s">
        <v>161</v>
      </c>
      <c r="I104" s="21"/>
      <c r="J104" s="21" t="s">
        <v>56</v>
      </c>
      <c r="K104" s="21" t="s">
        <v>46</v>
      </c>
      <c r="L104" s="21" t="s">
        <v>52</v>
      </c>
      <c r="M104" s="21" t="s">
        <v>162</v>
      </c>
      <c r="N104">
        <v>2</v>
      </c>
    </row>
    <row r="105" spans="1:14" ht="12.75" customHeight="1" outlineLevel="1" x14ac:dyDescent="0.25">
      <c r="A105" s="21" t="s">
        <v>160</v>
      </c>
      <c r="B105" s="21"/>
      <c r="C105" s="23"/>
      <c r="D105" s="22"/>
      <c r="E105" s="23"/>
      <c r="F105" s="23"/>
      <c r="G105" s="23"/>
      <c r="H105" s="21" t="s">
        <v>161</v>
      </c>
      <c r="I105" s="21"/>
      <c r="J105" s="21" t="s">
        <v>56</v>
      </c>
      <c r="K105" s="21" t="s">
        <v>46</v>
      </c>
      <c r="L105" s="21" t="s">
        <v>52</v>
      </c>
      <c r="M105" s="21" t="s">
        <v>163</v>
      </c>
      <c r="N105">
        <v>2</v>
      </c>
    </row>
    <row r="106" spans="1:14" ht="12.75" customHeight="1" outlineLevel="1" x14ac:dyDescent="0.25">
      <c r="A106" s="21" t="s">
        <v>164</v>
      </c>
      <c r="B106" s="21"/>
      <c r="C106" s="23"/>
      <c r="D106" s="22"/>
      <c r="E106" s="23"/>
      <c r="F106" s="23"/>
      <c r="G106" s="23"/>
      <c r="H106" s="21" t="s">
        <v>165</v>
      </c>
      <c r="I106" s="21"/>
      <c r="J106" s="21" t="s">
        <v>56</v>
      </c>
      <c r="K106" s="21" t="s">
        <v>57</v>
      </c>
      <c r="L106" s="21" t="s">
        <v>52</v>
      </c>
      <c r="M106" s="21" t="s">
        <v>166</v>
      </c>
      <c r="N106">
        <v>2</v>
      </c>
    </row>
    <row r="107" spans="1:14" ht="12.75" customHeight="1" x14ac:dyDescent="0.25">
      <c r="A107" s="21" t="s">
        <v>167</v>
      </c>
      <c r="B107" s="21" t="s">
        <v>168</v>
      </c>
      <c r="C107" s="23"/>
      <c r="D107" s="23"/>
      <c r="E107" s="23"/>
      <c r="F107" s="23"/>
      <c r="G107" s="23"/>
      <c r="H107" s="21" t="s">
        <v>168</v>
      </c>
      <c r="I107" s="21"/>
      <c r="J107" s="21" t="s">
        <v>45</v>
      </c>
      <c r="K107" s="21" t="s">
        <v>46</v>
      </c>
      <c r="L107" s="21" t="s">
        <v>47</v>
      </c>
      <c r="M107" s="21" t="s">
        <v>169</v>
      </c>
      <c r="N107">
        <v>1</v>
      </c>
    </row>
    <row r="108" spans="1:14" ht="12.75" customHeight="1" x14ac:dyDescent="0.25">
      <c r="A108" s="21" t="s">
        <v>170</v>
      </c>
      <c r="B108" s="21" t="s">
        <v>171</v>
      </c>
      <c r="C108" s="23"/>
      <c r="D108" s="23"/>
      <c r="E108" s="23"/>
      <c r="F108" s="23"/>
      <c r="G108" s="23"/>
      <c r="H108" s="21" t="s">
        <v>171</v>
      </c>
      <c r="I108" s="21"/>
      <c r="J108" s="21" t="s">
        <v>56</v>
      </c>
      <c r="K108" s="21" t="s">
        <v>57</v>
      </c>
      <c r="L108" s="21" t="s">
        <v>47</v>
      </c>
      <c r="M108" s="21" t="s">
        <v>172</v>
      </c>
      <c r="N108">
        <v>1</v>
      </c>
    </row>
    <row r="109" spans="1:14" ht="12.75" customHeight="1" x14ac:dyDescent="0.25">
      <c r="A109" s="21" t="s">
        <v>173</v>
      </c>
      <c r="B109" s="21" t="s">
        <v>173</v>
      </c>
      <c r="C109" s="23"/>
      <c r="D109" s="23"/>
      <c r="E109" s="23"/>
      <c r="F109" s="23"/>
      <c r="G109" s="23"/>
      <c r="H109" s="21" t="s">
        <v>173</v>
      </c>
      <c r="I109" s="21"/>
      <c r="J109" s="21" t="s">
        <v>45</v>
      </c>
      <c r="K109" s="21" t="s">
        <v>46</v>
      </c>
      <c r="L109" s="21" t="s">
        <v>47</v>
      </c>
      <c r="M109" s="21" t="s">
        <v>174</v>
      </c>
      <c r="N109">
        <v>1</v>
      </c>
    </row>
    <row r="110" spans="1:14" ht="12.75" customHeight="1" outlineLevel="1" x14ac:dyDescent="0.25">
      <c r="A110" s="21" t="s">
        <v>125</v>
      </c>
      <c r="B110" s="21"/>
      <c r="C110" s="23"/>
      <c r="D110" s="22"/>
      <c r="E110" s="23"/>
      <c r="F110" s="23"/>
      <c r="G110" s="23"/>
      <c r="H110" s="21" t="s">
        <v>352</v>
      </c>
      <c r="I110" s="21"/>
      <c r="J110" s="21" t="s">
        <v>45</v>
      </c>
      <c r="K110" s="21" t="s">
        <v>46</v>
      </c>
      <c r="L110" s="21" t="s">
        <v>52</v>
      </c>
      <c r="M110" s="21" t="s">
        <v>353</v>
      </c>
      <c r="N110">
        <v>2</v>
      </c>
    </row>
    <row r="111" spans="1:14" ht="12.75" customHeight="1" x14ac:dyDescent="0.25">
      <c r="A111" s="21" t="s">
        <v>354</v>
      </c>
      <c r="B111" s="21" t="s">
        <v>354</v>
      </c>
      <c r="C111" s="23"/>
      <c r="D111" s="23"/>
      <c r="E111" s="23"/>
      <c r="F111" s="23"/>
      <c r="G111" s="23"/>
      <c r="H111" s="21" t="s">
        <v>354</v>
      </c>
      <c r="I111" s="21"/>
      <c r="J111" s="21" t="s">
        <v>64</v>
      </c>
      <c r="K111" s="21" t="s">
        <v>46</v>
      </c>
      <c r="L111" s="21" t="s">
        <v>47</v>
      </c>
      <c r="M111" s="21" t="s">
        <v>355</v>
      </c>
      <c r="N111">
        <v>1</v>
      </c>
    </row>
  </sheetData>
  <sheetProtection sheet="1" objects="1" scenarios="1" pivotTables="0"/>
  <dataValidations count="3">
    <dataValidation type="list" allowBlank="1" showInputMessage="1" showErrorMessage="1" sqref="F15 F16 F17 F18 F19 F22 F23 F24 F26 F27 F28 F30 F32 F33 F34 F35 F36 F37 F38 F39 F40 F41 F42 F43 F44 F45 F46 F47 F51 F52 F53 F64 F65 F66 F67 F68 F71 F76 F77 F78 F79 F80 F81 F84 F85 F86 F88 F89 F90 F91 F92 F93 F94 F96 F97 F98 F99 F100 F101 F102 F103 F104 F105 F106 F110" xr:uid="{F177AEF4-9DC6-40DF-878A-718DEBFFF9EE}">
      <formula1>"COMPUTED,MANUAL,REFERENCE"</formula1>
    </dataValidation>
    <dataValidation type="list" allowBlank="1" showInputMessage="1" showErrorMessage="1" sqref="D85 E85" xr:uid="{39221F31-A1EA-4EB8-974E-7AA77E4228A3}">
      <formula1>"-,wing,body_mounted"</formula1>
    </dataValidation>
    <dataValidation type="list" allowBlank="1" showInputMessage="1" showErrorMessage="1" sqref="D86 E86" xr:uid="{AE7834E6-6C3D-49D5-AAFA-94BA2F4D38FC}">
      <formula1>"-,SA_3G30,SA_3G28_8x4,SA_3G28_4x4,SA_3G28_12x6,SA_Custom"</formula1>
    </dataValidation>
  </dataValidation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CF86C-FA01-4CB7-B2F5-FA75AA5D6B1B}">
  <dimension ref="A1"/>
  <sheetViews>
    <sheetView workbookViewId="0"/>
  </sheetViews>
  <sheetFormatPr defaultRowHeight="15.7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 ��� = "m/"�_n/���+"F "��,,� �/d������""T)e���������[c[c[c = [/[� [[� � = �_r/��������� �  of     �����/(���� �� �� ������� �� �� � � � �"v/"� � � ����"� (���} (}} (}��(��_�(��_�(��/������������ �� �� � � ���(����, ��������+" r� � "� ���_�(���_�(�������p/�� ������ / �����} (}} (}����������� �����������"�� ��������/���� � ��� = �/���[� [� �������+"+"+"���"p/"���/2�� � � �������������������_s/���"p/"[� [� [� �� c� �� � ��� = �����""�����,,���, ���� � � � ������ �������[[[����bbbbbbb�� �� ��������� = �_t/��������x[x[x[�_s/������""�����(���(�)x(�) d���(�)y(�) d���(�)z(�) d���������"�� � �(����{ �T{ xx"r/"� � "�/"��t(���� � � �t(E� � ����������� = ��/����� � � { � = �_a/�����"N/"[� [� ��xxx = xd - xbxdxb,,��,�EEE" pb q'bbb����������� = �l/l� �� ������ ���� Tt ��� = �V/V� �� �� = "�/"�,""x"�������"�/"���T/���d"�������"m/"������ ��������������+"}}}� � ���������������������������c�c�c = �/�� ��� ��� = ��" Tcc�� �� �� ��������������(�� (��(��������"� (���� � � � ����_�(��) d��_�(�������������������� (�� (�� (�� (�� (���_v/��������}}}}}}}, }}}+" r� � "� ������/(��� ���""T)e�� ����"m/"�(����{ �T{ �vl/����-""x"y"  �,y�,z��,y�,z������e�e�e����� = �/�� ��� ������� = "(1/�)("�/"� ���������     M ST   E ST         { { � � � { { �{ &!{ � { { { { t { �{ { ��m{ { { { { �{ { { { "{ { ��m{ { { { ��K{ t { t { { ��m{ { &!H"��{ H"H"u { { � { { { �&!&!{ { { { { t { { { { �w { H"H"u { �y { ��m{ { { { { { ""H"{ { { { &!{ { { ��{ ��m{ { { { ��K{ t { t �{ { ��m{ { { &!p )v p p )x p )t p )w p p p )u �
</file>

<file path=customXml/itemProps1.xml><?xml version="1.0" encoding="utf-8"?>
<ds:datastoreItem xmlns:ds="http://schemas.openxmlformats.org/officeDocument/2006/customXml" ds:itemID="{04344DEE-F700-447E-83E3-4C918F1DC105}">
  <ds:schemaRefs>
    <ds:schemaRef ds:uri="http://www.w3.org/2001/XMLSchema"/>
    <ds:schemaRef ds:uri="http://cdp4session.rheagroup.com"/>
  </ds:schemaRefs>
</ds:datastoreItem>
</file>

<file path=customXml/itemProps2.xml><?xml version="1.0" encoding="utf-8"?>
<ds:datastoreItem xmlns:ds="http://schemas.openxmlformats.org/officeDocument/2006/customXml" ds:itemID="{7AEB94A3-5215-4879-8543-816CC7F3A372}">
  <ds:schemaRefs>
    <ds:schemaRef ds:uri="http://www.w3.org/2001/XMLSchema"/>
    <ds:schemaRef ds:uri="http://cdp4data.rheagroup.com"/>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209</vt:i4>
      </vt:variant>
    </vt:vector>
  </HeadingPairs>
  <TitlesOfParts>
    <vt:vector size="219" baseType="lpstr">
      <vt:lpstr>Cover-Sheet</vt:lpstr>
      <vt:lpstr>Presentation Sheet</vt:lpstr>
      <vt:lpstr>COMET Interface</vt:lpstr>
      <vt:lpstr>Calculation</vt:lpstr>
      <vt:lpstr>Database</vt:lpstr>
      <vt:lpstr>Reference</vt:lpstr>
      <vt:lpstr>Constants</vt:lpstr>
      <vt:lpstr>option_1</vt:lpstr>
      <vt:lpstr>Parameters</vt:lpstr>
      <vt:lpstr>Sheet1</vt:lpstr>
      <vt:lpstr>ADCS</vt:lpstr>
      <vt:lpstr>ADCS.P_mean\Day</vt:lpstr>
      <vt:lpstr>ADCS.P_mean\Ecl</vt:lpstr>
      <vt:lpstr>ADCS.P_peak\Day</vt:lpstr>
      <vt:lpstr>ADCS.P_peak\Ecl</vt:lpstr>
      <vt:lpstr>ADCS.Thrusters</vt:lpstr>
      <vt:lpstr>ADCS_Pwr_mean_daytime</vt:lpstr>
      <vt:lpstr>ADCS_Pwr_mean_eclipse</vt:lpstr>
      <vt:lpstr>ADCS_Pwr_peak_daytime</vt:lpstr>
      <vt:lpstr>alphaSector</vt:lpstr>
      <vt:lpstr>Atom_Clock</vt:lpstr>
      <vt:lpstr>Battery</vt:lpstr>
      <vt:lpstr>Battery.bat_cap</vt:lpstr>
      <vt:lpstr>Battery.bat_cell_type</vt:lpstr>
      <vt:lpstr>Battery.m</vt:lpstr>
      <vt:lpstr>beamBusArea</vt:lpstr>
      <vt:lpstr>beamBusLength</vt:lpstr>
      <vt:lpstr>beamBusVolume</vt:lpstr>
      <vt:lpstr>beamDiameter</vt:lpstr>
      <vt:lpstr>beamLength</vt:lpstr>
      <vt:lpstr>beamRadius</vt:lpstr>
      <vt:lpstr>BS_ST</vt:lpstr>
      <vt:lpstr>CDH</vt:lpstr>
      <vt:lpstr>CDH.Atom_Clock</vt:lpstr>
      <vt:lpstr>CDH.memory</vt:lpstr>
      <vt:lpstr>CDH.OBC</vt:lpstr>
      <vt:lpstr>COM_Pwr_mean_daytime</vt:lpstr>
      <vt:lpstr>COM_Pwr_mean_eclipse</vt:lpstr>
      <vt:lpstr>COM_Pwr_peak_daytime</vt:lpstr>
      <vt:lpstr>COMMS</vt:lpstr>
      <vt:lpstr>COMMS.Diplexer</vt:lpstr>
      <vt:lpstr>COMMS.ISL_Antenna</vt:lpstr>
      <vt:lpstr>COMMS.P_Amp</vt:lpstr>
      <vt:lpstr>COMMS.P_mean\Day</vt:lpstr>
      <vt:lpstr>COMMS.P_mean\Ecl</vt:lpstr>
      <vt:lpstr>COMMS.P_peak\Day</vt:lpstr>
      <vt:lpstr>COMMS.P_peak\Ecl</vt:lpstr>
      <vt:lpstr>COMMS.RFDU</vt:lpstr>
      <vt:lpstr>COMMS.Rx_Antenna</vt:lpstr>
      <vt:lpstr>COMMS.Transponder</vt:lpstr>
      <vt:lpstr>COMMS.Tx_Antenna</vt:lpstr>
      <vt:lpstr>Consumed_Power</vt:lpstr>
      <vt:lpstr>Cr</vt:lpstr>
      <vt:lpstr>CTR_BEAM</vt:lpstr>
      <vt:lpstr>CTR_BEAM.d</vt:lpstr>
      <vt:lpstr>Diameter</vt:lpstr>
      <vt:lpstr>Diplexer</vt:lpstr>
      <vt:lpstr>DoD</vt:lpstr>
      <vt:lpstr>EarthGridPower</vt:lpstr>
      <vt:lpstr>Element_Power_BOL</vt:lpstr>
      <vt:lpstr>Element_Power_EOL</vt:lpstr>
      <vt:lpstr>Engine</vt:lpstr>
      <vt:lpstr>eta</vt:lpstr>
      <vt:lpstr>Fquant</vt:lpstr>
      <vt:lpstr>half_lambda</vt:lpstr>
      <vt:lpstr>Header</vt:lpstr>
      <vt:lpstr>ICARUS</vt:lpstr>
      <vt:lpstr>ICARUS.dur</vt:lpstr>
      <vt:lpstr>ICARUS.ICARUS1</vt:lpstr>
      <vt:lpstr>ICARUS.ICARUS1.ADCS.Thrusters.Propellant\option_1</vt:lpstr>
      <vt:lpstr>ICARUS.ICARUS1.ADCS.Thrusters\option_1</vt:lpstr>
      <vt:lpstr>ICARUS.ICARUS1.ADCS\option_1</vt:lpstr>
      <vt:lpstr>ICARUS.ICARUS1.ADCS\P_mean\Day\option_1</vt:lpstr>
      <vt:lpstr>ICARUS.ICARUS1.ADCS\P_mean\Ecl\option_1</vt:lpstr>
      <vt:lpstr>ICARUS.ICARUS1.ADCS\P_peak\Day\option_1</vt:lpstr>
      <vt:lpstr>ICARUS.ICARUS1.ADCS\P_peak\Ecl\option_1</vt:lpstr>
      <vt:lpstr>ICARUS.ICARUS1.CDH.Atom_Clock\option_1</vt:lpstr>
      <vt:lpstr>ICARUS.ICARUS1.CDH.memory\option_1</vt:lpstr>
      <vt:lpstr>ICARUS.ICARUS1.CDH.OBC\option_1</vt:lpstr>
      <vt:lpstr>ICARUS.ICARUS1.CDH\option_1</vt:lpstr>
      <vt:lpstr>ICARUS.ICARUS1.COMMS.Diplexer\option_1</vt:lpstr>
      <vt:lpstr>ICARUS.ICARUS1.COMMS.ISL_Antenna\option_1</vt:lpstr>
      <vt:lpstr>ICARUS.ICARUS1.COMMS.P_Amp\option_1</vt:lpstr>
      <vt:lpstr>ICARUS.ICARUS1.COMMS.RFDU\option_1</vt:lpstr>
      <vt:lpstr>ICARUS.ICARUS1.COMMS.Rx_Antenna\option_1</vt:lpstr>
      <vt:lpstr>ICARUS.ICARUS1.COMMS.Transponder\option_1</vt:lpstr>
      <vt:lpstr>ICARUS.ICARUS1.COMMS.Tx_Antenna\option_1</vt:lpstr>
      <vt:lpstr>ICARUS.ICARUS1.COMMS\option_1</vt:lpstr>
      <vt:lpstr>ICARUS.ICARUS1.COMMS\P_mean\Day\option_1</vt:lpstr>
      <vt:lpstr>ICARUS.ICARUS1.COMMS\P_mean\Ecl\option_1</vt:lpstr>
      <vt:lpstr>ICARUS.ICARUS1.COMMS\P_peak\Day\option_1</vt:lpstr>
      <vt:lpstr>ICARUS.ICARUS1.COMMS\P_peak\Ecl\option_1</vt:lpstr>
      <vt:lpstr>ICARUS.ICARUS1.POW.Battery\bat_cap\\option_1</vt:lpstr>
      <vt:lpstr>ICARUS.ICARUS1.POW.Battery\bat_cell_type\\option_1</vt:lpstr>
      <vt:lpstr>ICARUS.ICARUS1.POW.Battery\m\\option_1</vt:lpstr>
      <vt:lpstr>ICARUS.ICARUS1.POW.Battery\option_1</vt:lpstr>
      <vt:lpstr>ICARUS.ICARUS1.POW.powerBus\m\\option_1</vt:lpstr>
      <vt:lpstr>ICARUS.ICARUS1.POW.powerBus\option_1</vt:lpstr>
      <vt:lpstr>ICARUS.ICARUS1.POW.solarArray\obj_dist\\option_1</vt:lpstr>
      <vt:lpstr>ICARUS.ICARUS1.POW.solarArray\option_1</vt:lpstr>
      <vt:lpstr>ICARUS.ICARUS1.POW.solarArray\SA_type\\option_1</vt:lpstr>
      <vt:lpstr>ICARUS.ICARUS1.POW.solarArray\solar_cell_type\\option_1</vt:lpstr>
      <vt:lpstr>ICARUS.ICARUS1.POW\m\\option_1</vt:lpstr>
      <vt:lpstr>ICARUS.ICARUS1.POW\option_1</vt:lpstr>
      <vt:lpstr>ICARUS.ICARUS1.POW\reffac\\option_1</vt:lpstr>
      <vt:lpstr>ICARUS.ICARUS1.Pro.Engine\option_1</vt:lpstr>
      <vt:lpstr>ICARUS.ICARUS1.Pro.Propellant\option_1</vt:lpstr>
      <vt:lpstr>ICARUS.ICARUS1.Pro.PropellantTank\option_1</vt:lpstr>
      <vt:lpstr>ICARUS.ICARUS1.Pro\option_1</vt:lpstr>
      <vt:lpstr>ICARUS.ICARUS1.Pro\P_mean\Day\option_1</vt:lpstr>
      <vt:lpstr>ICARUS.ICARUS1.Pro\P_mean\Ecl\option_1</vt:lpstr>
      <vt:lpstr>ICARUS.ICARUS1.Pro\P_peak\\option_1</vt:lpstr>
      <vt:lpstr>ICARUS.ICARUS1.STR.BS_ST\option_1</vt:lpstr>
      <vt:lpstr>ICARUS.ICARUS1.STR.CTR_BEAM\d\\option_1</vt:lpstr>
      <vt:lpstr>ICARUS.ICARUS1.STR.CTR_BEAM\option_1</vt:lpstr>
      <vt:lpstr>ICARUS.ICARUS1.STR.m_beam\option_1</vt:lpstr>
      <vt:lpstr>ICARUS.ICARUS1.STR.m_frame\option_1</vt:lpstr>
      <vt:lpstr>ICARUS.ICARUS1.STR.MECH\option_1</vt:lpstr>
      <vt:lpstr>ICARUS.ICARUS1.STR.Mirror\option_1</vt:lpstr>
      <vt:lpstr>ICARUS.ICARUS1.STR\d\\option_1</vt:lpstr>
      <vt:lpstr>ICARUS.ICARUS1.STR\l\\option_1</vt:lpstr>
      <vt:lpstr>ICARUS.ICARUS1.STR\n_items\\option_1</vt:lpstr>
      <vt:lpstr>ICARUS.ICARUS1.STR\option_1</vt:lpstr>
      <vt:lpstr>ICARUS.ICARUS1.STR\P_peak\\option_1</vt:lpstr>
      <vt:lpstr>ICARUS.ICARUS1\option_1</vt:lpstr>
      <vt:lpstr>ICARUS.ICARUS1\P_peak\\option_1</vt:lpstr>
      <vt:lpstr>ICARUS.MA</vt:lpstr>
      <vt:lpstr>ICARUS.MA\option_1</vt:lpstr>
      <vt:lpstr>ICARUS\dur\\option_1</vt:lpstr>
      <vt:lpstr>ICARUS\option_1</vt:lpstr>
      <vt:lpstr>ICARUS1</vt:lpstr>
      <vt:lpstr>ICARUS1.ADCS</vt:lpstr>
      <vt:lpstr>ICARUS1.CDH</vt:lpstr>
      <vt:lpstr>ICARUS1.COMMS</vt:lpstr>
      <vt:lpstr>ICARUS1.P_peak</vt:lpstr>
      <vt:lpstr>ICARUS1.POW</vt:lpstr>
      <vt:lpstr>ICARUS1.Pro</vt:lpstr>
      <vt:lpstr>ICARUS1.STR</vt:lpstr>
      <vt:lpstr>Irradiance</vt:lpstr>
      <vt:lpstr>ISL_Antenna</vt:lpstr>
      <vt:lpstr>J_Cu</vt:lpstr>
      <vt:lpstr>m_beam</vt:lpstr>
      <vt:lpstr>m_frame</vt:lpstr>
      <vt:lpstr>MA</vt:lpstr>
      <vt:lpstr>MECH</vt:lpstr>
      <vt:lpstr>memory</vt:lpstr>
      <vt:lpstr>microWave_EarthGrid_Efficiency</vt:lpstr>
      <vt:lpstr>microWavePower_BOL</vt:lpstr>
      <vt:lpstr>microWavePower_EOL</vt:lpstr>
      <vt:lpstr>middleElement</vt:lpstr>
      <vt:lpstr>Mirror</vt:lpstr>
      <vt:lpstr>Mission_Life</vt:lpstr>
      <vt:lpstr>N</vt:lpstr>
      <vt:lpstr>nrElement_per_Sector</vt:lpstr>
      <vt:lpstr>nrElements</vt:lpstr>
      <vt:lpstr>NrPlates</vt:lpstr>
      <vt:lpstr>NrSatellites</vt:lpstr>
      <vt:lpstr>OBC</vt:lpstr>
      <vt:lpstr>P_Amp</vt:lpstr>
      <vt:lpstr>Parameters</vt:lpstr>
      <vt:lpstr>Pe</vt:lpstr>
      <vt:lpstr>Peak_Current</vt:lpstr>
      <vt:lpstr>Peak_Power</vt:lpstr>
      <vt:lpstr>plate_distance</vt:lpstr>
      <vt:lpstr>POW</vt:lpstr>
      <vt:lpstr>POW.Battery</vt:lpstr>
      <vt:lpstr>POW.m</vt:lpstr>
      <vt:lpstr>POW.powerBus</vt:lpstr>
      <vt:lpstr>POW.reffac</vt:lpstr>
      <vt:lpstr>POW.solarArray</vt:lpstr>
      <vt:lpstr>powerBus</vt:lpstr>
      <vt:lpstr>powerBus.m</vt:lpstr>
      <vt:lpstr>Pro</vt:lpstr>
      <vt:lpstr>Pro.Engine</vt:lpstr>
      <vt:lpstr>Pro.P_mean\Day</vt:lpstr>
      <vt:lpstr>Pro.P_mean\Ecl</vt:lpstr>
      <vt:lpstr>Pro.P_peak</vt:lpstr>
      <vt:lpstr>Pro.Propellant</vt:lpstr>
      <vt:lpstr>Pro.PropellantTank</vt:lpstr>
      <vt:lpstr>PRO_Pwr_mean_daytime</vt:lpstr>
      <vt:lpstr>PRO_Pwr_mean_eclipse</vt:lpstr>
      <vt:lpstr>PRO_Pwr_Peak_daytime</vt:lpstr>
      <vt:lpstr>Prop</vt:lpstr>
      <vt:lpstr>Propellant</vt:lpstr>
      <vt:lpstr>PropellantTank</vt:lpstr>
      <vt:lpstr>PV_Area</vt:lpstr>
      <vt:lpstr>PV_Efficiency</vt:lpstr>
      <vt:lpstr>PV_Power_BOL</vt:lpstr>
      <vt:lpstr>PV_Power_EOL</vt:lpstr>
      <vt:lpstr>radial_Bus_Mass</vt:lpstr>
      <vt:lpstr>Radius</vt:lpstr>
      <vt:lpstr>RFDU</vt:lpstr>
      <vt:lpstr>rho_Cu</vt:lpstr>
      <vt:lpstr>Rx_Antenna</vt:lpstr>
      <vt:lpstr>solarArray</vt:lpstr>
      <vt:lpstr>solarArray.obj_dist</vt:lpstr>
      <vt:lpstr>solarArray.SA_type</vt:lpstr>
      <vt:lpstr>solarArray.solar_cell_type</vt:lpstr>
      <vt:lpstr>STR</vt:lpstr>
      <vt:lpstr>STR.BS_ST</vt:lpstr>
      <vt:lpstr>STR.CTR_BEAM</vt:lpstr>
      <vt:lpstr>STR.d</vt:lpstr>
      <vt:lpstr>STR.l</vt:lpstr>
      <vt:lpstr>STR.m_beam</vt:lpstr>
      <vt:lpstr>STR.m_frame</vt:lpstr>
      <vt:lpstr>STR.MECH</vt:lpstr>
      <vt:lpstr>STR.Mirror</vt:lpstr>
      <vt:lpstr>STR.n_items</vt:lpstr>
      <vt:lpstr>STR.P_peak</vt:lpstr>
      <vt:lpstr>sun_sensor</vt:lpstr>
      <vt:lpstr>Te</vt:lpstr>
      <vt:lpstr>Thrusters</vt:lpstr>
      <vt:lpstr>Thrusters.Propellant</vt:lpstr>
      <vt:lpstr>Transponder</vt:lpstr>
      <vt:lpstr>Tx_Antenna</vt:lpstr>
      <vt:lpstr>U</vt:lpstr>
      <vt:lpstr>V_bus</vt:lpstr>
      <vt:lpstr>wireMass_per_Radius</vt:lpstr>
      <vt:lpstr>Yearly_Degradation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NEMET Attila Istvan</cp:lastModifiedBy>
  <dcterms:created xsi:type="dcterms:W3CDTF">2022-11-07T13:50:54Z</dcterms:created>
  <dcterms:modified xsi:type="dcterms:W3CDTF">2023-06-16T07:09:13Z</dcterms:modified>
</cp:coreProperties>
</file>