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c2ca2880732b6f/Escritorio/"/>
    </mc:Choice>
  </mc:AlternateContent>
  <xr:revisionPtr revIDLastSave="0" documentId="8_{4E74D7F6-3510-43DD-8B16-8DDFE4D47BE1}" xr6:coauthVersionLast="44" xr6:coauthVersionMax="44" xr10:uidLastSave="{00000000-0000-0000-0000-000000000000}"/>
  <bookViews>
    <workbookView xWindow="-120" yWindow="-120" windowWidth="20730" windowHeight="11160" activeTab="4" xr2:uid="{56901129-625D-4C4C-85F5-2635FD6B2E37}"/>
  </bookViews>
  <sheets>
    <sheet name="presupuesto proyecto" sheetId="1" r:id="rId1"/>
    <sheet name="personal" sheetId="2" r:id="rId2"/>
    <sheet name="equipos y software" sheetId="3" r:id="rId3"/>
    <sheet name="otros" sheetId="4" r:id="rId4"/>
    <sheet name="resumen total 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5" l="1"/>
  <c r="D9" i="5"/>
  <c r="B9" i="5"/>
  <c r="I6" i="4"/>
  <c r="J7" i="2"/>
  <c r="J8" i="2"/>
  <c r="J9" i="2"/>
  <c r="J6" i="2"/>
  <c r="H10" i="4"/>
  <c r="G10" i="4"/>
  <c r="F10" i="4"/>
  <c r="E10" i="4"/>
  <c r="G15" i="3"/>
  <c r="F15" i="3"/>
  <c r="E15" i="3"/>
  <c r="D15" i="3"/>
  <c r="H10" i="3"/>
  <c r="H9" i="3"/>
  <c r="H8" i="3"/>
  <c r="H7" i="3"/>
  <c r="H6" i="3"/>
  <c r="H15" i="3" s="1"/>
  <c r="I10" i="2"/>
  <c r="H10" i="2"/>
  <c r="G10" i="2"/>
  <c r="F10" i="2"/>
  <c r="J10" i="2" l="1"/>
  <c r="V19" i="1" l="1"/>
  <c r="V18" i="1"/>
  <c r="V17" i="1"/>
  <c r="V16" i="1"/>
  <c r="V13" i="1"/>
  <c r="T13" i="1"/>
  <c r="V4" i="1"/>
  <c r="U4" i="1"/>
  <c r="T4" i="1"/>
  <c r="U3" i="1"/>
  <c r="T3" i="1"/>
  <c r="V3" i="1" s="1"/>
  <c r="V15" i="1"/>
  <c r="T15" i="1"/>
  <c r="V14" i="1"/>
  <c r="V8" i="1"/>
  <c r="V6" i="1"/>
  <c r="V7" i="1"/>
</calcChain>
</file>

<file path=xl/sharedStrings.xml><?xml version="1.0" encoding="utf-8"?>
<sst xmlns="http://schemas.openxmlformats.org/spreadsheetml/2006/main" count="209" uniqueCount="85">
  <si>
    <t>componentes</t>
  </si>
  <si>
    <t>mes 1</t>
  </si>
  <si>
    <t>m,es 2</t>
  </si>
  <si>
    <t>mes 3</t>
  </si>
  <si>
    <t>mes 4</t>
  </si>
  <si>
    <t>mes 5</t>
  </si>
  <si>
    <t>mes 6</t>
  </si>
  <si>
    <t xml:space="preserve">mes 7 </t>
  </si>
  <si>
    <t xml:space="preserve">mes 8 </t>
  </si>
  <si>
    <t>mes 9</t>
  </si>
  <si>
    <t>mes 10</t>
  </si>
  <si>
    <t>mes 11</t>
  </si>
  <si>
    <t>mes 12</t>
  </si>
  <si>
    <t>mes 13</t>
  </si>
  <si>
    <t>mes 14</t>
  </si>
  <si>
    <t xml:space="preserve">mes 15 </t>
  </si>
  <si>
    <t xml:space="preserve">mes 16 </t>
  </si>
  <si>
    <t>mes 17</t>
  </si>
  <si>
    <t xml:space="preserve"> mes 18</t>
  </si>
  <si>
    <t>cantidad</t>
  </si>
  <si>
    <t xml:space="preserve"> costo unitario</t>
  </si>
  <si>
    <t>costo  total</t>
  </si>
  <si>
    <t>analista desarrollador de sistemas</t>
  </si>
  <si>
    <t>analista de calidad</t>
  </si>
  <si>
    <t>computador desarrollador</t>
  </si>
  <si>
    <t>computador calidad</t>
  </si>
  <si>
    <t>servidor web</t>
  </si>
  <si>
    <t>sql server</t>
  </si>
  <si>
    <t>java (net beans 7.1)</t>
  </si>
  <si>
    <t>luz</t>
  </si>
  <si>
    <t>internet</t>
  </si>
  <si>
    <t>transporte</t>
  </si>
  <si>
    <t>40  pasajes</t>
  </si>
  <si>
    <t>subtotal</t>
  </si>
  <si>
    <t>15% imprevistos</t>
  </si>
  <si>
    <t>25% ganancia</t>
  </si>
  <si>
    <t>total</t>
  </si>
  <si>
    <t>160 h</t>
  </si>
  <si>
    <t>160h</t>
  </si>
  <si>
    <t>76 kw/h</t>
  </si>
  <si>
    <t>SERVICIOS</t>
  </si>
  <si>
    <t>SOFTWARE</t>
  </si>
  <si>
    <t>HARDWARE</t>
  </si>
  <si>
    <t>MANO DE OBRA</t>
  </si>
  <si>
    <t>Descripción</t>
  </si>
  <si>
    <t>Cantidad</t>
  </si>
  <si>
    <t xml:space="preserve">Valor unitario </t>
  </si>
  <si>
    <t>Recursos</t>
  </si>
  <si>
    <t>TOTAL</t>
  </si>
  <si>
    <t>Fuente 1</t>
  </si>
  <si>
    <t>Fuente 2</t>
  </si>
  <si>
    <t>Especie</t>
  </si>
  <si>
    <t>Dinero</t>
  </si>
  <si>
    <t>x</t>
  </si>
  <si>
    <t xml:space="preserve"> </t>
  </si>
  <si>
    <t xml:space="preserve"> TOTAL</t>
  </si>
  <si>
    <t>DETALLE DE PRESUPUESTO DE PERSONAL</t>
  </si>
  <si>
    <t>Nombre</t>
  </si>
  <si>
    <t>Función en el proyecto</t>
  </si>
  <si>
    <t>Dedicación (horas/semana)</t>
  </si>
  <si>
    <t>Semanas</t>
  </si>
  <si>
    <t>Valor hora</t>
  </si>
  <si>
    <t xml:space="preserve">Programador </t>
  </si>
  <si>
    <t>andres fabian muñoz arevalo</t>
  </si>
  <si>
    <t>jhon edward  cortes cortes</t>
  </si>
  <si>
    <t>duber alexis torres molina</t>
  </si>
  <si>
    <t xml:space="preserve">heriberto mota </t>
  </si>
  <si>
    <t>DETALLE DE GASTOS DE EQUIPOS Y SOFTWARE</t>
  </si>
  <si>
    <t>Computador</t>
  </si>
  <si>
    <t>Escritorio</t>
  </si>
  <si>
    <t>Silla</t>
  </si>
  <si>
    <t>DETALLE DE OTROS</t>
  </si>
  <si>
    <t xml:space="preserve">Transporte </t>
  </si>
  <si>
    <t>java (net beans .net 7.1)</t>
  </si>
  <si>
    <t>analista</t>
  </si>
  <si>
    <t xml:space="preserve">calidad </t>
  </si>
  <si>
    <t>diseñador</t>
  </si>
  <si>
    <t>Cantidad mensual</t>
  </si>
  <si>
    <t>meses</t>
  </si>
  <si>
    <t>RESUMEN DEL PRESUPUESTO</t>
  </si>
  <si>
    <t xml:space="preserve"> RUBROS</t>
  </si>
  <si>
    <t xml:space="preserve"> FUENTES</t>
  </si>
  <si>
    <t>Personal</t>
  </si>
  <si>
    <t>Equipos y software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</si>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</sst>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_-;_-@_-"/>
    <numFmt numFmtId="169" formatCode="_-&quot;$&quot;* #,##0_-;\-&quot;$&quot;* #,##0_-;_-&quot;$&quot;* &quot;-&quot;??_-;_-@_-"/>
    <numFmt numFmtId="171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102">
    <xf numFmtId="0" fontId="0" fillId="0" borderId="0" xfId="0"/>
    <xf numFmtId="0" fontId="2" fillId="11" borderId="1" xfId="0" applyFont="1" applyFill="1" applyBorder="1" applyAlignment="1">
      <alignment horizontal="center" vertical="center"/>
    </xf>
    <xf numFmtId="42" fontId="2" fillId="11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2" fontId="3" fillId="4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42" fontId="3" fillId="6" borderId="1" xfId="1" applyFont="1" applyFill="1" applyBorder="1" applyAlignment="1">
      <alignment horizontal="center" vertical="center"/>
    </xf>
    <xf numFmtId="42" fontId="3" fillId="6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42" fontId="3" fillId="8" borderId="1" xfId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42" fontId="3" fillId="1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12" borderId="0" xfId="0" applyFont="1" applyFill="1"/>
    <xf numFmtId="0" fontId="5" fillId="12" borderId="0" xfId="0" applyFont="1" applyFill="1"/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 wrapText="1"/>
    </xf>
    <xf numFmtId="0" fontId="5" fillId="12" borderId="14" xfId="0" applyFont="1" applyFill="1" applyBorder="1"/>
    <xf numFmtId="0" fontId="5" fillId="12" borderId="15" xfId="0" applyFont="1" applyFill="1" applyBorder="1"/>
    <xf numFmtId="0" fontId="5" fillId="12" borderId="16" xfId="0" applyFont="1" applyFill="1" applyBorder="1"/>
    <xf numFmtId="0" fontId="5" fillId="12" borderId="17" xfId="0" applyFont="1" applyFill="1" applyBorder="1" applyAlignment="1">
      <alignment horizontal="center" vertical="center"/>
    </xf>
    <xf numFmtId="0" fontId="5" fillId="12" borderId="18" xfId="0" applyFont="1" applyFill="1" applyBorder="1"/>
    <xf numFmtId="0" fontId="5" fillId="12" borderId="19" xfId="0" applyFont="1" applyFill="1" applyBorder="1" applyAlignment="1">
      <alignment horizontal="center"/>
    </xf>
    <xf numFmtId="164" fontId="5" fillId="12" borderId="19" xfId="0" applyNumberFormat="1" applyFont="1" applyFill="1" applyBorder="1"/>
    <xf numFmtId="0" fontId="5" fillId="12" borderId="19" xfId="0" applyFont="1" applyFill="1" applyBorder="1"/>
    <xf numFmtId="44" fontId="5" fillId="12" borderId="20" xfId="3" applyFont="1" applyFill="1" applyBorder="1"/>
    <xf numFmtId="0" fontId="5" fillId="12" borderId="21" xfId="0" applyFont="1" applyFill="1" applyBorder="1"/>
    <xf numFmtId="0" fontId="5" fillId="12" borderId="1" xfId="0" applyFont="1" applyFill="1" applyBorder="1"/>
    <xf numFmtId="0" fontId="4" fillId="12" borderId="22" xfId="0" applyFont="1" applyFill="1" applyBorder="1"/>
    <xf numFmtId="0" fontId="5" fillId="12" borderId="23" xfId="0" applyFont="1" applyFill="1" applyBorder="1"/>
    <xf numFmtId="165" fontId="5" fillId="12" borderId="15" xfId="3" applyNumberFormat="1" applyFont="1" applyFill="1" applyBorder="1"/>
    <xf numFmtId="0" fontId="5" fillId="12" borderId="6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44" fontId="5" fillId="12" borderId="16" xfId="3" applyFont="1" applyFill="1" applyBorder="1"/>
    <xf numFmtId="0" fontId="4" fillId="12" borderId="0" xfId="0" applyFont="1" applyFill="1" applyAlignment="1">
      <alignment horizontal="left" wrapText="1"/>
    </xf>
    <xf numFmtId="0" fontId="6" fillId="0" borderId="21" xfId="0" applyFont="1" applyBorder="1"/>
    <xf numFmtId="44" fontId="5" fillId="12" borderId="24" xfId="3" applyFont="1" applyFill="1" applyBorder="1"/>
    <xf numFmtId="0" fontId="8" fillId="0" borderId="21" xfId="4" applyFont="1" applyBorder="1"/>
    <xf numFmtId="164" fontId="5" fillId="12" borderId="1" xfId="0" applyNumberFormat="1" applyFont="1" applyFill="1" applyBorder="1"/>
    <xf numFmtId="0" fontId="4" fillId="12" borderId="22" xfId="0" applyFont="1" applyFill="1" applyBorder="1" applyAlignment="1">
      <alignment horizontal="left" wrapText="1"/>
    </xf>
    <xf numFmtId="0" fontId="4" fillId="12" borderId="25" xfId="0" applyFont="1" applyFill="1" applyBorder="1" applyAlignment="1">
      <alignment horizontal="left" wrapText="1"/>
    </xf>
    <xf numFmtId="0" fontId="4" fillId="12" borderId="26" xfId="0" applyFont="1" applyFill="1" applyBorder="1" applyAlignment="1">
      <alignment horizontal="left" wrapText="1"/>
    </xf>
    <xf numFmtId="42" fontId="5" fillId="12" borderId="19" xfId="1" applyFont="1" applyFill="1" applyBorder="1"/>
    <xf numFmtId="169" fontId="5" fillId="12" borderId="1" xfId="0" applyNumberFormat="1" applyFont="1" applyFill="1" applyBorder="1"/>
    <xf numFmtId="169" fontId="5" fillId="12" borderId="19" xfId="0" applyNumberFormat="1" applyFont="1" applyFill="1" applyBorder="1"/>
    <xf numFmtId="171" fontId="5" fillId="12" borderId="20" xfId="3" applyNumberFormat="1" applyFont="1" applyFill="1" applyBorder="1"/>
    <xf numFmtId="171" fontId="5" fillId="12" borderId="16" xfId="3" applyNumberFormat="1" applyFont="1" applyFill="1" applyBorder="1"/>
    <xf numFmtId="41" fontId="5" fillId="12" borderId="19" xfId="2" applyFont="1" applyFill="1" applyBorder="1"/>
    <xf numFmtId="0" fontId="4" fillId="12" borderId="27" xfId="0" applyFont="1" applyFill="1" applyBorder="1" applyAlignment="1">
      <alignment horizontal="left"/>
    </xf>
    <xf numFmtId="0" fontId="4" fillId="12" borderId="28" xfId="0" applyFont="1" applyFill="1" applyBorder="1" applyAlignment="1">
      <alignment horizontal="center"/>
    </xf>
    <xf numFmtId="0" fontId="4" fillId="12" borderId="29" xfId="0" applyFont="1" applyFill="1" applyBorder="1" applyAlignment="1">
      <alignment horizontal="center"/>
    </xf>
    <xf numFmtId="0" fontId="4" fillId="12" borderId="30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left"/>
    </xf>
    <xf numFmtId="0" fontId="4" fillId="12" borderId="31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left"/>
    </xf>
    <xf numFmtId="0" fontId="4" fillId="12" borderId="0" xfId="0" applyFont="1" applyFill="1" applyAlignment="1">
      <alignment horizontal="left"/>
    </xf>
    <xf numFmtId="0" fontId="5" fillId="12" borderId="31" xfId="0" applyFont="1" applyFill="1" applyBorder="1"/>
    <xf numFmtId="165" fontId="5" fillId="12" borderId="9" xfId="3" applyNumberFormat="1" applyFont="1" applyFill="1" applyBorder="1" applyAlignment="1">
      <alignment horizontal="center"/>
    </xf>
    <xf numFmtId="165" fontId="5" fillId="12" borderId="0" xfId="3" applyNumberFormat="1" applyFont="1" applyFill="1" applyAlignment="1">
      <alignment horizontal="center"/>
    </xf>
    <xf numFmtId="165" fontId="5" fillId="12" borderId="32" xfId="3" applyNumberFormat="1" applyFont="1" applyFill="1" applyBorder="1" applyAlignment="1">
      <alignment horizontal="center"/>
    </xf>
    <xf numFmtId="165" fontId="5" fillId="12" borderId="13" xfId="3" applyNumberFormat="1" applyFont="1" applyFill="1" applyBorder="1" applyAlignment="1">
      <alignment horizontal="center"/>
    </xf>
    <xf numFmtId="0" fontId="4" fillId="12" borderId="6" xfId="0" applyFont="1" applyFill="1" applyBorder="1"/>
    <xf numFmtId="165" fontId="4" fillId="12" borderId="6" xfId="3" applyNumberFormat="1" applyFont="1" applyFill="1" applyBorder="1" applyAlignment="1">
      <alignment horizontal="center"/>
    </xf>
    <xf numFmtId="165" fontId="4" fillId="12" borderId="27" xfId="3" applyNumberFormat="1" applyFont="1" applyFill="1" applyBorder="1" applyAlignment="1">
      <alignment horizontal="center"/>
    </xf>
    <xf numFmtId="165" fontId="4" fillId="12" borderId="8" xfId="3" applyNumberFormat="1" applyFont="1" applyFill="1" applyBorder="1" applyAlignment="1">
      <alignment horizontal="center"/>
    </xf>
  </cellXfs>
  <cellStyles count="5">
    <cellStyle name="Millares [0]" xfId="2" builtinId="6"/>
    <cellStyle name="Moneda" xfId="3" builtinId="4"/>
    <cellStyle name="Moneda [0]" xfId="1" builtinId="7"/>
    <cellStyle name="Normal" xfId="0" builtinId="0"/>
    <cellStyle name="Normal 2" xfId="4" xr:uid="{2A25CF25-4FAE-4266-BD69-2960ABB63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A52D-559A-4083-BB0E-ADBD09E4FD10}">
  <dimension ref="A1:V19"/>
  <sheetViews>
    <sheetView topLeftCell="H1" zoomScaleNormal="100" workbookViewId="0">
      <selection activeCell="A10" sqref="A10"/>
    </sheetView>
  </sheetViews>
  <sheetFormatPr baseColWidth="10" defaultRowHeight="15" x14ac:dyDescent="0.25"/>
  <cols>
    <col min="1" max="1" width="30.42578125" style="4" customWidth="1"/>
    <col min="2" max="20" width="11.42578125" style="4"/>
    <col min="21" max="21" width="15.85546875" style="4" customWidth="1"/>
    <col min="22" max="22" width="14" style="4" bestFit="1" customWidth="1"/>
    <col min="23" max="16384" width="11.42578125" style="4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s="23" t="s">
        <v>43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5"/>
    </row>
    <row r="3" spans="1:22" x14ac:dyDescent="0.25">
      <c r="A3" s="5" t="s">
        <v>22</v>
      </c>
      <c r="B3" s="6" t="s">
        <v>37</v>
      </c>
      <c r="C3" s="6" t="s">
        <v>37</v>
      </c>
      <c r="D3" s="6" t="s">
        <v>37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37</v>
      </c>
      <c r="L3" s="6" t="s">
        <v>37</v>
      </c>
      <c r="M3" s="6" t="s">
        <v>37</v>
      </c>
      <c r="N3" s="6" t="s">
        <v>37</v>
      </c>
      <c r="O3" s="6" t="s">
        <v>37</v>
      </c>
      <c r="P3" s="6" t="s">
        <v>37</v>
      </c>
      <c r="Q3" s="6" t="s">
        <v>37</v>
      </c>
      <c r="R3" s="6" t="s">
        <v>37</v>
      </c>
      <c r="S3" s="6" t="s">
        <v>37</v>
      </c>
      <c r="T3" s="6">
        <f>160*18</f>
        <v>2880</v>
      </c>
      <c r="U3" s="7">
        <f>1667871/20/8</f>
        <v>10424.19375</v>
      </c>
      <c r="V3" s="7">
        <f>U3*T3</f>
        <v>30021678</v>
      </c>
    </row>
    <row r="4" spans="1:22" x14ac:dyDescent="0.25">
      <c r="A4" s="5" t="s">
        <v>23</v>
      </c>
      <c r="B4" s="6"/>
      <c r="C4" s="6"/>
      <c r="D4" s="6"/>
      <c r="E4" s="6"/>
      <c r="F4" s="6"/>
      <c r="G4" s="6"/>
      <c r="H4" s="6" t="s">
        <v>38</v>
      </c>
      <c r="I4" s="6" t="s">
        <v>38</v>
      </c>
      <c r="J4" s="6" t="s">
        <v>38</v>
      </c>
      <c r="K4" s="6" t="s">
        <v>38</v>
      </c>
      <c r="L4" s="6" t="s">
        <v>38</v>
      </c>
      <c r="M4" s="6" t="s">
        <v>38</v>
      </c>
      <c r="N4" s="6" t="s">
        <v>38</v>
      </c>
      <c r="O4" s="6" t="s">
        <v>38</v>
      </c>
      <c r="P4" s="6" t="s">
        <v>38</v>
      </c>
      <c r="Q4" s="6" t="s">
        <v>38</v>
      </c>
      <c r="R4" s="6" t="s">
        <v>38</v>
      </c>
      <c r="S4" s="6" t="s">
        <v>38</v>
      </c>
      <c r="T4" s="6">
        <f>160*12</f>
        <v>1920</v>
      </c>
      <c r="U4" s="7">
        <f>1243247/20/8</f>
        <v>7770.2937499999998</v>
      </c>
      <c r="V4" s="7">
        <f>U4*T4</f>
        <v>14918964</v>
      </c>
    </row>
    <row r="5" spans="1:22" x14ac:dyDescent="0.25">
      <c r="A5" s="26" t="s">
        <v>42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8"/>
    </row>
    <row r="6" spans="1:22" x14ac:dyDescent="0.25">
      <c r="A6" s="8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1</v>
      </c>
      <c r="U6" s="10">
        <v>1500000</v>
      </c>
      <c r="V6" s="11">
        <f>U6</f>
        <v>1500000</v>
      </c>
    </row>
    <row r="7" spans="1:22" x14ac:dyDescent="0.25">
      <c r="A7" s="8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>
        <v>1</v>
      </c>
      <c r="U7" s="10">
        <v>1500000</v>
      </c>
      <c r="V7" s="11">
        <f>U7</f>
        <v>1500000</v>
      </c>
    </row>
    <row r="8" spans="1:22" x14ac:dyDescent="0.25">
      <c r="A8" s="8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1</v>
      </c>
      <c r="U8" s="10">
        <v>411900</v>
      </c>
      <c r="V8" s="11">
        <f>U8</f>
        <v>411900</v>
      </c>
    </row>
    <row r="9" spans="1:22" x14ac:dyDescent="0.25">
      <c r="A9" s="29" t="s">
        <v>41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1"/>
    </row>
    <row r="10" spans="1:22" x14ac:dyDescent="0.25">
      <c r="A10" s="12" t="s">
        <v>28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>
        <v>1</v>
      </c>
      <c r="U10" s="14">
        <v>50000</v>
      </c>
      <c r="V10" s="14">
        <v>50000</v>
      </c>
    </row>
    <row r="11" spans="1:22" x14ac:dyDescent="0.25">
      <c r="A11" s="12" t="s">
        <v>27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>
        <v>1</v>
      </c>
      <c r="U11" s="14">
        <v>280000</v>
      </c>
      <c r="V11" s="14">
        <v>280000</v>
      </c>
    </row>
    <row r="12" spans="1:22" x14ac:dyDescent="0.25">
      <c r="A12" s="20" t="s">
        <v>40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2"/>
    </row>
    <row r="13" spans="1:22" x14ac:dyDescent="0.25">
      <c r="A13" s="15" t="s">
        <v>29</v>
      </c>
      <c r="B13" s="16" t="s">
        <v>39</v>
      </c>
      <c r="C13" s="16" t="s">
        <v>39</v>
      </c>
      <c r="D13" s="16" t="s">
        <v>39</v>
      </c>
      <c r="E13" s="16" t="s">
        <v>39</v>
      </c>
      <c r="F13" s="16" t="s">
        <v>39</v>
      </c>
      <c r="G13" s="16" t="s">
        <v>39</v>
      </c>
      <c r="H13" s="16" t="s">
        <v>39</v>
      </c>
      <c r="I13" s="16" t="s">
        <v>39</v>
      </c>
      <c r="J13" s="16" t="s">
        <v>39</v>
      </c>
      <c r="K13" s="16" t="s">
        <v>39</v>
      </c>
      <c r="L13" s="16" t="s">
        <v>39</v>
      </c>
      <c r="M13" s="16" t="s">
        <v>39</v>
      </c>
      <c r="N13" s="16" t="s">
        <v>39</v>
      </c>
      <c r="O13" s="16" t="s">
        <v>39</v>
      </c>
      <c r="P13" s="16" t="s">
        <v>39</v>
      </c>
      <c r="Q13" s="16" t="s">
        <v>39</v>
      </c>
      <c r="R13" s="16" t="s">
        <v>39</v>
      </c>
      <c r="S13" s="16" t="s">
        <v>39</v>
      </c>
      <c r="T13" s="16">
        <f>76*18</f>
        <v>1368</v>
      </c>
      <c r="U13" s="17">
        <v>477</v>
      </c>
      <c r="V13" s="17">
        <f>U13*T13</f>
        <v>652536</v>
      </c>
    </row>
    <row r="14" spans="1:22" x14ac:dyDescent="0.25">
      <c r="A14" s="15" t="s">
        <v>30</v>
      </c>
      <c r="B14" s="16">
        <v>1</v>
      </c>
      <c r="C14" s="16">
        <v>1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18</v>
      </c>
      <c r="U14" s="17">
        <v>55000</v>
      </c>
      <c r="V14" s="17">
        <f>U14*T14</f>
        <v>990000</v>
      </c>
    </row>
    <row r="15" spans="1:22" x14ac:dyDescent="0.25">
      <c r="A15" s="15" t="s">
        <v>31</v>
      </c>
      <c r="B15" s="16" t="s">
        <v>32</v>
      </c>
      <c r="C15" s="16" t="s">
        <v>32</v>
      </c>
      <c r="D15" s="16" t="s">
        <v>32</v>
      </c>
      <c r="E15" s="16" t="s">
        <v>32</v>
      </c>
      <c r="F15" s="16" t="s">
        <v>32</v>
      </c>
      <c r="G15" s="16" t="s">
        <v>32</v>
      </c>
      <c r="H15" s="16" t="s">
        <v>32</v>
      </c>
      <c r="I15" s="16" t="s">
        <v>32</v>
      </c>
      <c r="J15" s="16" t="s">
        <v>32</v>
      </c>
      <c r="K15" s="16" t="s">
        <v>32</v>
      </c>
      <c r="L15" s="16" t="s">
        <v>32</v>
      </c>
      <c r="M15" s="16" t="s">
        <v>32</v>
      </c>
      <c r="N15" s="16" t="s">
        <v>32</v>
      </c>
      <c r="O15" s="16" t="s">
        <v>32</v>
      </c>
      <c r="P15" s="16" t="s">
        <v>32</v>
      </c>
      <c r="Q15" s="16" t="s">
        <v>32</v>
      </c>
      <c r="R15" s="16" t="s">
        <v>32</v>
      </c>
      <c r="S15" s="16" t="s">
        <v>32</v>
      </c>
      <c r="T15" s="16">
        <f>40*18</f>
        <v>720</v>
      </c>
      <c r="U15" s="17">
        <v>2400</v>
      </c>
      <c r="V15" s="17">
        <f>U15*T15</f>
        <v>1728000</v>
      </c>
    </row>
    <row r="16" spans="1:22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" t="s">
        <v>33</v>
      </c>
      <c r="V16" s="2">
        <f>V15+V14+V13+V11+V10+V8+V7+V6+V4+V3</f>
        <v>52053078</v>
      </c>
    </row>
    <row r="17" spans="1:2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" t="s">
        <v>34</v>
      </c>
      <c r="V17" s="2">
        <f>V16*15/100</f>
        <v>7807961.7000000002</v>
      </c>
    </row>
    <row r="18" spans="1:2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" t="s">
        <v>35</v>
      </c>
      <c r="V18" s="2">
        <f>V16*25/100</f>
        <v>13013269.5</v>
      </c>
    </row>
    <row r="19" spans="1:2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" t="s">
        <v>36</v>
      </c>
      <c r="V19" s="2">
        <f>SUM(V16:V18)</f>
        <v>72874309.200000003</v>
      </c>
    </row>
  </sheetData>
  <mergeCells count="4">
    <mergeCell ref="A12:V12"/>
    <mergeCell ref="A2:V2"/>
    <mergeCell ref="A5:V5"/>
    <mergeCell ref="A9:V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FA3D-9250-4FC4-926A-D49E99BF7386}">
  <sheetPr>
    <tabColor theme="4"/>
  </sheetPr>
  <dimension ref="A1:J10"/>
  <sheetViews>
    <sheetView topLeftCell="B1" workbookViewId="0">
      <selection activeCell="G18" sqref="G18"/>
    </sheetView>
  </sheetViews>
  <sheetFormatPr baseColWidth="10" defaultRowHeight="15" x14ac:dyDescent="0.25"/>
  <cols>
    <col min="1" max="1" width="30.28515625" customWidth="1"/>
    <col min="2" max="2" width="22.5703125" customWidth="1"/>
    <col min="3" max="3" width="28.5703125" customWidth="1"/>
    <col min="4" max="4" width="13.5703125" customWidth="1"/>
    <col min="5" max="5" width="19" customWidth="1"/>
    <col min="9" max="9" width="18.42578125" customWidth="1"/>
    <col min="10" max="10" width="32.7109375" customWidth="1"/>
  </cols>
  <sheetData>
    <row r="1" spans="1:10" x14ac:dyDescent="0.25">
      <c r="A1" s="32" t="s">
        <v>56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thickBo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0" ht="15.75" customHeight="1" thickBot="1" x14ac:dyDescent="0.3">
      <c r="A3" s="38" t="s">
        <v>57</v>
      </c>
      <c r="B3" s="38" t="s">
        <v>58</v>
      </c>
      <c r="C3" s="38" t="s">
        <v>59</v>
      </c>
      <c r="D3" s="38" t="s">
        <v>60</v>
      </c>
      <c r="E3" s="38" t="s">
        <v>61</v>
      </c>
      <c r="F3" s="35" t="s">
        <v>47</v>
      </c>
      <c r="G3" s="36"/>
      <c r="H3" s="36"/>
      <c r="I3" s="37"/>
      <c r="J3" s="38" t="s">
        <v>48</v>
      </c>
    </row>
    <row r="4" spans="1:10" x14ac:dyDescent="0.25">
      <c r="A4" s="43"/>
      <c r="B4" s="43"/>
      <c r="C4" s="43"/>
      <c r="D4" s="43"/>
      <c r="E4" s="43"/>
      <c r="F4" s="40" t="s">
        <v>49</v>
      </c>
      <c r="G4" s="41"/>
      <c r="H4" s="41" t="s">
        <v>50</v>
      </c>
      <c r="I4" s="42"/>
      <c r="J4" s="43"/>
    </row>
    <row r="5" spans="1:10" ht="15.75" thickBot="1" x14ac:dyDescent="0.3">
      <c r="A5" s="65"/>
      <c r="B5" s="65"/>
      <c r="C5" s="65"/>
      <c r="D5" s="65"/>
      <c r="E5" s="65"/>
      <c r="F5" s="45" t="s">
        <v>51</v>
      </c>
      <c r="G5" s="46" t="s">
        <v>52</v>
      </c>
      <c r="H5" s="46" t="s">
        <v>51</v>
      </c>
      <c r="I5" s="47" t="s">
        <v>52</v>
      </c>
      <c r="J5" s="48"/>
    </row>
    <row r="6" spans="1:10" x14ac:dyDescent="0.25">
      <c r="A6" s="49" t="s">
        <v>63</v>
      </c>
      <c r="B6" s="52" t="s">
        <v>62</v>
      </c>
      <c r="C6" s="50">
        <v>10</v>
      </c>
      <c r="D6" s="50">
        <v>72</v>
      </c>
      <c r="E6" s="78">
        <v>10000</v>
      </c>
      <c r="F6" s="52"/>
      <c r="G6" s="50" t="s">
        <v>53</v>
      </c>
      <c r="H6" s="52"/>
      <c r="I6" s="52"/>
      <c r="J6" s="79">
        <f>(E6*C6)*D6</f>
        <v>7200000</v>
      </c>
    </row>
    <row r="7" spans="1:10" x14ac:dyDescent="0.25">
      <c r="A7" s="54" t="s">
        <v>64</v>
      </c>
      <c r="B7" s="55" t="s">
        <v>74</v>
      </c>
      <c r="C7" s="50">
        <v>10</v>
      </c>
      <c r="D7" s="50">
        <v>72</v>
      </c>
      <c r="E7" s="78">
        <v>10000</v>
      </c>
      <c r="F7" s="55"/>
      <c r="G7" s="50" t="s">
        <v>53</v>
      </c>
      <c r="H7" s="55"/>
      <c r="I7" s="55"/>
      <c r="J7" s="79">
        <f>(E7*C7)*D7</f>
        <v>7200000</v>
      </c>
    </row>
    <row r="8" spans="1:10" x14ac:dyDescent="0.25">
      <c r="A8" s="54" t="s">
        <v>65</v>
      </c>
      <c r="B8" s="55" t="s">
        <v>75</v>
      </c>
      <c r="C8" s="50">
        <v>10</v>
      </c>
      <c r="D8" s="50">
        <v>72</v>
      </c>
      <c r="E8" s="78">
        <v>7770</v>
      </c>
      <c r="F8" s="55"/>
      <c r="G8" s="50" t="s">
        <v>53</v>
      </c>
      <c r="H8" s="55"/>
      <c r="I8" s="55"/>
      <c r="J8" s="79">
        <f t="shared" ref="J7:J9" si="0">(E8*C8)*D8</f>
        <v>5594400</v>
      </c>
    </row>
    <row r="9" spans="1:10" x14ac:dyDescent="0.25">
      <c r="A9" s="54" t="s">
        <v>66</v>
      </c>
      <c r="B9" s="55" t="s">
        <v>76</v>
      </c>
      <c r="C9" s="50">
        <v>10</v>
      </c>
      <c r="D9" s="50">
        <v>72</v>
      </c>
      <c r="E9" s="78">
        <v>10000</v>
      </c>
      <c r="F9" s="55"/>
      <c r="G9" s="66" t="s">
        <v>53</v>
      </c>
      <c r="H9" s="55"/>
      <c r="I9" s="55"/>
      <c r="J9" s="79">
        <f t="shared" si="0"/>
        <v>7200000</v>
      </c>
    </row>
    <row r="10" spans="1:10" ht="15.75" thickBot="1" x14ac:dyDescent="0.3">
      <c r="A10" s="56" t="s">
        <v>55</v>
      </c>
      <c r="B10" s="57"/>
      <c r="C10" s="57"/>
      <c r="D10" s="57"/>
      <c r="E10" s="57"/>
      <c r="F10" s="58">
        <f>SUM(F6:F9)</f>
        <v>0</v>
      </c>
      <c r="G10" s="58">
        <f>SUM(G6:G9)</f>
        <v>0</v>
      </c>
      <c r="H10" s="58">
        <f>SUM(H6:H9)</f>
        <v>0</v>
      </c>
      <c r="I10" s="58">
        <f>SUM(I6:I9)</f>
        <v>0</v>
      </c>
      <c r="J10" s="80">
        <f>J8+J7+J6+J9</f>
        <v>27194400</v>
      </c>
    </row>
  </sheetData>
  <mergeCells count="9">
    <mergeCell ref="J3:J5"/>
    <mergeCell ref="H4:I4"/>
    <mergeCell ref="A3:A5"/>
    <mergeCell ref="B3:B5"/>
    <mergeCell ref="C3:C5"/>
    <mergeCell ref="F4:G4"/>
    <mergeCell ref="D3:D5"/>
    <mergeCell ref="E3:E5"/>
    <mergeCell ref="F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3219-C6F2-4BA2-A9A8-6FAC8A21CBC7}">
  <sheetPr>
    <tabColor rgb="FF7030A0"/>
  </sheetPr>
  <dimension ref="A1:H15"/>
  <sheetViews>
    <sheetView zoomScale="101" workbookViewId="0">
      <selection activeCell="I21" sqref="I21"/>
    </sheetView>
  </sheetViews>
  <sheetFormatPr baseColWidth="10" defaultRowHeight="15" x14ac:dyDescent="0.25"/>
  <cols>
    <col min="1" max="1" width="26.28515625" customWidth="1"/>
    <col min="2" max="2" width="16.85546875" customWidth="1"/>
    <col min="3" max="3" width="15.140625" customWidth="1"/>
    <col min="8" max="8" width="18.7109375" customWidth="1"/>
  </cols>
  <sheetData>
    <row r="1" spans="1:8" x14ac:dyDescent="0.25">
      <c r="A1" s="68" t="s">
        <v>67</v>
      </c>
      <c r="B1" s="68"/>
      <c r="C1" s="68"/>
      <c r="D1" s="68"/>
      <c r="E1" s="68"/>
      <c r="F1" s="68"/>
      <c r="G1" s="68"/>
      <c r="H1" s="68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ht="15.75" thickBot="1" x14ac:dyDescent="0.3">
      <c r="A3" s="34" t="s">
        <v>44</v>
      </c>
      <c r="B3" s="34" t="s">
        <v>45</v>
      </c>
      <c r="C3" s="34" t="s">
        <v>46</v>
      </c>
      <c r="D3" s="35" t="s">
        <v>47</v>
      </c>
      <c r="E3" s="36"/>
      <c r="F3" s="36"/>
      <c r="G3" s="37"/>
      <c r="H3" s="38" t="s">
        <v>48</v>
      </c>
    </row>
    <row r="4" spans="1:8" x14ac:dyDescent="0.25">
      <c r="A4" s="39"/>
      <c r="B4" s="39"/>
      <c r="C4" s="39"/>
      <c r="D4" s="40" t="s">
        <v>49</v>
      </c>
      <c r="E4" s="41"/>
      <c r="F4" s="41" t="s">
        <v>50</v>
      </c>
      <c r="G4" s="42"/>
      <c r="H4" s="43"/>
    </row>
    <row r="5" spans="1:8" ht="15.75" thickBot="1" x14ac:dyDescent="0.3">
      <c r="A5" s="44"/>
      <c r="B5" s="44"/>
      <c r="C5" s="44"/>
      <c r="D5" s="45" t="s">
        <v>51</v>
      </c>
      <c r="E5" s="46" t="s">
        <v>52</v>
      </c>
      <c r="F5" s="46" t="s">
        <v>51</v>
      </c>
      <c r="G5" s="47" t="s">
        <v>52</v>
      </c>
      <c r="H5" s="65"/>
    </row>
    <row r="6" spans="1:8" ht="15.75" x14ac:dyDescent="0.25">
      <c r="A6" s="69" t="s">
        <v>68</v>
      </c>
      <c r="B6" s="52">
        <v>5</v>
      </c>
      <c r="C6" s="76">
        <v>1500000</v>
      </c>
      <c r="D6" s="52"/>
      <c r="E6" s="52" t="s">
        <v>53</v>
      </c>
      <c r="F6" s="52"/>
      <c r="G6" s="52" t="s">
        <v>53</v>
      </c>
      <c r="H6" s="70">
        <f>B6*C6</f>
        <v>7500000</v>
      </c>
    </row>
    <row r="7" spans="1:8" ht="15.75" x14ac:dyDescent="0.25">
      <c r="A7" s="71" t="s">
        <v>69</v>
      </c>
      <c r="B7" s="52">
        <v>5</v>
      </c>
      <c r="C7" s="77">
        <v>150000</v>
      </c>
      <c r="D7" s="55"/>
      <c r="E7" s="55" t="s">
        <v>53</v>
      </c>
      <c r="F7" s="55"/>
      <c r="G7" s="52" t="s">
        <v>53</v>
      </c>
      <c r="H7" s="70">
        <f t="shared" ref="H7:H10" si="0">B7*C7</f>
        <v>750000</v>
      </c>
    </row>
    <row r="8" spans="1:8" ht="15.75" x14ac:dyDescent="0.25">
      <c r="A8" s="71" t="s">
        <v>70</v>
      </c>
      <c r="B8" s="52">
        <v>5</v>
      </c>
      <c r="C8" s="72">
        <v>170000</v>
      </c>
      <c r="D8" s="55"/>
      <c r="E8" s="55" t="s">
        <v>53</v>
      </c>
      <c r="F8" s="55"/>
      <c r="G8" s="52" t="s">
        <v>53</v>
      </c>
      <c r="H8" s="70">
        <f t="shared" si="0"/>
        <v>850000</v>
      </c>
    </row>
    <row r="9" spans="1:8" ht="15.75" x14ac:dyDescent="0.25">
      <c r="A9" s="71" t="s">
        <v>73</v>
      </c>
      <c r="B9" s="52">
        <v>1</v>
      </c>
      <c r="C9" s="72">
        <v>50000</v>
      </c>
      <c r="D9" s="55"/>
      <c r="E9" s="55" t="s">
        <v>53</v>
      </c>
      <c r="F9" s="55"/>
      <c r="G9" s="52" t="s">
        <v>53</v>
      </c>
      <c r="H9" s="70">
        <f t="shared" si="0"/>
        <v>50000</v>
      </c>
    </row>
    <row r="10" spans="1:8" ht="15.75" x14ac:dyDescent="0.25">
      <c r="A10" s="71" t="s">
        <v>27</v>
      </c>
      <c r="B10" s="52">
        <v>1</v>
      </c>
      <c r="C10" s="72">
        <v>280000</v>
      </c>
      <c r="D10" s="55"/>
      <c r="E10" s="55" t="s">
        <v>53</v>
      </c>
      <c r="F10" s="55"/>
      <c r="G10" s="52" t="s">
        <v>53</v>
      </c>
      <c r="H10" s="70">
        <f t="shared" si="0"/>
        <v>280000</v>
      </c>
    </row>
    <row r="11" spans="1:8" ht="15.75" x14ac:dyDescent="0.25">
      <c r="A11" s="71"/>
      <c r="B11" s="55" t="s">
        <v>54</v>
      </c>
      <c r="C11" s="55" t="s">
        <v>54</v>
      </c>
      <c r="D11" s="55"/>
      <c r="E11" s="55"/>
      <c r="F11" s="55"/>
      <c r="G11" s="55"/>
      <c r="H11" s="53">
        <v>0</v>
      </c>
    </row>
    <row r="12" spans="1:8" x14ac:dyDescent="0.25">
      <c r="A12" s="54" t="s">
        <v>54</v>
      </c>
      <c r="B12" s="55" t="s">
        <v>54</v>
      </c>
      <c r="C12" s="55" t="s">
        <v>54</v>
      </c>
      <c r="D12" s="55"/>
      <c r="E12" s="55"/>
      <c r="F12" s="55"/>
      <c r="G12" s="55"/>
      <c r="H12" s="53">
        <v>0</v>
      </c>
    </row>
    <row r="13" spans="1:8" x14ac:dyDescent="0.25">
      <c r="A13" s="54" t="s">
        <v>54</v>
      </c>
      <c r="B13" s="55" t="s">
        <v>54</v>
      </c>
      <c r="C13" s="55" t="s">
        <v>54</v>
      </c>
      <c r="D13" s="55"/>
      <c r="E13" s="55"/>
      <c r="F13" s="55"/>
      <c r="G13" s="55"/>
      <c r="H13" s="53">
        <v>0</v>
      </c>
    </row>
    <row r="14" spans="1:8" x14ac:dyDescent="0.25">
      <c r="A14" s="54" t="s">
        <v>54</v>
      </c>
      <c r="B14" s="55" t="s">
        <v>54</v>
      </c>
      <c r="C14" s="55" t="s">
        <v>54</v>
      </c>
      <c r="D14" s="55"/>
      <c r="E14" s="55"/>
      <c r="F14" s="55"/>
      <c r="G14" s="55"/>
      <c r="H14" s="53">
        <v>0</v>
      </c>
    </row>
    <row r="15" spans="1:8" ht="15.75" thickBot="1" x14ac:dyDescent="0.3">
      <c r="A15" s="73" t="s">
        <v>55</v>
      </c>
      <c r="B15" s="74"/>
      <c r="C15" s="75"/>
      <c r="D15" s="58">
        <f>SUM(D6:D9)</f>
        <v>0</v>
      </c>
      <c r="E15" s="58">
        <f>SUM(E6:E9)</f>
        <v>0</v>
      </c>
      <c r="F15" s="58">
        <f>SUM(F6:F9)</f>
        <v>0</v>
      </c>
      <c r="G15" s="58">
        <f>SUM(G6:G9)</f>
        <v>0</v>
      </c>
      <c r="H15" s="67">
        <f>H6+H7+H8+H9</f>
        <v>9150000</v>
      </c>
    </row>
  </sheetData>
  <mergeCells count="9">
    <mergeCell ref="A15:C15"/>
    <mergeCell ref="A1:H1"/>
    <mergeCell ref="A3:A5"/>
    <mergeCell ref="B3:B5"/>
    <mergeCell ref="C3:C5"/>
    <mergeCell ref="D3:G3"/>
    <mergeCell ref="H3:H5"/>
    <mergeCell ref="D4:E4"/>
    <mergeCell ref="F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6927-F147-4F77-9285-6117A9FFD8E4}">
  <sheetPr>
    <tabColor theme="5"/>
  </sheetPr>
  <dimension ref="A1:I10"/>
  <sheetViews>
    <sheetView workbookViewId="0">
      <selection activeCell="H18" sqref="H18"/>
    </sheetView>
  </sheetViews>
  <sheetFormatPr baseColWidth="10" defaultRowHeight="15" x14ac:dyDescent="0.25"/>
  <cols>
    <col min="1" max="1" width="12.85546875" customWidth="1"/>
    <col min="2" max="2" width="15" customWidth="1"/>
    <col min="3" max="3" width="12.7109375" bestFit="1" customWidth="1"/>
    <col min="8" max="8" width="23.140625" customWidth="1"/>
    <col min="9" max="9" width="14.42578125" bestFit="1" customWidth="1"/>
  </cols>
  <sheetData>
    <row r="1" spans="1:9" x14ac:dyDescent="0.25">
      <c r="A1" s="32" t="s">
        <v>71</v>
      </c>
      <c r="B1" s="33"/>
      <c r="C1" s="33"/>
      <c r="D1" s="33"/>
      <c r="E1" s="33"/>
      <c r="F1" s="33"/>
      <c r="G1" s="33"/>
      <c r="H1" s="33"/>
    </row>
    <row r="2" spans="1:9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9" ht="15.75" thickBot="1" x14ac:dyDescent="0.3">
      <c r="A3" s="34" t="s">
        <v>44</v>
      </c>
      <c r="B3" s="34" t="s">
        <v>77</v>
      </c>
      <c r="C3" s="34" t="s">
        <v>46</v>
      </c>
      <c r="D3" s="34" t="s">
        <v>78</v>
      </c>
      <c r="E3" s="59" t="s">
        <v>47</v>
      </c>
      <c r="F3" s="60"/>
      <c r="G3" s="60"/>
      <c r="H3" s="61"/>
      <c r="I3" s="38" t="s">
        <v>48</v>
      </c>
    </row>
    <row r="4" spans="1:9" x14ac:dyDescent="0.25">
      <c r="A4" s="39"/>
      <c r="B4" s="39"/>
      <c r="C4" s="39"/>
      <c r="D4" s="39"/>
      <c r="E4" s="62" t="s">
        <v>49</v>
      </c>
      <c r="F4" s="63"/>
      <c r="G4" s="63" t="s">
        <v>50</v>
      </c>
      <c r="H4" s="64"/>
      <c r="I4" s="43"/>
    </row>
    <row r="5" spans="1:9" ht="15.75" thickBot="1" x14ac:dyDescent="0.3">
      <c r="A5" s="44"/>
      <c r="B5" s="44"/>
      <c r="C5" s="44"/>
      <c r="D5" s="44"/>
      <c r="E5" s="45" t="s">
        <v>51</v>
      </c>
      <c r="F5" s="46" t="s">
        <v>52</v>
      </c>
      <c r="G5" s="46" t="s">
        <v>51</v>
      </c>
      <c r="H5" s="47" t="s">
        <v>52</v>
      </c>
      <c r="I5" s="48"/>
    </row>
    <row r="6" spans="1:9" x14ac:dyDescent="0.25">
      <c r="A6" s="49" t="s">
        <v>72</v>
      </c>
      <c r="B6" s="50">
        <v>20</v>
      </c>
      <c r="C6" s="51">
        <v>2400</v>
      </c>
      <c r="D6" s="81">
        <v>18</v>
      </c>
      <c r="E6" s="52"/>
      <c r="F6" s="50" t="s">
        <v>53</v>
      </c>
      <c r="G6" s="52"/>
      <c r="H6" s="52"/>
      <c r="I6" s="79">
        <f>(C6*B6)*D6</f>
        <v>864000</v>
      </c>
    </row>
    <row r="7" spans="1:9" x14ac:dyDescent="0.25">
      <c r="A7" s="54"/>
      <c r="B7" s="66"/>
      <c r="C7" s="72"/>
      <c r="D7" s="72"/>
      <c r="E7" s="55"/>
      <c r="F7" s="55"/>
      <c r="G7" s="55"/>
      <c r="H7" s="55"/>
      <c r="I7" s="53"/>
    </row>
    <row r="8" spans="1:9" x14ac:dyDescent="0.25">
      <c r="A8" s="54"/>
      <c r="B8" s="55"/>
      <c r="C8" s="55"/>
      <c r="D8" s="55"/>
      <c r="E8" s="55"/>
      <c r="F8" s="55"/>
      <c r="G8" s="55"/>
      <c r="H8" s="55"/>
      <c r="I8" s="53"/>
    </row>
    <row r="9" spans="1:9" x14ac:dyDescent="0.25">
      <c r="A9" s="54" t="s">
        <v>54</v>
      </c>
      <c r="B9" s="55" t="s">
        <v>54</v>
      </c>
      <c r="C9" s="55" t="s">
        <v>54</v>
      </c>
      <c r="D9" s="55" t="s">
        <v>54</v>
      </c>
      <c r="E9" s="55"/>
      <c r="F9" s="55"/>
      <c r="G9" s="55"/>
      <c r="H9" s="55"/>
      <c r="I9" s="53"/>
    </row>
    <row r="10" spans="1:9" ht="15.75" thickBot="1" x14ac:dyDescent="0.3">
      <c r="A10" s="56" t="s">
        <v>55</v>
      </c>
      <c r="B10" s="57"/>
      <c r="C10" s="57"/>
      <c r="D10" s="57"/>
      <c r="E10" s="58">
        <f>SUM(E6:E9)</f>
        <v>0</v>
      </c>
      <c r="F10" s="58">
        <f>SUM(F6:F9)</f>
        <v>0</v>
      </c>
      <c r="G10" s="58">
        <f>SUM(G6:G9)</f>
        <v>0</v>
      </c>
      <c r="H10" s="58">
        <f>SUM(H6:H9)</f>
        <v>0</v>
      </c>
      <c r="I10" s="67"/>
    </row>
  </sheetData>
  <mergeCells count="5">
    <mergeCell ref="D3:D5"/>
    <mergeCell ref="A3:A5"/>
    <mergeCell ref="B3:B5"/>
    <mergeCell ref="C3:C5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BF01-7E03-4AFC-A7FB-66E2677B3C0A}">
  <sheetPr>
    <tabColor theme="7"/>
  </sheetPr>
  <dimension ref="A1:F9"/>
  <sheetViews>
    <sheetView tabSelected="1" workbookViewId="0">
      <selection activeCell="G22" sqref="G22"/>
    </sheetView>
  </sheetViews>
  <sheetFormatPr baseColWidth="10" defaultRowHeight="15" x14ac:dyDescent="0.25"/>
  <cols>
    <col min="1" max="1" width="22.42578125" customWidth="1"/>
    <col min="5" max="5" width="11.42578125" customWidth="1"/>
    <col min="6" max="6" width="23.42578125" customWidth="1"/>
  </cols>
  <sheetData>
    <row r="1" spans="1:6" x14ac:dyDescent="0.25">
      <c r="A1" s="32" t="s">
        <v>79</v>
      </c>
      <c r="B1" s="33"/>
      <c r="C1" s="33"/>
      <c r="D1" s="33"/>
      <c r="E1" s="33"/>
      <c r="F1" s="33"/>
    </row>
    <row r="2" spans="1:6" ht="15.75" thickBot="1" x14ac:dyDescent="0.3">
      <c r="A2" s="33"/>
      <c r="B2" s="33"/>
      <c r="C2" s="33"/>
      <c r="D2" s="33"/>
      <c r="E2" s="33"/>
      <c r="F2" s="33"/>
    </row>
    <row r="3" spans="1:6" ht="15.75" thickBot="1" x14ac:dyDescent="0.3">
      <c r="A3" s="82" t="s">
        <v>80</v>
      </c>
      <c r="B3" s="83" t="s">
        <v>81</v>
      </c>
      <c r="C3" s="84"/>
      <c r="D3" s="84"/>
      <c r="E3" s="85"/>
      <c r="F3" s="86" t="s">
        <v>55</v>
      </c>
    </row>
    <row r="4" spans="1:6" ht="15.75" thickBot="1" x14ac:dyDescent="0.3">
      <c r="A4" s="87"/>
      <c r="B4" s="88" t="s">
        <v>49</v>
      </c>
      <c r="C4" s="89"/>
      <c r="D4" s="88" t="s">
        <v>50</v>
      </c>
      <c r="E4" s="89"/>
      <c r="F4" s="90"/>
    </row>
    <row r="5" spans="1:6" x14ac:dyDescent="0.25">
      <c r="A5" s="87"/>
      <c r="B5" s="91" t="s">
        <v>51</v>
      </c>
      <c r="C5" s="92" t="s">
        <v>52</v>
      </c>
      <c r="D5" s="91" t="s">
        <v>51</v>
      </c>
      <c r="E5" s="91" t="s">
        <v>52</v>
      </c>
      <c r="F5" s="90"/>
    </row>
    <row r="6" spans="1:6" x14ac:dyDescent="0.25">
      <c r="A6" s="93" t="s">
        <v>82</v>
      </c>
      <c r="B6" s="94">
        <v>0</v>
      </c>
      <c r="C6" s="95" t="s">
        <v>53</v>
      </c>
      <c r="D6" s="94">
        <v>0</v>
      </c>
      <c r="E6" s="94"/>
      <c r="F6" s="96">
        <v>27194400</v>
      </c>
    </row>
    <row r="7" spans="1:6" x14ac:dyDescent="0.25">
      <c r="A7" s="93" t="s">
        <v>83</v>
      </c>
      <c r="B7" s="94">
        <v>0</v>
      </c>
      <c r="C7" s="95" t="s">
        <v>53</v>
      </c>
      <c r="D7" s="94">
        <v>0</v>
      </c>
      <c r="E7" s="94"/>
      <c r="F7" s="96">
        <v>9150000</v>
      </c>
    </row>
    <row r="8" spans="1:6" ht="15.75" thickBot="1" x14ac:dyDescent="0.3">
      <c r="A8" s="93" t="s">
        <v>84</v>
      </c>
      <c r="B8" s="97">
        <v>0</v>
      </c>
      <c r="C8" s="95" t="s">
        <v>53</v>
      </c>
      <c r="D8" s="97">
        <v>0</v>
      </c>
      <c r="E8" s="97"/>
      <c r="F8" s="96">
        <v>864000</v>
      </c>
    </row>
    <row r="9" spans="1:6" ht="15.75" thickBot="1" x14ac:dyDescent="0.3">
      <c r="A9" s="98" t="s">
        <v>55</v>
      </c>
      <c r="B9" s="99">
        <f>SUM(B6:B8)</f>
        <v>0</v>
      </c>
      <c r="C9" s="99"/>
      <c r="D9" s="100">
        <f>SUM(D6:D8)</f>
        <v>0</v>
      </c>
      <c r="E9" s="101"/>
      <c r="F9" s="101">
        <f>F8+F7+F6</f>
        <v>37208400</v>
      </c>
    </row>
  </sheetData>
  <mergeCells count="3">
    <mergeCell ref="B3:E3"/>
    <mergeCell ref="B4:C4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 proyecto</vt:lpstr>
      <vt:lpstr>personal</vt:lpstr>
      <vt:lpstr>equipos y software</vt:lpstr>
      <vt:lpstr>otros</vt:lpstr>
      <vt:lpstr>resumen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FABIAN MUÑOZ AREVALO</dc:creator>
  <cp:lastModifiedBy>ANDRES FABIAN MUÑOZ AREVALO</cp:lastModifiedBy>
  <dcterms:created xsi:type="dcterms:W3CDTF">2019-09-17T03:07:52Z</dcterms:created>
  <dcterms:modified xsi:type="dcterms:W3CDTF">2019-09-25T02:31:25Z</dcterms:modified>
</cp:coreProperties>
</file>