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151" documentId="13_ncr:1_{CEBD5D5B-17D4-422E-B9D3-22CECA6F6B1F}" xr6:coauthVersionLast="46" xr6:coauthVersionMax="47" xr10:uidLastSave="{6B8200A9-A628-482A-901E-50C2C37FD0BF}"/>
  <bookViews>
    <workbookView xWindow="31500" yWindow="855" windowWidth="23250" windowHeight="14730" activeTab="1" xr2:uid="{1DE02145-8DE1-4897-86DB-5B81DD4822C0}"/>
  </bookViews>
  <sheets>
    <sheet name="Instructions" sheetId="3" r:id="rId1"/>
    <sheet name="Weekly Sales" sheetId="1" r:id="rId2"/>
    <sheet name="Unit Pric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1" l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46" i="1"/>
  <c r="AD3" i="1"/>
  <c r="AC3" i="1"/>
  <c r="AB3" i="1"/>
  <c r="AB4" i="1" s="1"/>
  <c r="AA4" i="1"/>
  <c r="AC4" i="1" s="1"/>
  <c r="AA3" i="1"/>
  <c r="AD4" i="1" l="1"/>
  <c r="AB5" i="1"/>
  <c r="AA5" i="1"/>
  <c r="U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3" i="1"/>
  <c r="I3" i="1" s="1"/>
  <c r="C4" i="1"/>
  <c r="C5" i="1"/>
  <c r="I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  <c r="I2" i="1" l="1"/>
  <c r="E2" i="1"/>
  <c r="F2" i="1" s="1"/>
  <c r="I100" i="1"/>
  <c r="E100" i="1"/>
  <c r="I96" i="1"/>
  <c r="E96" i="1"/>
  <c r="F96" i="1" s="1"/>
  <c r="I92" i="1"/>
  <c r="E92" i="1"/>
  <c r="I88" i="1"/>
  <c r="E88" i="1"/>
  <c r="F88" i="1" s="1"/>
  <c r="E84" i="1"/>
  <c r="I84" i="1" s="1"/>
  <c r="L15" i="1" s="1"/>
  <c r="I80" i="1"/>
  <c r="E80" i="1"/>
  <c r="F80" i="1" s="1"/>
  <c r="I76" i="1"/>
  <c r="E76" i="1"/>
  <c r="I72" i="1"/>
  <c r="E72" i="1"/>
  <c r="F72" i="1" s="1"/>
  <c r="I68" i="1"/>
  <c r="E68" i="1"/>
  <c r="I64" i="1"/>
  <c r="E64" i="1"/>
  <c r="F64" i="1" s="1"/>
  <c r="I60" i="1"/>
  <c r="E60" i="1"/>
  <c r="I56" i="1"/>
  <c r="E56" i="1"/>
  <c r="F56" i="1" s="1"/>
  <c r="I52" i="1"/>
  <c r="E52" i="1"/>
  <c r="I48" i="1"/>
  <c r="E48" i="1"/>
  <c r="F48" i="1" s="1"/>
  <c r="I44" i="1"/>
  <c r="E44" i="1"/>
  <c r="I40" i="1"/>
  <c r="E40" i="1"/>
  <c r="F40" i="1" s="1"/>
  <c r="E36" i="1"/>
  <c r="I36" i="1" s="1"/>
  <c r="L7" i="1" s="1"/>
  <c r="I32" i="1"/>
  <c r="E32" i="1"/>
  <c r="F32" i="1" s="1"/>
  <c r="I28" i="1"/>
  <c r="E28" i="1"/>
  <c r="I24" i="1"/>
  <c r="E24" i="1"/>
  <c r="F24" i="1" s="1"/>
  <c r="I20" i="1"/>
  <c r="E20" i="1"/>
  <c r="I16" i="1"/>
  <c r="E16" i="1"/>
  <c r="F16" i="1" s="1"/>
  <c r="I12" i="1"/>
  <c r="E12" i="1"/>
  <c r="I8" i="1"/>
  <c r="E8" i="1"/>
  <c r="F8" i="1" s="1"/>
  <c r="I4" i="1"/>
  <c r="E4" i="1"/>
  <c r="F98" i="1"/>
  <c r="F82" i="1"/>
  <c r="F66" i="1"/>
  <c r="F50" i="1"/>
  <c r="I103" i="1"/>
  <c r="E103" i="1"/>
  <c r="I99" i="1"/>
  <c r="E99" i="1"/>
  <c r="I95" i="1"/>
  <c r="E95" i="1"/>
  <c r="I91" i="1"/>
  <c r="L16" i="1" s="1"/>
  <c r="E91" i="1"/>
  <c r="I87" i="1"/>
  <c r="E87" i="1"/>
  <c r="I83" i="1"/>
  <c r="E83" i="1"/>
  <c r="I79" i="1"/>
  <c r="L14" i="1" s="1"/>
  <c r="E79" i="1"/>
  <c r="I75" i="1"/>
  <c r="E75" i="1"/>
  <c r="I71" i="1"/>
  <c r="E71" i="1"/>
  <c r="I67" i="1"/>
  <c r="L12" i="1" s="1"/>
  <c r="E67" i="1"/>
  <c r="I63" i="1"/>
  <c r="E63" i="1"/>
  <c r="I59" i="1"/>
  <c r="E59" i="1"/>
  <c r="E55" i="1"/>
  <c r="I55" i="1"/>
  <c r="I51" i="1"/>
  <c r="E51" i="1"/>
  <c r="I47" i="1"/>
  <c r="E47" i="1"/>
  <c r="I43" i="1"/>
  <c r="L8" i="1" s="1"/>
  <c r="E43" i="1"/>
  <c r="E39" i="1"/>
  <c r="I39" i="1"/>
  <c r="I35" i="1"/>
  <c r="E35" i="1"/>
  <c r="I31" i="1"/>
  <c r="E31" i="1"/>
  <c r="I27" i="1"/>
  <c r="E27" i="1"/>
  <c r="E23" i="1"/>
  <c r="I23" i="1"/>
  <c r="I19" i="1"/>
  <c r="L4" i="1" s="1"/>
  <c r="E19" i="1"/>
  <c r="I15" i="1"/>
  <c r="E15" i="1"/>
  <c r="I11" i="1"/>
  <c r="L3" i="1" s="1"/>
  <c r="E11" i="1"/>
  <c r="E7" i="1"/>
  <c r="I7" i="1" s="1"/>
  <c r="L2" i="1" s="1"/>
  <c r="F101" i="1"/>
  <c r="F93" i="1"/>
  <c r="F85" i="1"/>
  <c r="F77" i="1"/>
  <c r="F69" i="1"/>
  <c r="F61" i="1"/>
  <c r="F53" i="1"/>
  <c r="F45" i="1"/>
  <c r="F37" i="1"/>
  <c r="F21" i="1"/>
  <c r="F5" i="1"/>
  <c r="I102" i="1"/>
  <c r="E102" i="1"/>
  <c r="F102" i="1" s="1"/>
  <c r="E98" i="1"/>
  <c r="I98" i="1"/>
  <c r="I94" i="1"/>
  <c r="E94" i="1"/>
  <c r="F94" i="1" s="1"/>
  <c r="I90" i="1"/>
  <c r="E90" i="1"/>
  <c r="F90" i="1" s="1"/>
  <c r="I86" i="1"/>
  <c r="E86" i="1"/>
  <c r="F86" i="1" s="1"/>
  <c r="E82" i="1"/>
  <c r="I82" i="1"/>
  <c r="I78" i="1"/>
  <c r="E78" i="1"/>
  <c r="F78" i="1" s="1"/>
  <c r="I74" i="1"/>
  <c r="E74" i="1"/>
  <c r="F74" i="1" s="1"/>
  <c r="E70" i="1"/>
  <c r="F70" i="1" s="1"/>
  <c r="E66" i="1"/>
  <c r="I66" i="1"/>
  <c r="I62" i="1"/>
  <c r="E62" i="1"/>
  <c r="F62" i="1" s="1"/>
  <c r="E58" i="1"/>
  <c r="I58" i="1" s="1"/>
  <c r="L11" i="1" s="1"/>
  <c r="E54" i="1"/>
  <c r="F54" i="1" s="1"/>
  <c r="E50" i="1"/>
  <c r="I50" i="1"/>
  <c r="I46" i="1"/>
  <c r="E46" i="1"/>
  <c r="F46" i="1" s="1"/>
  <c r="I42" i="1"/>
  <c r="E42" i="1"/>
  <c r="F42" i="1" s="1"/>
  <c r="I38" i="1"/>
  <c r="E38" i="1"/>
  <c r="E34" i="1"/>
  <c r="I34" i="1"/>
  <c r="E30" i="1"/>
  <c r="I30" i="1" s="1"/>
  <c r="L6" i="1" s="1"/>
  <c r="I26" i="1"/>
  <c r="E26" i="1"/>
  <c r="F26" i="1" s="1"/>
  <c r="I22" i="1"/>
  <c r="E22" i="1"/>
  <c r="E18" i="1"/>
  <c r="I18" i="1"/>
  <c r="I14" i="1"/>
  <c r="E14" i="1"/>
  <c r="I10" i="1"/>
  <c r="E10" i="1"/>
  <c r="F10" i="1" s="1"/>
  <c r="I6" i="1"/>
  <c r="E6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E101" i="1"/>
  <c r="I101" i="1" s="1"/>
  <c r="L18" i="1" s="1"/>
  <c r="E97" i="1"/>
  <c r="F97" i="1" s="1"/>
  <c r="I97" i="1"/>
  <c r="L17" i="1" s="1"/>
  <c r="E93" i="1"/>
  <c r="I93" i="1"/>
  <c r="I89" i="1"/>
  <c r="E89" i="1"/>
  <c r="F89" i="1" s="1"/>
  <c r="I85" i="1"/>
  <c r="E85" i="1"/>
  <c r="E81" i="1"/>
  <c r="F81" i="1" s="1"/>
  <c r="I81" i="1"/>
  <c r="E77" i="1"/>
  <c r="I77" i="1"/>
  <c r="I73" i="1"/>
  <c r="E73" i="1"/>
  <c r="F73" i="1" s="1"/>
  <c r="I69" i="1"/>
  <c r="E69" i="1"/>
  <c r="E65" i="1"/>
  <c r="F65" i="1" s="1"/>
  <c r="I65" i="1"/>
  <c r="E61" i="1"/>
  <c r="I61" i="1"/>
  <c r="I57" i="1"/>
  <c r="E57" i="1"/>
  <c r="F57" i="1" s="1"/>
  <c r="I53" i="1"/>
  <c r="E53" i="1"/>
  <c r="E49" i="1"/>
  <c r="I49" i="1" s="1"/>
  <c r="L9" i="1" s="1"/>
  <c r="E45" i="1"/>
  <c r="I45" i="1"/>
  <c r="I41" i="1"/>
  <c r="E41" i="1"/>
  <c r="F41" i="1" s="1"/>
  <c r="I37" i="1"/>
  <c r="E37" i="1"/>
  <c r="I33" i="1"/>
  <c r="E33" i="1"/>
  <c r="F33" i="1" s="1"/>
  <c r="E29" i="1"/>
  <c r="F29" i="1" s="1"/>
  <c r="I29" i="1"/>
  <c r="E25" i="1"/>
  <c r="F25" i="1" s="1"/>
  <c r="I21" i="1"/>
  <c r="E21" i="1"/>
  <c r="I17" i="1"/>
  <c r="E17" i="1"/>
  <c r="F17" i="1" s="1"/>
  <c r="E13" i="1"/>
  <c r="F13" i="1" s="1"/>
  <c r="I13" i="1"/>
  <c r="I9" i="1"/>
  <c r="E9" i="1"/>
  <c r="F9" i="1" s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AC5" i="1"/>
  <c r="AA6" i="1"/>
  <c r="E5" i="1"/>
  <c r="E3" i="1"/>
  <c r="F3" i="1" s="1"/>
  <c r="F38" i="1"/>
  <c r="F34" i="1"/>
  <c r="F30" i="1"/>
  <c r="F22" i="1"/>
  <c r="F18" i="1"/>
  <c r="F14" i="1"/>
  <c r="F6" i="1"/>
  <c r="AD5" i="1"/>
  <c r="AB6" i="1"/>
  <c r="M13" i="1" l="1"/>
  <c r="N14" i="1"/>
  <c r="P14" i="1" s="1"/>
  <c r="N12" i="1"/>
  <c r="P12" i="1" s="1"/>
  <c r="M4" i="1"/>
  <c r="N5" i="1"/>
  <c r="O18" i="1"/>
  <c r="N10" i="1"/>
  <c r="M9" i="1"/>
  <c r="O9" i="1" s="1"/>
  <c r="N9" i="1"/>
  <c r="P9" i="1" s="1"/>
  <c r="M8" i="1"/>
  <c r="O8" i="1" s="1"/>
  <c r="M17" i="1"/>
  <c r="O17" i="1" s="1"/>
  <c r="N18" i="1"/>
  <c r="P18" i="1" s="1"/>
  <c r="O4" i="1"/>
  <c r="N7" i="1"/>
  <c r="P7" i="1" s="1"/>
  <c r="N17" i="1"/>
  <c r="M16" i="1"/>
  <c r="F58" i="1"/>
  <c r="AA7" i="1"/>
  <c r="AC6" i="1"/>
  <c r="M10" i="1"/>
  <c r="AB7" i="1"/>
  <c r="AD6" i="1"/>
  <c r="I54" i="1"/>
  <c r="L10" i="1" s="1"/>
  <c r="M11" i="1" s="1"/>
  <c r="O11" i="1" s="1"/>
  <c r="I70" i="1"/>
  <c r="L13" i="1" s="1"/>
  <c r="F49" i="1"/>
  <c r="P17" i="1"/>
  <c r="M19" i="1"/>
  <c r="M5" i="1"/>
  <c r="N6" i="1"/>
  <c r="P6" i="1" s="1"/>
  <c r="O16" i="1"/>
  <c r="M18" i="1"/>
  <c r="N19" i="1"/>
  <c r="I25" i="1"/>
  <c r="L5" i="1" s="1"/>
  <c r="AB8" i="1" l="1"/>
  <c r="AD7" i="1"/>
  <c r="O5" i="1"/>
  <c r="M7" i="1"/>
  <c r="O7" i="1" s="1"/>
  <c r="P5" i="1"/>
  <c r="N8" i="1"/>
  <c r="P8" i="1" s="1"/>
  <c r="N16" i="1"/>
  <c r="P16" i="1" s="1"/>
  <c r="O13" i="1"/>
  <c r="M15" i="1"/>
  <c r="O15" i="1" s="1"/>
  <c r="O19" i="1" s="1"/>
  <c r="N15" i="1"/>
  <c r="P15" i="1" s="1"/>
  <c r="M6" i="1"/>
  <c r="O6" i="1" s="1"/>
  <c r="N13" i="1"/>
  <c r="P13" i="1" s="1"/>
  <c r="P10" i="1"/>
  <c r="O10" i="1"/>
  <c r="M12" i="1"/>
  <c r="O12" i="1" s="1"/>
  <c r="N11" i="1"/>
  <c r="P11" i="1" s="1"/>
  <c r="AA8" i="1"/>
  <c r="AC7" i="1"/>
  <c r="M14" i="1"/>
  <c r="O14" i="1" s="1"/>
  <c r="AA9" i="1" l="1"/>
  <c r="AC8" i="1"/>
  <c r="P19" i="1"/>
  <c r="AB9" i="1"/>
  <c r="AD8" i="1"/>
  <c r="AA10" i="1" l="1"/>
  <c r="AC9" i="1"/>
  <c r="AB10" i="1"/>
  <c r="AD9" i="1"/>
  <c r="AB11" i="1" l="1"/>
  <c r="AD10" i="1"/>
  <c r="AA11" i="1"/>
  <c r="AC10" i="1"/>
  <c r="AA12" i="1" l="1"/>
  <c r="AC11" i="1"/>
  <c r="AB12" i="1"/>
  <c r="AD11" i="1"/>
  <c r="AB13" i="1" l="1"/>
  <c r="AD12" i="1"/>
  <c r="AA13" i="1"/>
  <c r="AC12" i="1"/>
  <c r="AA14" i="1" l="1"/>
  <c r="AC13" i="1"/>
  <c r="AB14" i="1"/>
  <c r="AD13" i="1"/>
  <c r="AB15" i="1" l="1"/>
  <c r="AD14" i="1"/>
  <c r="AA15" i="1"/>
  <c r="AC14" i="1"/>
  <c r="AA16" i="1" l="1"/>
  <c r="AC15" i="1"/>
  <c r="AB16" i="1"/>
  <c r="AD15" i="1"/>
  <c r="AB17" i="1" l="1"/>
  <c r="AD16" i="1"/>
  <c r="AA17" i="1"/>
  <c r="AC16" i="1"/>
  <c r="AA18" i="1" l="1"/>
  <c r="AC17" i="1"/>
  <c r="AB18" i="1"/>
  <c r="AD17" i="1"/>
  <c r="AB19" i="1" l="1"/>
  <c r="AD18" i="1"/>
  <c r="AD19" i="1" s="1"/>
  <c r="AC18" i="1"/>
  <c r="AC19" i="1" s="1"/>
  <c r="AA19" i="1"/>
</calcChain>
</file>

<file path=xl/sharedStrings.xml><?xml version="1.0" encoding="utf-8"?>
<sst xmlns="http://schemas.openxmlformats.org/spreadsheetml/2006/main" count="173" uniqueCount="168">
  <si>
    <t>Problems</t>
  </si>
  <si>
    <t>The Weekly Sales worksheet contains 17 weeks of sales data for various products in the following format:</t>
  </si>
  <si>
    <t>Week-Product ID-Units Sold</t>
  </si>
  <si>
    <t xml:space="preserve">Your company is interested in forecasting the sales revenue for product A1100 for the next week (week 18).  Before </t>
  </si>
  <si>
    <t>starting the forecast you will need to prepare the data by parsing the week, product ID, and units sold.  You will then</t>
  </si>
  <si>
    <t xml:space="preserve">need to determine the revenue using the unit price worksheet.  Once the data is prepared, you need to determine </t>
  </si>
  <si>
    <t>the revenue for A1100 products for each of the past 17 weeks.  Using this historic sales data you can then complete</t>
  </si>
  <si>
    <t>the forecast.</t>
  </si>
  <si>
    <t>Specifically, forecast Week 18 sales revenue for product A1100 using the following methods:</t>
  </si>
  <si>
    <t>2 week moving average</t>
  </si>
  <si>
    <t>3 week moving average</t>
  </si>
  <si>
    <t>Linear regression</t>
  </si>
  <si>
    <t>Exponential smoothing (use dampening factors of .7 and .9)</t>
  </si>
  <si>
    <t>Compare the methods and report the "best" forecast.  Include a chart of the historical and forecasted revenue.</t>
  </si>
  <si>
    <t>Weekly Sales Data</t>
  </si>
  <si>
    <t>Week</t>
  </si>
  <si>
    <t>Product ID</t>
  </si>
  <si>
    <t>Units Sold</t>
  </si>
  <si>
    <t>Unit Price</t>
  </si>
  <si>
    <t>Revenue</t>
  </si>
  <si>
    <t>Revenue - A1100</t>
  </si>
  <si>
    <t>Sales - A1100</t>
  </si>
  <si>
    <t>2 Week MA</t>
  </si>
  <si>
    <t>3 Week MA</t>
  </si>
  <si>
    <t>2 Week MAD</t>
  </si>
  <si>
    <t>3 Week MAD</t>
  </si>
  <si>
    <t>LINEAR Regression</t>
  </si>
  <si>
    <t>Exponential Smoothing</t>
  </si>
  <si>
    <t>1-B20-7</t>
  </si>
  <si>
    <t>1-B1000-32</t>
  </si>
  <si>
    <t>1-C400-40</t>
  </si>
  <si>
    <t>1-D50-61</t>
  </si>
  <si>
    <t>1-A300-77</t>
  </si>
  <si>
    <t>1-A1100-88</t>
  </si>
  <si>
    <t>2-A300-5</t>
  </si>
  <si>
    <t>2-B20-14</t>
  </si>
  <si>
    <t>2-B1000-14</t>
  </si>
  <si>
    <t>2-A1100-44</t>
  </si>
  <si>
    <t>2-C400-50</t>
  </si>
  <si>
    <t>2-D50-59</t>
  </si>
  <si>
    <t>3-A300-11</t>
  </si>
  <si>
    <t>3-B20-13</t>
  </si>
  <si>
    <t>3-B1000-21</t>
  </si>
  <si>
    <t>3-C400-27</t>
  </si>
  <si>
    <t>3-D50-40</t>
  </si>
  <si>
    <t>3-A1100-60</t>
  </si>
  <si>
    <t>4-B20-12</t>
  </si>
  <si>
    <t>4-B1000-19</t>
  </si>
  <si>
    <t>4-A300-28</t>
  </si>
  <si>
    <t>SUMMARY OUTPUT</t>
  </si>
  <si>
    <t>4-D50-31</t>
  </si>
  <si>
    <t>4-C400-33</t>
  </si>
  <si>
    <t>Regression Statistics</t>
  </si>
  <si>
    <t>4-A1100-56</t>
  </si>
  <si>
    <t>Multiple R</t>
  </si>
  <si>
    <t>5-B20-7</t>
  </si>
  <si>
    <t>R Square</t>
  </si>
  <si>
    <t>5-B1000-11</t>
  </si>
  <si>
    <t>Adjusted R Square</t>
  </si>
  <si>
    <t>5-C400-32</t>
  </si>
  <si>
    <t>Standard Error</t>
  </si>
  <si>
    <t>5-D50-60</t>
  </si>
  <si>
    <t>Observations</t>
  </si>
  <si>
    <t>5-A1100-70</t>
  </si>
  <si>
    <t>5-A300-76</t>
  </si>
  <si>
    <t>ANOVA</t>
  </si>
  <si>
    <t>6-B20-8</t>
  </si>
  <si>
    <t>df</t>
  </si>
  <si>
    <t>SS</t>
  </si>
  <si>
    <t>MS</t>
  </si>
  <si>
    <t>F</t>
  </si>
  <si>
    <t>Significance F</t>
  </si>
  <si>
    <t>6-B1000-22</t>
  </si>
  <si>
    <t>Regression</t>
  </si>
  <si>
    <t>6-C400-24</t>
  </si>
  <si>
    <t>Residual</t>
  </si>
  <si>
    <t>6-D50-46</t>
  </si>
  <si>
    <t>Total</t>
  </si>
  <si>
    <t>6-A1100-91</t>
  </si>
  <si>
    <t>6-A300-98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</si>
  <si>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</si>
  <si>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</si>
  <si>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</si>
  <si>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</si>
  <si>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</si>
  <si>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</si>
  <si>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</si>
  <si>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7-B20-7</t>
  </si>
  <si>
    <t>Intercept</t>
  </si>
  <si>
    <t>7-B1000-12</t>
  </si>
  <si>
    <t>X Variable 1</t>
  </si>
  <si>
    <t>7-A300-14</t>
  </si>
  <si>
    <t>7-D50-36</t>
  </si>
  <si>
    <t>7-C400-40</t>
  </si>
  <si>
    <t>7-A1100-54</t>
  </si>
  <si>
    <t>RESIDUAL OUTPUT</t>
  </si>
  <si>
    <t>8-B1000-11</t>
  </si>
  <si>
    <t>8-A300-11</t>
  </si>
  <si>
    <t>Observation</t>
  </si>
  <si>
    <t>Predicted Y</t>
  </si>
  <si>
    <t>Residuals</t>
  </si>
  <si>
    <t>8-B20-15</t>
  </si>
  <si>
    <t>8-C400-47</t>
  </si>
  <si>
    <t>8-D50-47</t>
  </si>
  <si>
    <t>8-A1100-60</t>
  </si>
  <si>
    <t>9-B20-8</t>
  </si>
  <si>
    <t>9-B1000-11</t>
  </si>
  <si>
    <t>9-C400-32</t>
  </si>
  <si>
    <t>9-D50-32</t>
  </si>
  <si>
    <t>9-A1100-48</t>
  </si>
  <si>
    <t>9-A300-74</t>
  </si>
  <si>
    <t>10-B20-11</t>
  </si>
  <si>
    <t>10-B1000-16</t>
  </si>
  <si>
    <t>10-A1100-35</t>
  </si>
  <si>
    <t>10-C400-47</t>
  </si>
  <si>
    <t>10-D50-48</t>
  </si>
  <si>
    <t>10-A300-49</t>
  </si>
  <si>
    <t>11-B20-11</t>
  </si>
  <si>
    <t>11-A300-23</t>
  </si>
  <si>
    <t>11-D50-34</t>
  </si>
  <si>
    <t>11-C400-37</t>
  </si>
  <si>
    <t>11-B1000-40</t>
  </si>
  <si>
    <t>11-A1100-49</t>
  </si>
  <si>
    <t>12-B20-10</t>
  </si>
  <si>
    <t>12-B1000-34</t>
  </si>
  <si>
    <t>12-A1100-44</t>
  </si>
  <si>
    <t>12-C400-44</t>
  </si>
  <si>
    <t>12-D50-50</t>
  </si>
  <si>
    <t>12-A300-66</t>
  </si>
  <si>
    <t>13-B1000-12</t>
  </si>
  <si>
    <t>13-B20-13</t>
  </si>
  <si>
    <t>13-D50-27</t>
  </si>
  <si>
    <t>13-C400-31</t>
  </si>
  <si>
    <t>13-A300-34</t>
  </si>
  <si>
    <t>13-A1100-61</t>
  </si>
  <si>
    <t>14-B20-7</t>
  </si>
  <si>
    <t>14-B1000-10</t>
  </si>
  <si>
    <t>14-C400-23</t>
  </si>
  <si>
    <t>14-A300-61</t>
  </si>
  <si>
    <t>14-A1100-68</t>
  </si>
  <si>
    <t>14-D50-73</t>
  </si>
  <si>
    <t>15-B20-14</t>
  </si>
  <si>
    <t>15-B1000-31</t>
  </si>
  <si>
    <t>15-C400-37</t>
  </si>
  <si>
    <t>15-D50-40</t>
  </si>
  <si>
    <t>15-A300-64</t>
  </si>
  <si>
    <t>15-A1100-82</t>
  </si>
  <si>
    <t>16-B20-12</t>
  </si>
  <si>
    <t>16-D50-29</t>
  </si>
  <si>
    <t>16-B1000-37</t>
  </si>
  <si>
    <t>16-A300-41</t>
  </si>
  <si>
    <t>16-C400-51</t>
  </si>
  <si>
    <t>16-A1100-71</t>
  </si>
  <si>
    <t>17-B20-14</t>
  </si>
  <si>
    <t>17-B1000-35</t>
  </si>
  <si>
    <t>17-C400-36</t>
  </si>
  <si>
    <t>17-A1100-50</t>
  </si>
  <si>
    <t>17-A300-55</t>
  </si>
  <si>
    <t>17-D50-55</t>
  </si>
  <si>
    <t>A300</t>
  </si>
  <si>
    <t>A1100</t>
  </si>
  <si>
    <t>B20</t>
  </si>
  <si>
    <t>B1000</t>
  </si>
  <si>
    <t>C400</t>
  </si>
  <si>
    <t>D50</t>
  </si>
  <si>
    <t>MAD(.7)</t>
  </si>
  <si>
    <t>MAD(.9)</t>
  </si>
  <si>
    <t>The best forecast is two week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</si>
</sst>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2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0" xfId="0" applyNumberFormat="1" applyFill="1"/>
    <xf numFmtId="0" fontId="0" fillId="2" borderId="6" xfId="0" applyFill="1" applyBorder="1"/>
    <xf numFmtId="0" fontId="0" fillId="2" borderId="7" xfId="0" applyFill="1" applyBorder="1"/>
    <xf numFmtId="14" fontId="0" fillId="2" borderId="1" xfId="0" applyNumberFormat="1" applyFill="1" applyBorder="1"/>
    <xf numFmtId="0" fontId="0" fillId="2" borderId="8" xfId="0" applyFill="1" applyBorder="1"/>
    <xf numFmtId="0" fontId="0" fillId="3" borderId="0" xfId="0" applyFill="1"/>
    <xf numFmtId="0" fontId="0" fillId="0" borderId="1" xfId="0" applyBorder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Continuous"/>
    </xf>
    <xf numFmtId="0" fontId="0" fillId="3" borderId="1" xfId="0" applyFill="1" applyBorder="1"/>
    <xf numFmtId="164" fontId="0" fillId="3" borderId="0" xfId="0" applyNumberFormat="1" applyFill="1"/>
    <xf numFmtId="0" fontId="1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Forecast:</a:t>
            </a:r>
            <a:r>
              <a:rPr lang="en-US" baseline="0"/>
              <a:t> Two Week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Sales'!$L$1</c:f>
              <c:strCache>
                <c:ptCount val="1"/>
                <c:pt idx="0">
                  <c:v>Sales - A1100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'Weekly Sales'!$K$2:$K$19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'Weekly Sales'!$L$2:$L$19</c:f>
              <c:numCache>
                <c:formatCode>"$"#,##0.00</c:formatCode>
                <c:ptCount val="18"/>
                <c:pt idx="0">
                  <c:v>35199.120000000003</c:v>
                </c:pt>
                <c:pt idx="1">
                  <c:v>17599.560000000001</c:v>
                </c:pt>
                <c:pt idx="2">
                  <c:v>23999.4</c:v>
                </c:pt>
                <c:pt idx="3">
                  <c:v>22399.440000000002</c:v>
                </c:pt>
                <c:pt idx="4">
                  <c:v>27999.3</c:v>
                </c:pt>
                <c:pt idx="5">
                  <c:v>36399.090000000004</c:v>
                </c:pt>
                <c:pt idx="6">
                  <c:v>21599.46</c:v>
                </c:pt>
                <c:pt idx="7">
                  <c:v>23999.4</c:v>
                </c:pt>
                <c:pt idx="8">
                  <c:v>19199.52</c:v>
                </c:pt>
                <c:pt idx="9">
                  <c:v>13999.65</c:v>
                </c:pt>
                <c:pt idx="10">
                  <c:v>19599.510000000002</c:v>
                </c:pt>
                <c:pt idx="11">
                  <c:v>17599.560000000001</c:v>
                </c:pt>
                <c:pt idx="12">
                  <c:v>24399.39</c:v>
                </c:pt>
                <c:pt idx="13">
                  <c:v>27199.32</c:v>
                </c:pt>
                <c:pt idx="14">
                  <c:v>32799.18</c:v>
                </c:pt>
                <c:pt idx="15">
                  <c:v>28399.29</c:v>
                </c:pt>
                <c:pt idx="16">
                  <c:v>19999.5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C-4723-930A-601E18D62150}"/>
            </c:ext>
          </c:extLst>
        </c:ser>
        <c:ser>
          <c:idx val="1"/>
          <c:order val="1"/>
          <c:tx>
            <c:strRef>
              <c:f>'Weekly Sales'!$M$1</c:f>
              <c:strCache>
                <c:ptCount val="1"/>
                <c:pt idx="0">
                  <c:v>2 Week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'Weekly Sales'!$K$2:$K$19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'Weekly Sales'!$M$2:$M$19</c:f>
              <c:numCache>
                <c:formatCode>General</c:formatCode>
                <c:ptCount val="18"/>
                <c:pt idx="2" formatCode="&quot;$&quot;#,##0.00">
                  <c:v>26399.340000000004</c:v>
                </c:pt>
                <c:pt idx="3" formatCode="&quot;$&quot;#,##0.00">
                  <c:v>20799.480000000003</c:v>
                </c:pt>
                <c:pt idx="4" formatCode="&quot;$&quot;#,##0.00">
                  <c:v>23199.420000000002</c:v>
                </c:pt>
                <c:pt idx="5" formatCode="&quot;$&quot;#,##0.00">
                  <c:v>25199.370000000003</c:v>
                </c:pt>
                <c:pt idx="6" formatCode="&quot;$&quot;#,##0.00">
                  <c:v>32199.195</c:v>
                </c:pt>
                <c:pt idx="7" formatCode="&quot;$&quot;#,##0.00">
                  <c:v>28999.275000000001</c:v>
                </c:pt>
                <c:pt idx="8" formatCode="&quot;$&quot;#,##0.00">
                  <c:v>22799.43</c:v>
                </c:pt>
                <c:pt idx="9" formatCode="&quot;$&quot;#,##0.00">
                  <c:v>21599.46</c:v>
                </c:pt>
                <c:pt idx="10" formatCode="&quot;$&quot;#,##0.00">
                  <c:v>16599.584999999999</c:v>
                </c:pt>
                <c:pt idx="11" formatCode="&quot;$&quot;#,##0.00">
                  <c:v>16799.580000000002</c:v>
                </c:pt>
                <c:pt idx="12" formatCode="&quot;$&quot;#,##0.00">
                  <c:v>18599.535000000003</c:v>
                </c:pt>
                <c:pt idx="13" formatCode="&quot;$&quot;#,##0.00">
                  <c:v>20999.474999999999</c:v>
                </c:pt>
                <c:pt idx="14" formatCode="&quot;$&quot;#,##0.00">
                  <c:v>25799.355</c:v>
                </c:pt>
                <c:pt idx="15" formatCode="&quot;$&quot;#,##0.00">
                  <c:v>29999.25</c:v>
                </c:pt>
                <c:pt idx="16" formatCode="&quot;$&quot;#,##0.00">
                  <c:v>30599.235000000001</c:v>
                </c:pt>
                <c:pt idx="17" formatCode="&quot;$&quot;#,##0.00">
                  <c:v>24199.395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C-4723-930A-601E18D6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99408"/>
        <c:axId val="1712803568"/>
      </c:lineChart>
      <c:catAx>
        <c:axId val="17127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03568"/>
        <c:crosses val="autoZero"/>
        <c:auto val="1"/>
        <c:lblAlgn val="ctr"/>
        <c:lblOffset val="100"/>
        <c:noMultiLvlLbl val="0"/>
      </c:catAx>
      <c:valAx>
        <c:axId val="1712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20</xdr:row>
      <xdr:rowOff>71437</xdr:rowOff>
    </xdr:from>
    <xdr:to>
      <xdr:col>18</xdr:col>
      <xdr:colOff>457200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D97A-66CA-4DF6-B667-A1C22DE3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E818-88AC-4A2B-B1D8-FFC56788010B}">
  <dimension ref="B1:D20"/>
  <sheetViews>
    <sheetView workbookViewId="0"/>
  </sheetViews>
  <sheetFormatPr defaultRowHeight="15" x14ac:dyDescent="0.25"/>
  <cols>
    <col min="2" max="2" width="3.7109375" customWidth="1"/>
    <col min="3" max="3" width="106.42578125" bestFit="1" customWidth="1"/>
    <col min="4" max="4" width="3.7109375" customWidth="1"/>
  </cols>
  <sheetData>
    <row r="1" spans="2:4" ht="15.75" thickBot="1" x14ac:dyDescent="0.3"/>
    <row r="2" spans="2:4" ht="15.75" thickBot="1" x14ac:dyDescent="0.3">
      <c r="B2" s="3"/>
      <c r="C2" s="4" t="s">
        <v>0</v>
      </c>
      <c r="D2" s="5"/>
    </row>
    <row r="3" spans="2:4" ht="15.75" thickTop="1" x14ac:dyDescent="0.25">
      <c r="B3" s="6"/>
      <c r="C3" s="7"/>
      <c r="D3" s="8"/>
    </row>
    <row r="4" spans="2:4" x14ac:dyDescent="0.25">
      <c r="B4" s="6"/>
      <c r="C4" s="7" t="s">
        <v>1</v>
      </c>
      <c r="D4" s="8"/>
    </row>
    <row r="5" spans="2:4" x14ac:dyDescent="0.25">
      <c r="B5" s="6"/>
      <c r="C5" s="7" t="s">
        <v>2</v>
      </c>
      <c r="D5" s="8"/>
    </row>
    <row r="6" spans="2:4" x14ac:dyDescent="0.25">
      <c r="B6" s="6"/>
      <c r="C6" s="7"/>
      <c r="D6" s="8"/>
    </row>
    <row r="7" spans="2:4" x14ac:dyDescent="0.25">
      <c r="B7" s="6"/>
      <c r="C7" s="7" t="s">
        <v>3</v>
      </c>
      <c r="D7" s="8"/>
    </row>
    <row r="8" spans="2:4" x14ac:dyDescent="0.25">
      <c r="B8" s="6"/>
      <c r="C8" s="7" t="s">
        <v>4</v>
      </c>
      <c r="D8" s="8"/>
    </row>
    <row r="9" spans="2:4" x14ac:dyDescent="0.25">
      <c r="B9" s="6"/>
      <c r="C9" s="7" t="s">
        <v>5</v>
      </c>
      <c r="D9" s="8"/>
    </row>
    <row r="10" spans="2:4" x14ac:dyDescent="0.25">
      <c r="B10" s="6"/>
      <c r="C10" s="7" t="s">
        <v>6</v>
      </c>
      <c r="D10" s="8"/>
    </row>
    <row r="11" spans="2:4" x14ac:dyDescent="0.25">
      <c r="B11" s="6"/>
      <c r="C11" s="7" t="s">
        <v>7</v>
      </c>
      <c r="D11" s="8"/>
    </row>
    <row r="12" spans="2:4" x14ac:dyDescent="0.25">
      <c r="B12" s="6"/>
      <c r="C12" s="7"/>
      <c r="D12" s="8"/>
    </row>
    <row r="13" spans="2:4" x14ac:dyDescent="0.25">
      <c r="B13" s="6"/>
      <c r="C13" s="7" t="s">
        <v>8</v>
      </c>
      <c r="D13" s="8"/>
    </row>
    <row r="14" spans="2:4" x14ac:dyDescent="0.25">
      <c r="B14" s="6"/>
      <c r="C14" s="7" t="s">
        <v>9</v>
      </c>
      <c r="D14" s="8"/>
    </row>
    <row r="15" spans="2:4" x14ac:dyDescent="0.25">
      <c r="B15" s="6"/>
      <c r="C15" s="7" t="s">
        <v>10</v>
      </c>
      <c r="D15" s="8"/>
    </row>
    <row r="16" spans="2:4" x14ac:dyDescent="0.25">
      <c r="B16" s="6"/>
      <c r="C16" s="7" t="s">
        <v>11</v>
      </c>
      <c r="D16" s="8"/>
    </row>
    <row r="17" spans="2:4" x14ac:dyDescent="0.25">
      <c r="B17" s="6"/>
      <c r="C17" s="7" t="s">
        <v>12</v>
      </c>
      <c r="D17" s="8"/>
    </row>
    <row r="18" spans="2:4" x14ac:dyDescent="0.25">
      <c r="B18" s="6"/>
      <c r="C18" s="7"/>
      <c r="D18" s="8"/>
    </row>
    <row r="19" spans="2:4" x14ac:dyDescent="0.25">
      <c r="B19" s="6"/>
      <c r="C19" s="7" t="s">
        <v>13</v>
      </c>
      <c r="D19" s="8"/>
    </row>
    <row r="20" spans="2:4" ht="15.75" thickBot="1" x14ac:dyDescent="0.3">
      <c r="B20" s="9"/>
      <c r="C20" s="10"/>
      <c r="D20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B56E-4F16-4217-88DB-A6389409898A}">
  <dimension ref="A1:AE103"/>
  <sheetViews>
    <sheetView tabSelected="1" topLeftCell="J7" zoomScaleNormal="100" workbookViewId="0">
      <selection activeCell="U28" sqref="U28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10.140625" bestFit="1" customWidth="1"/>
    <col min="4" max="4" width="9.85546875" bestFit="1" customWidth="1"/>
    <col min="5" max="5" width="9.5703125" bestFit="1" customWidth="1"/>
    <col min="6" max="6" width="10.140625" bestFit="1" customWidth="1"/>
    <col min="9" max="9" width="15.85546875" bestFit="1" customWidth="1"/>
    <col min="12" max="12" width="13.85546875" bestFit="1" customWidth="1"/>
    <col min="13" max="14" width="11" bestFit="1" customWidth="1"/>
    <col min="15" max="16" width="12.28515625" bestFit="1" customWidth="1"/>
    <col min="20" max="20" width="12.42578125" bestFit="1" customWidth="1"/>
    <col min="21" max="21" width="10.85546875" bestFit="1" customWidth="1"/>
    <col min="22" max="22" width="17.7109375" bestFit="1" customWidth="1"/>
    <col min="23" max="23" width="20.7109375" bestFit="1" customWidth="1"/>
    <col min="24" max="24" width="15.85546875" bestFit="1" customWidth="1"/>
    <col min="26" max="26" width="21.7109375" customWidth="1"/>
    <col min="27" max="28" width="12" bestFit="1" customWidth="1"/>
    <col min="29" max="29" width="13" bestFit="1" customWidth="1"/>
    <col min="30" max="30" width="13.7109375" bestFit="1" customWidth="1"/>
  </cols>
  <sheetData>
    <row r="1" spans="1:30" x14ac:dyDescent="0.25">
      <c r="A1" t="s">
        <v>14</v>
      </c>
      <c r="B1" s="1" t="s">
        <v>15</v>
      </c>
      <c r="C1" t="s">
        <v>16</v>
      </c>
      <c r="D1" s="1" t="s">
        <v>17</v>
      </c>
      <c r="E1" t="s">
        <v>18</v>
      </c>
      <c r="F1" s="1" t="s">
        <v>19</v>
      </c>
      <c r="I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S1" t="s">
        <v>15</v>
      </c>
      <c r="T1" t="s">
        <v>21</v>
      </c>
      <c r="V1" s="12" t="s">
        <v>26</v>
      </c>
      <c r="Z1" s="12" t="s">
        <v>27</v>
      </c>
      <c r="AA1">
        <v>0.7</v>
      </c>
      <c r="AB1">
        <v>0.9</v>
      </c>
      <c r="AC1" t="s">
        <v>165</v>
      </c>
      <c r="AD1" t="s">
        <v>166</v>
      </c>
    </row>
    <row r="2" spans="1:30" x14ac:dyDescent="0.25">
      <c r="A2" t="s">
        <v>28</v>
      </c>
      <c r="B2" t="str">
        <f>LEFT(A2,FIND("-",A2)-1)</f>
        <v>1</v>
      </c>
      <c r="C2" t="str">
        <f>MID(A2,FIND("-",A2)+1,FIND("-",A2,FIND("-",A2)+1)-FIND("-",A2)-1)</f>
        <v>B20</v>
      </c>
      <c r="D2">
        <f>VALUE(MID(A2,FIND("-",A2,FIND("-",A2)+1)+1,5))</f>
        <v>7</v>
      </c>
      <c r="E2" s="2">
        <f>VLOOKUP(C2,'Unit Price'!A$2:B$7,2,0)</f>
        <v>249.99</v>
      </c>
      <c r="F2" s="2">
        <f>D2*E2</f>
        <v>1749.93</v>
      </c>
      <c r="I2" s="2">
        <f>IF(C2 = "A1100",D2*E2,0)</f>
        <v>0</v>
      </c>
      <c r="K2">
        <v>1</v>
      </c>
      <c r="L2" s="2">
        <f>I7</f>
        <v>35199.120000000003</v>
      </c>
      <c r="S2">
        <v>1</v>
      </c>
      <c r="T2" s="2">
        <v>35199.120000000003</v>
      </c>
      <c r="AA2" s="2" t="e">
        <v>#N/A</v>
      </c>
      <c r="AB2" s="2" t="e">
        <v>#N/A</v>
      </c>
    </row>
    <row r="3" spans="1:30" x14ac:dyDescent="0.25">
      <c r="A3" t="s">
        <v>29</v>
      </c>
      <c r="B3" t="str">
        <f t="shared" ref="B3:B66" si="0">LEFT(A3,FIND("-",A3)-1)</f>
        <v>1</v>
      </c>
      <c r="C3" t="str">
        <f t="shared" ref="C3:C66" si="1">MID(A3,FIND("-",A3)+1,FIND("-",A3,FIND("-",A3)+1)-FIND("-",A3)-1)</f>
        <v>B1000</v>
      </c>
      <c r="D3">
        <f t="shared" ref="D3:D66" si="2">VALUE(MID(A3,FIND("-",A3,FIND("-",A3)+1)+1,5))</f>
        <v>32</v>
      </c>
      <c r="E3" s="2">
        <f>VLOOKUP(C3,'Unit Price'!A$2:B$7,2,0)</f>
        <v>99.99</v>
      </c>
      <c r="F3" s="2">
        <f t="shared" ref="F3:F66" si="3">D3*E3</f>
        <v>3199.68</v>
      </c>
      <c r="I3" s="2">
        <f t="shared" ref="I3:I66" si="4">IF(C3 = "A1100",D3*E3,0)</f>
        <v>0</v>
      </c>
      <c r="K3">
        <v>2</v>
      </c>
      <c r="L3" s="2">
        <f>I11</f>
        <v>17599.560000000001</v>
      </c>
      <c r="S3">
        <v>2</v>
      </c>
      <c r="T3" s="2">
        <v>17599.560000000001</v>
      </c>
      <c r="AA3" s="2">
        <f>T2</f>
        <v>35199.120000000003</v>
      </c>
      <c r="AB3" s="2">
        <f>T2</f>
        <v>35199.120000000003</v>
      </c>
      <c r="AC3" s="2">
        <f>ABS(T3-AA3)</f>
        <v>17599.560000000001</v>
      </c>
      <c r="AD3" s="2">
        <f>ABS(T3-AB3)</f>
        <v>17599.560000000001</v>
      </c>
    </row>
    <row r="4" spans="1:30" x14ac:dyDescent="0.25">
      <c r="A4" t="s">
        <v>30</v>
      </c>
      <c r="B4" t="str">
        <f t="shared" si="0"/>
        <v>1</v>
      </c>
      <c r="C4" t="str">
        <f t="shared" si="1"/>
        <v>C400</v>
      </c>
      <c r="D4">
        <f t="shared" si="2"/>
        <v>40</v>
      </c>
      <c r="E4" s="2">
        <f>VLOOKUP(C4,'Unit Price'!A$2:B$7,2,0)</f>
        <v>449.99</v>
      </c>
      <c r="F4" s="2">
        <f t="shared" si="3"/>
        <v>17999.599999999999</v>
      </c>
      <c r="I4" s="2">
        <f t="shared" si="4"/>
        <v>0</v>
      </c>
      <c r="K4">
        <v>3</v>
      </c>
      <c r="L4" s="2">
        <f>I19</f>
        <v>23999.4</v>
      </c>
      <c r="M4" s="2">
        <f>AVERAGE(L2:L3)</f>
        <v>26399.340000000004</v>
      </c>
      <c r="O4" s="2">
        <f>ABS(L4-M4)</f>
        <v>2399.9400000000023</v>
      </c>
      <c r="S4">
        <v>3</v>
      </c>
      <c r="T4" s="2">
        <v>23999.4</v>
      </c>
      <c r="AA4" s="2">
        <f t="shared" ref="AA4:AA19" si="5">0.3*T3+0.7*AA3</f>
        <v>29919.252</v>
      </c>
      <c r="AB4" s="2">
        <f t="shared" ref="AB4:AB19" si="6">0.1*T3+0.9*AB3</f>
        <v>33439.164000000004</v>
      </c>
      <c r="AC4" s="2">
        <f t="shared" ref="AC4:AC18" si="7">ABS(T4-AA4)</f>
        <v>5919.851999999999</v>
      </c>
      <c r="AD4" s="2">
        <f t="shared" ref="AD4:AD18" si="8">ABS(T4-AB4)</f>
        <v>9439.7640000000029</v>
      </c>
    </row>
    <row r="5" spans="1:30" x14ac:dyDescent="0.25">
      <c r="A5" t="s">
        <v>31</v>
      </c>
      <c r="B5" t="str">
        <f t="shared" si="0"/>
        <v>1</v>
      </c>
      <c r="C5" t="str">
        <f t="shared" si="1"/>
        <v>D50</v>
      </c>
      <c r="D5">
        <f t="shared" si="2"/>
        <v>61</v>
      </c>
      <c r="E5" s="2">
        <f>VLOOKUP(C5,'Unit Price'!A$2:B$7,2,0)</f>
        <v>149.99</v>
      </c>
      <c r="F5" s="2">
        <f t="shared" si="3"/>
        <v>9149.3900000000012</v>
      </c>
      <c r="I5" s="2">
        <f t="shared" si="4"/>
        <v>0</v>
      </c>
      <c r="K5">
        <v>4</v>
      </c>
      <c r="L5" s="2">
        <f>I25</f>
        <v>22399.440000000002</v>
      </c>
      <c r="M5" s="2">
        <f t="shared" ref="M5:M19" si="9">AVERAGE(L3:L4)</f>
        <v>20799.480000000003</v>
      </c>
      <c r="N5" s="2">
        <f>AVERAGE(L2:L4)</f>
        <v>25599.360000000004</v>
      </c>
      <c r="O5" s="2">
        <f t="shared" ref="O5:O18" si="10">ABS(L5-M5)</f>
        <v>1599.9599999999991</v>
      </c>
      <c r="P5" s="2">
        <f>ABS(L5-N5)</f>
        <v>3199.9200000000019</v>
      </c>
      <c r="S5">
        <v>4</v>
      </c>
      <c r="T5" s="2">
        <v>22399.440000000002</v>
      </c>
      <c r="AA5" s="2">
        <f t="shared" si="5"/>
        <v>28143.296399999999</v>
      </c>
      <c r="AB5" s="2">
        <f t="shared" si="6"/>
        <v>32495.187600000005</v>
      </c>
      <c r="AC5" s="2">
        <f t="shared" si="7"/>
        <v>5743.8563999999969</v>
      </c>
      <c r="AD5" s="2">
        <f t="shared" si="8"/>
        <v>10095.747600000002</v>
      </c>
    </row>
    <row r="6" spans="1:30" x14ac:dyDescent="0.25">
      <c r="A6" t="s">
        <v>32</v>
      </c>
      <c r="B6" t="str">
        <f t="shared" si="0"/>
        <v>1</v>
      </c>
      <c r="C6" t="str">
        <f t="shared" si="1"/>
        <v>A300</v>
      </c>
      <c r="D6">
        <f t="shared" si="2"/>
        <v>77</v>
      </c>
      <c r="E6" s="2">
        <f>VLOOKUP(C6,'Unit Price'!A$2:B$7,2,0)</f>
        <v>179.99</v>
      </c>
      <c r="F6" s="2">
        <f t="shared" si="3"/>
        <v>13859.230000000001</v>
      </c>
      <c r="I6" s="2">
        <f t="shared" si="4"/>
        <v>0</v>
      </c>
      <c r="K6">
        <v>5</v>
      </c>
      <c r="L6" s="2">
        <f>I30</f>
        <v>27999.3</v>
      </c>
      <c r="M6" s="2">
        <f t="shared" si="9"/>
        <v>23199.420000000002</v>
      </c>
      <c r="N6" s="2">
        <f t="shared" ref="N6:N19" si="11">AVERAGE(L3:L5)</f>
        <v>21332.800000000003</v>
      </c>
      <c r="O6" s="2">
        <f t="shared" si="10"/>
        <v>4799.8799999999974</v>
      </c>
      <c r="P6" s="2">
        <f t="shared" ref="P6:P18" si="12">ABS(L6-N6)</f>
        <v>6666.4999999999964</v>
      </c>
      <c r="S6">
        <v>5</v>
      </c>
      <c r="T6" s="2">
        <v>27999.3</v>
      </c>
      <c r="AA6" s="2">
        <f t="shared" si="5"/>
        <v>26420.139479999998</v>
      </c>
      <c r="AB6" s="2">
        <f t="shared" si="6"/>
        <v>31485.612840000005</v>
      </c>
      <c r="AC6" s="2">
        <f t="shared" si="7"/>
        <v>1579.1605200000013</v>
      </c>
      <c r="AD6" s="2">
        <f t="shared" si="8"/>
        <v>3486.312840000006</v>
      </c>
    </row>
    <row r="7" spans="1:30" x14ac:dyDescent="0.25">
      <c r="A7" t="s">
        <v>33</v>
      </c>
      <c r="B7" t="str">
        <f t="shared" si="0"/>
        <v>1</v>
      </c>
      <c r="C7" t="str">
        <f t="shared" si="1"/>
        <v>A1100</v>
      </c>
      <c r="D7">
        <f t="shared" si="2"/>
        <v>88</v>
      </c>
      <c r="E7" s="2">
        <f>VLOOKUP(C7,'Unit Price'!A$2:B$7,2,0)</f>
        <v>399.99</v>
      </c>
      <c r="F7" s="2">
        <f t="shared" si="3"/>
        <v>35199.120000000003</v>
      </c>
      <c r="I7" s="2">
        <f t="shared" si="4"/>
        <v>35199.120000000003</v>
      </c>
      <c r="K7">
        <v>6</v>
      </c>
      <c r="L7" s="2">
        <f>I36</f>
        <v>36399.090000000004</v>
      </c>
      <c r="M7" s="2">
        <f t="shared" si="9"/>
        <v>25199.370000000003</v>
      </c>
      <c r="N7" s="2">
        <f t="shared" si="11"/>
        <v>24799.38</v>
      </c>
      <c r="O7" s="2">
        <f t="shared" si="10"/>
        <v>11199.720000000001</v>
      </c>
      <c r="P7" s="2">
        <f t="shared" si="12"/>
        <v>11599.710000000003</v>
      </c>
      <c r="S7">
        <v>6</v>
      </c>
      <c r="T7" s="2">
        <v>36399.090000000004</v>
      </c>
      <c r="AA7" s="2">
        <f t="shared" si="5"/>
        <v>26893.887635999999</v>
      </c>
      <c r="AB7" s="2">
        <f t="shared" si="6"/>
        <v>31136.981556000006</v>
      </c>
      <c r="AC7" s="2">
        <f t="shared" si="7"/>
        <v>9505.2023640000043</v>
      </c>
      <c r="AD7" s="2">
        <f t="shared" si="8"/>
        <v>5262.1084439999977</v>
      </c>
    </row>
    <row r="8" spans="1:30" x14ac:dyDescent="0.25">
      <c r="A8" t="s">
        <v>34</v>
      </c>
      <c r="B8" t="str">
        <f t="shared" si="0"/>
        <v>2</v>
      </c>
      <c r="C8" t="str">
        <f t="shared" si="1"/>
        <v>A300</v>
      </c>
      <c r="D8">
        <f t="shared" si="2"/>
        <v>5</v>
      </c>
      <c r="E8" s="2">
        <f>VLOOKUP(C8,'Unit Price'!A$2:B$7,2,0)</f>
        <v>179.99</v>
      </c>
      <c r="F8" s="2">
        <f t="shared" si="3"/>
        <v>899.95</v>
      </c>
      <c r="I8" s="2">
        <f t="shared" si="4"/>
        <v>0</v>
      </c>
      <c r="K8">
        <v>7</v>
      </c>
      <c r="L8" s="2">
        <f>I43</f>
        <v>21599.46</v>
      </c>
      <c r="M8" s="2">
        <f t="shared" si="9"/>
        <v>32199.195</v>
      </c>
      <c r="N8" s="2">
        <f t="shared" si="11"/>
        <v>28932.610000000004</v>
      </c>
      <c r="O8" s="2">
        <f t="shared" si="10"/>
        <v>10599.735000000001</v>
      </c>
      <c r="P8" s="2">
        <f t="shared" si="12"/>
        <v>7333.1500000000051</v>
      </c>
      <c r="S8">
        <v>7</v>
      </c>
      <c r="T8" s="2">
        <v>21599.46</v>
      </c>
      <c r="AA8" s="2">
        <f t="shared" si="5"/>
        <v>29745.448345199999</v>
      </c>
      <c r="AB8" s="2">
        <f t="shared" si="6"/>
        <v>31663.192400400007</v>
      </c>
      <c r="AC8" s="2">
        <f t="shared" si="7"/>
        <v>8145.9883451999995</v>
      </c>
      <c r="AD8" s="2">
        <f t="shared" si="8"/>
        <v>10063.732400400007</v>
      </c>
    </row>
    <row r="9" spans="1:30" x14ac:dyDescent="0.25">
      <c r="A9" t="s">
        <v>35</v>
      </c>
      <c r="B9" t="str">
        <f t="shared" si="0"/>
        <v>2</v>
      </c>
      <c r="C9" t="str">
        <f t="shared" si="1"/>
        <v>B20</v>
      </c>
      <c r="D9">
        <f t="shared" si="2"/>
        <v>14</v>
      </c>
      <c r="E9" s="2">
        <f>VLOOKUP(C9,'Unit Price'!A$2:B$7,2,0)</f>
        <v>249.99</v>
      </c>
      <c r="F9" s="2">
        <f t="shared" si="3"/>
        <v>3499.86</v>
      </c>
      <c r="I9" s="2">
        <f t="shared" si="4"/>
        <v>0</v>
      </c>
      <c r="K9">
        <v>8</v>
      </c>
      <c r="L9" s="2">
        <f>I49</f>
        <v>23999.4</v>
      </c>
      <c r="M9" s="2">
        <f t="shared" si="9"/>
        <v>28999.275000000001</v>
      </c>
      <c r="N9" s="2">
        <f t="shared" si="11"/>
        <v>28665.95</v>
      </c>
      <c r="O9" s="2">
        <f t="shared" si="10"/>
        <v>4999.875</v>
      </c>
      <c r="P9" s="2">
        <f t="shared" si="12"/>
        <v>4666.5499999999993</v>
      </c>
      <c r="S9">
        <v>8</v>
      </c>
      <c r="T9" s="2">
        <v>23999.4</v>
      </c>
      <c r="AA9" s="2">
        <f t="shared" si="5"/>
        <v>27301.651841639996</v>
      </c>
      <c r="AB9" s="2">
        <f t="shared" si="6"/>
        <v>30656.819160360006</v>
      </c>
      <c r="AC9" s="2">
        <f t="shared" si="7"/>
        <v>3302.2518416399944</v>
      </c>
      <c r="AD9" s="2">
        <f t="shared" si="8"/>
        <v>6657.4191603600048</v>
      </c>
    </row>
    <row r="10" spans="1:30" x14ac:dyDescent="0.25">
      <c r="A10" t="s">
        <v>36</v>
      </c>
      <c r="B10" t="str">
        <f t="shared" si="0"/>
        <v>2</v>
      </c>
      <c r="C10" t="str">
        <f t="shared" si="1"/>
        <v>B1000</v>
      </c>
      <c r="D10">
        <f t="shared" si="2"/>
        <v>14</v>
      </c>
      <c r="E10" s="2">
        <f>VLOOKUP(C10,'Unit Price'!A$2:B$7,2,0)</f>
        <v>99.99</v>
      </c>
      <c r="F10" s="2">
        <f t="shared" si="3"/>
        <v>1399.86</v>
      </c>
      <c r="I10" s="2">
        <f t="shared" si="4"/>
        <v>0</v>
      </c>
      <c r="K10">
        <v>9</v>
      </c>
      <c r="L10" s="2">
        <f>I54</f>
        <v>19199.52</v>
      </c>
      <c r="M10" s="2">
        <f t="shared" si="9"/>
        <v>22799.43</v>
      </c>
      <c r="N10" s="2">
        <f t="shared" si="11"/>
        <v>27332.650000000005</v>
      </c>
      <c r="O10" s="2">
        <f t="shared" si="10"/>
        <v>3599.91</v>
      </c>
      <c r="P10" s="2">
        <f t="shared" si="12"/>
        <v>8133.1300000000047</v>
      </c>
      <c r="S10">
        <v>9</v>
      </c>
      <c r="T10" s="2">
        <v>19199.52</v>
      </c>
      <c r="AA10" s="2">
        <f t="shared" si="5"/>
        <v>26310.976289147995</v>
      </c>
      <c r="AB10" s="2">
        <f t="shared" si="6"/>
        <v>29991.077244324006</v>
      </c>
      <c r="AC10" s="2">
        <f t="shared" si="7"/>
        <v>7111.4562891479945</v>
      </c>
      <c r="AD10" s="2">
        <f t="shared" si="8"/>
        <v>10791.557244324005</v>
      </c>
    </row>
    <row r="11" spans="1:30" x14ac:dyDescent="0.25">
      <c r="A11" t="s">
        <v>37</v>
      </c>
      <c r="B11" t="str">
        <f t="shared" si="0"/>
        <v>2</v>
      </c>
      <c r="C11" t="str">
        <f t="shared" si="1"/>
        <v>A1100</v>
      </c>
      <c r="D11">
        <f t="shared" si="2"/>
        <v>44</v>
      </c>
      <c r="E11" s="2">
        <f>VLOOKUP(C11,'Unit Price'!A$2:B$7,2,0)</f>
        <v>399.99</v>
      </c>
      <c r="F11" s="2">
        <f t="shared" si="3"/>
        <v>17599.560000000001</v>
      </c>
      <c r="I11" s="2">
        <f t="shared" si="4"/>
        <v>17599.560000000001</v>
      </c>
      <c r="K11">
        <v>10</v>
      </c>
      <c r="L11" s="2">
        <f>I58</f>
        <v>13999.65</v>
      </c>
      <c r="M11" s="2">
        <f t="shared" si="9"/>
        <v>21599.46</v>
      </c>
      <c r="N11" s="2">
        <f t="shared" si="11"/>
        <v>21599.460000000003</v>
      </c>
      <c r="O11" s="2">
        <f t="shared" si="10"/>
        <v>7599.8099999999995</v>
      </c>
      <c r="P11" s="2">
        <f t="shared" si="12"/>
        <v>7599.8100000000031</v>
      </c>
      <c r="S11">
        <v>10</v>
      </c>
      <c r="T11" s="2">
        <v>13999.65</v>
      </c>
      <c r="AA11" s="2">
        <f t="shared" si="5"/>
        <v>24177.539402403596</v>
      </c>
      <c r="AB11" s="2">
        <f t="shared" si="6"/>
        <v>28911.921519891606</v>
      </c>
      <c r="AC11" s="2">
        <f t="shared" si="7"/>
        <v>10177.889402403596</v>
      </c>
      <c r="AD11" s="2">
        <f t="shared" si="8"/>
        <v>14912.271519891607</v>
      </c>
    </row>
    <row r="12" spans="1:30" x14ac:dyDescent="0.25">
      <c r="A12" t="s">
        <v>38</v>
      </c>
      <c r="B12" t="str">
        <f t="shared" si="0"/>
        <v>2</v>
      </c>
      <c r="C12" t="str">
        <f t="shared" si="1"/>
        <v>C400</v>
      </c>
      <c r="D12">
        <f t="shared" si="2"/>
        <v>50</v>
      </c>
      <c r="E12" s="2">
        <f>VLOOKUP(C12,'Unit Price'!A$2:B$7,2,0)</f>
        <v>449.99</v>
      </c>
      <c r="F12" s="2">
        <f t="shared" si="3"/>
        <v>22499.5</v>
      </c>
      <c r="I12" s="2">
        <f t="shared" si="4"/>
        <v>0</v>
      </c>
      <c r="K12">
        <v>11</v>
      </c>
      <c r="L12" s="2">
        <f>I67</f>
        <v>19599.510000000002</v>
      </c>
      <c r="M12" s="2">
        <f t="shared" si="9"/>
        <v>16599.584999999999</v>
      </c>
      <c r="N12" s="2">
        <f t="shared" si="11"/>
        <v>19066.189999999999</v>
      </c>
      <c r="O12" s="2">
        <f t="shared" si="10"/>
        <v>2999.9250000000029</v>
      </c>
      <c r="P12" s="2">
        <f t="shared" si="12"/>
        <v>533.32000000000335</v>
      </c>
      <c r="S12">
        <v>11</v>
      </c>
      <c r="T12" s="2">
        <v>19599.510000000002</v>
      </c>
      <c r="AA12" s="2">
        <f t="shared" si="5"/>
        <v>21124.172581682516</v>
      </c>
      <c r="AB12" s="2">
        <f t="shared" si="6"/>
        <v>27420.694367902448</v>
      </c>
      <c r="AC12" s="2">
        <f t="shared" si="7"/>
        <v>1524.6625816825144</v>
      </c>
      <c r="AD12" s="2">
        <f t="shared" si="8"/>
        <v>7821.184367902446</v>
      </c>
    </row>
    <row r="13" spans="1:30" x14ac:dyDescent="0.25">
      <c r="A13" t="s">
        <v>39</v>
      </c>
      <c r="B13" t="str">
        <f t="shared" si="0"/>
        <v>2</v>
      </c>
      <c r="C13" t="str">
        <f t="shared" si="1"/>
        <v>D50</v>
      </c>
      <c r="D13">
        <f t="shared" si="2"/>
        <v>59</v>
      </c>
      <c r="E13" s="2">
        <f>VLOOKUP(C13,'Unit Price'!A$2:B$7,2,0)</f>
        <v>149.99</v>
      </c>
      <c r="F13" s="2">
        <f t="shared" si="3"/>
        <v>8849.41</v>
      </c>
      <c r="I13" s="2">
        <f t="shared" si="4"/>
        <v>0</v>
      </c>
      <c r="K13">
        <v>12</v>
      </c>
      <c r="L13" s="2">
        <f>I70</f>
        <v>17599.560000000001</v>
      </c>
      <c r="M13" s="2">
        <f t="shared" si="9"/>
        <v>16799.580000000002</v>
      </c>
      <c r="N13" s="2">
        <f t="shared" si="11"/>
        <v>17599.560000000001</v>
      </c>
      <c r="O13" s="2">
        <f t="shared" si="10"/>
        <v>799.97999999999956</v>
      </c>
      <c r="P13" s="2">
        <f t="shared" si="12"/>
        <v>0</v>
      </c>
      <c r="S13">
        <v>12</v>
      </c>
      <c r="T13" s="2">
        <v>17599.560000000001</v>
      </c>
      <c r="AA13" s="2">
        <f t="shared" si="5"/>
        <v>20666.77380717776</v>
      </c>
      <c r="AB13" s="2">
        <f t="shared" si="6"/>
        <v>26638.575931112206</v>
      </c>
      <c r="AC13" s="2">
        <f t="shared" si="7"/>
        <v>3067.213807177759</v>
      </c>
      <c r="AD13" s="2">
        <f t="shared" si="8"/>
        <v>9039.0159311122043</v>
      </c>
    </row>
    <row r="14" spans="1:30" x14ac:dyDescent="0.25">
      <c r="A14" t="s">
        <v>40</v>
      </c>
      <c r="B14" t="str">
        <f t="shared" si="0"/>
        <v>3</v>
      </c>
      <c r="C14" t="str">
        <f t="shared" si="1"/>
        <v>A300</v>
      </c>
      <c r="D14">
        <f t="shared" si="2"/>
        <v>11</v>
      </c>
      <c r="E14" s="2">
        <f>VLOOKUP(C14,'Unit Price'!A$2:B$7,2,0)</f>
        <v>179.99</v>
      </c>
      <c r="F14" s="2">
        <f t="shared" si="3"/>
        <v>1979.89</v>
      </c>
      <c r="I14" s="2">
        <f t="shared" si="4"/>
        <v>0</v>
      </c>
      <c r="K14">
        <v>13</v>
      </c>
      <c r="L14" s="2">
        <f>I79</f>
        <v>24399.39</v>
      </c>
      <c r="M14" s="2">
        <f t="shared" si="9"/>
        <v>18599.535000000003</v>
      </c>
      <c r="N14" s="2">
        <f t="shared" si="11"/>
        <v>17066.240000000002</v>
      </c>
      <c r="O14" s="2">
        <f t="shared" si="10"/>
        <v>5799.8549999999959</v>
      </c>
      <c r="P14" s="2">
        <f t="shared" si="12"/>
        <v>7333.1499999999978</v>
      </c>
      <c r="S14">
        <v>13</v>
      </c>
      <c r="T14" s="2">
        <v>24399.39</v>
      </c>
      <c r="AA14" s="2">
        <f t="shared" si="5"/>
        <v>19746.609665024429</v>
      </c>
      <c r="AB14" s="2">
        <f t="shared" si="6"/>
        <v>25734.674338000987</v>
      </c>
      <c r="AC14" s="2">
        <f t="shared" si="7"/>
        <v>4652.7803349755704</v>
      </c>
      <c r="AD14" s="2">
        <f t="shared" si="8"/>
        <v>1335.2843380009872</v>
      </c>
    </row>
    <row r="15" spans="1:30" x14ac:dyDescent="0.25">
      <c r="A15" t="s">
        <v>41</v>
      </c>
      <c r="B15" t="str">
        <f t="shared" si="0"/>
        <v>3</v>
      </c>
      <c r="C15" t="str">
        <f t="shared" si="1"/>
        <v>B20</v>
      </c>
      <c r="D15">
        <f t="shared" si="2"/>
        <v>13</v>
      </c>
      <c r="E15" s="2">
        <f>VLOOKUP(C15,'Unit Price'!A$2:B$7,2,0)</f>
        <v>249.99</v>
      </c>
      <c r="F15" s="2">
        <f t="shared" si="3"/>
        <v>3249.87</v>
      </c>
      <c r="I15" s="2">
        <f t="shared" si="4"/>
        <v>0</v>
      </c>
      <c r="K15">
        <v>14</v>
      </c>
      <c r="L15" s="2">
        <f>I84</f>
        <v>27199.32</v>
      </c>
      <c r="M15" s="2">
        <f t="shared" si="9"/>
        <v>20999.474999999999</v>
      </c>
      <c r="N15" s="2">
        <f t="shared" si="11"/>
        <v>20532.820000000003</v>
      </c>
      <c r="O15" s="2">
        <f t="shared" si="10"/>
        <v>6199.8450000000012</v>
      </c>
      <c r="P15" s="2">
        <f t="shared" si="12"/>
        <v>6666.4999999999964</v>
      </c>
      <c r="S15">
        <v>14</v>
      </c>
      <c r="T15" s="2">
        <v>27199.32</v>
      </c>
      <c r="AA15" s="2">
        <f t="shared" si="5"/>
        <v>21142.443765517099</v>
      </c>
      <c r="AB15" s="2">
        <f t="shared" si="6"/>
        <v>25601.145904200886</v>
      </c>
      <c r="AC15" s="2">
        <f t="shared" si="7"/>
        <v>6056.8762344829011</v>
      </c>
      <c r="AD15" s="2">
        <f t="shared" si="8"/>
        <v>1598.1740957991133</v>
      </c>
    </row>
    <row r="16" spans="1:30" x14ac:dyDescent="0.25">
      <c r="A16" t="s">
        <v>42</v>
      </c>
      <c r="B16" t="str">
        <f t="shared" si="0"/>
        <v>3</v>
      </c>
      <c r="C16" t="str">
        <f t="shared" si="1"/>
        <v>B1000</v>
      </c>
      <c r="D16">
        <f t="shared" si="2"/>
        <v>21</v>
      </c>
      <c r="E16" s="2">
        <f>VLOOKUP(C16,'Unit Price'!A$2:B$7,2,0)</f>
        <v>99.99</v>
      </c>
      <c r="F16" s="2">
        <f t="shared" si="3"/>
        <v>2099.79</v>
      </c>
      <c r="I16" s="2">
        <f t="shared" si="4"/>
        <v>0</v>
      </c>
      <c r="K16">
        <v>15</v>
      </c>
      <c r="L16" s="2">
        <f>I91</f>
        <v>32799.18</v>
      </c>
      <c r="M16" s="2">
        <f t="shared" si="9"/>
        <v>25799.355</v>
      </c>
      <c r="N16" s="2">
        <f t="shared" si="11"/>
        <v>23066.089999999997</v>
      </c>
      <c r="O16" s="2">
        <f t="shared" si="10"/>
        <v>6999.8250000000007</v>
      </c>
      <c r="P16" s="2">
        <f t="shared" si="12"/>
        <v>9733.0900000000038</v>
      </c>
      <c r="S16">
        <v>15</v>
      </c>
      <c r="T16" s="2">
        <v>32799.18</v>
      </c>
      <c r="AA16" s="2">
        <f t="shared" si="5"/>
        <v>22959.506635861966</v>
      </c>
      <c r="AB16" s="2">
        <f t="shared" si="6"/>
        <v>25760.963313780798</v>
      </c>
      <c r="AC16" s="2">
        <f t="shared" si="7"/>
        <v>9839.6733641380342</v>
      </c>
      <c r="AD16" s="2">
        <f t="shared" si="8"/>
        <v>7038.2166862192025</v>
      </c>
    </row>
    <row r="17" spans="1:30" x14ac:dyDescent="0.25">
      <c r="A17" t="s">
        <v>43</v>
      </c>
      <c r="B17" t="str">
        <f t="shared" si="0"/>
        <v>3</v>
      </c>
      <c r="C17" t="str">
        <f t="shared" si="1"/>
        <v>C400</v>
      </c>
      <c r="D17">
        <f t="shared" si="2"/>
        <v>27</v>
      </c>
      <c r="E17" s="2">
        <f>VLOOKUP(C17,'Unit Price'!A$2:B$7,2,0)</f>
        <v>449.99</v>
      </c>
      <c r="F17" s="2">
        <f t="shared" si="3"/>
        <v>12149.73</v>
      </c>
      <c r="I17" s="2">
        <f t="shared" si="4"/>
        <v>0</v>
      </c>
      <c r="K17">
        <v>16</v>
      </c>
      <c r="L17" s="2">
        <f>I97</f>
        <v>28399.29</v>
      </c>
      <c r="M17" s="2">
        <f t="shared" si="9"/>
        <v>29999.25</v>
      </c>
      <c r="N17" s="2">
        <f t="shared" si="11"/>
        <v>28132.63</v>
      </c>
      <c r="O17" s="2">
        <f t="shared" si="10"/>
        <v>1599.9599999999991</v>
      </c>
      <c r="P17" s="2">
        <f t="shared" si="12"/>
        <v>266.65999999999985</v>
      </c>
      <c r="S17">
        <v>16</v>
      </c>
      <c r="T17" s="2">
        <v>28399.29</v>
      </c>
      <c r="AA17" s="2">
        <f t="shared" si="5"/>
        <v>25911.408645103373</v>
      </c>
      <c r="AB17" s="2">
        <f t="shared" si="6"/>
        <v>26464.784982402722</v>
      </c>
      <c r="AC17" s="2">
        <f t="shared" si="7"/>
        <v>2487.8813548966282</v>
      </c>
      <c r="AD17" s="2">
        <f t="shared" si="8"/>
        <v>1934.5050175972792</v>
      </c>
    </row>
    <row r="18" spans="1:30" x14ac:dyDescent="0.25">
      <c r="A18" t="s">
        <v>44</v>
      </c>
      <c r="B18" t="str">
        <f t="shared" si="0"/>
        <v>3</v>
      </c>
      <c r="C18" t="str">
        <f t="shared" si="1"/>
        <v>D50</v>
      </c>
      <c r="D18">
        <f t="shared" si="2"/>
        <v>40</v>
      </c>
      <c r="E18" s="2">
        <f>VLOOKUP(C18,'Unit Price'!A$2:B$7,2,0)</f>
        <v>149.99</v>
      </c>
      <c r="F18" s="2">
        <f t="shared" si="3"/>
        <v>5999.6</v>
      </c>
      <c r="I18" s="2">
        <f t="shared" si="4"/>
        <v>0</v>
      </c>
      <c r="K18">
        <v>17</v>
      </c>
      <c r="L18" s="2">
        <f>I101</f>
        <v>19999.5</v>
      </c>
      <c r="M18" s="2">
        <f t="shared" si="9"/>
        <v>30599.235000000001</v>
      </c>
      <c r="N18" s="2">
        <f t="shared" si="11"/>
        <v>29465.930000000004</v>
      </c>
      <c r="O18" s="2">
        <f t="shared" si="10"/>
        <v>10599.735000000001</v>
      </c>
      <c r="P18" s="2">
        <f t="shared" si="12"/>
        <v>9466.4300000000039</v>
      </c>
      <c r="S18">
        <v>17</v>
      </c>
      <c r="T18" s="2">
        <v>19999.5</v>
      </c>
      <c r="AA18" s="2">
        <f t="shared" si="5"/>
        <v>26657.77305157236</v>
      </c>
      <c r="AB18" s="2">
        <f t="shared" si="6"/>
        <v>26658.235484162451</v>
      </c>
      <c r="AC18" s="2">
        <f t="shared" si="7"/>
        <v>6658.2730515723597</v>
      </c>
      <c r="AD18" s="2">
        <f t="shared" si="8"/>
        <v>6658.735484162451</v>
      </c>
    </row>
    <row r="19" spans="1:30" x14ac:dyDescent="0.25">
      <c r="A19" t="s">
        <v>45</v>
      </c>
      <c r="B19" t="str">
        <f t="shared" si="0"/>
        <v>3</v>
      </c>
      <c r="C19" t="str">
        <f t="shared" si="1"/>
        <v>A1100</v>
      </c>
      <c r="D19">
        <f t="shared" si="2"/>
        <v>60</v>
      </c>
      <c r="E19" s="2">
        <f>VLOOKUP(C19,'Unit Price'!A$2:B$7,2,0)</f>
        <v>399.99</v>
      </c>
      <c r="F19" s="2">
        <f t="shared" si="3"/>
        <v>23999.4</v>
      </c>
      <c r="I19" s="2">
        <f t="shared" si="4"/>
        <v>23999.4</v>
      </c>
      <c r="K19">
        <v>18</v>
      </c>
      <c r="M19" s="17">
        <f t="shared" si="9"/>
        <v>24199.395</v>
      </c>
      <c r="N19" s="2">
        <f t="shared" si="11"/>
        <v>27065.99</v>
      </c>
      <c r="O19" s="2">
        <f>AVERAGE(O4:O18)</f>
        <v>5453.1970000000001</v>
      </c>
      <c r="P19" s="2">
        <f>AVERAGE(P5:P18)</f>
        <v>5942.7085714285731</v>
      </c>
      <c r="S19">
        <v>18</v>
      </c>
      <c r="U19" s="2">
        <f>_xlfn.FORECAST.LINEAR(S19,T2:T18,S2:S18)</f>
        <v>23067.070367647058</v>
      </c>
      <c r="AA19" s="2">
        <f t="shared" si="5"/>
        <v>24660.291136100648</v>
      </c>
      <c r="AB19" s="2">
        <f t="shared" si="6"/>
        <v>25992.361935746208</v>
      </c>
      <c r="AC19" s="2">
        <f>AVERAGE(AC3:AC18)</f>
        <v>6460.7861182073339</v>
      </c>
      <c r="AD19" s="2">
        <f>AVERAGE(AD3:AD18)</f>
        <v>7733.3493206105823</v>
      </c>
    </row>
    <row r="20" spans="1:30" x14ac:dyDescent="0.25">
      <c r="A20" t="s">
        <v>46</v>
      </c>
      <c r="B20" t="str">
        <f t="shared" si="0"/>
        <v>4</v>
      </c>
      <c r="C20" t="str">
        <f t="shared" si="1"/>
        <v>B20</v>
      </c>
      <c r="D20">
        <f t="shared" si="2"/>
        <v>12</v>
      </c>
      <c r="E20" s="2">
        <f>VLOOKUP(C20,'Unit Price'!A$2:B$7,2,0)</f>
        <v>249.99</v>
      </c>
      <c r="F20" s="2">
        <f t="shared" si="3"/>
        <v>2999.88</v>
      </c>
      <c r="I20" s="2">
        <f t="shared" si="4"/>
        <v>0</v>
      </c>
    </row>
    <row r="21" spans="1:30" x14ac:dyDescent="0.25">
      <c r="A21" t="s">
        <v>47</v>
      </c>
      <c r="B21" t="str">
        <f t="shared" si="0"/>
        <v>4</v>
      </c>
      <c r="C21" t="str">
        <f t="shared" si="1"/>
        <v>B1000</v>
      </c>
      <c r="D21">
        <f t="shared" si="2"/>
        <v>19</v>
      </c>
      <c r="E21" s="2">
        <f>VLOOKUP(C21,'Unit Price'!A$2:B$7,2,0)</f>
        <v>99.99</v>
      </c>
      <c r="F21" s="2">
        <f t="shared" si="3"/>
        <v>1899.81</v>
      </c>
      <c r="I21" s="2">
        <f t="shared" si="4"/>
        <v>0</v>
      </c>
    </row>
    <row r="22" spans="1:30" x14ac:dyDescent="0.25">
      <c r="A22" t="s">
        <v>48</v>
      </c>
      <c r="B22" t="str">
        <f t="shared" si="0"/>
        <v>4</v>
      </c>
      <c r="C22" t="str">
        <f t="shared" si="1"/>
        <v>A300</v>
      </c>
      <c r="D22">
        <f t="shared" si="2"/>
        <v>28</v>
      </c>
      <c r="E22" s="2">
        <f>VLOOKUP(C22,'Unit Price'!A$2:B$7,2,0)</f>
        <v>179.99</v>
      </c>
      <c r="F22" s="2">
        <f t="shared" si="3"/>
        <v>5039.72</v>
      </c>
      <c r="I22" s="2">
        <f t="shared" si="4"/>
        <v>0</v>
      </c>
      <c r="W22" t="s">
        <v>49</v>
      </c>
    </row>
    <row r="23" spans="1:30" ht="15.75" thickBot="1" x14ac:dyDescent="0.3">
      <c r="A23" t="s">
        <v>50</v>
      </c>
      <c r="B23" t="str">
        <f t="shared" si="0"/>
        <v>4</v>
      </c>
      <c r="C23" t="str">
        <f t="shared" si="1"/>
        <v>D50</v>
      </c>
      <c r="D23">
        <f t="shared" si="2"/>
        <v>31</v>
      </c>
      <c r="E23" s="2">
        <f>VLOOKUP(C23,'Unit Price'!A$2:B$7,2,0)</f>
        <v>149.99</v>
      </c>
      <c r="F23" s="2">
        <f t="shared" si="3"/>
        <v>4649.6900000000005</v>
      </c>
      <c r="I23" s="2">
        <f t="shared" si="4"/>
        <v>0</v>
      </c>
    </row>
    <row r="24" spans="1:30" x14ac:dyDescent="0.25">
      <c r="A24" t="s">
        <v>51</v>
      </c>
      <c r="B24" t="str">
        <f t="shared" si="0"/>
        <v>4</v>
      </c>
      <c r="C24" t="str">
        <f t="shared" si="1"/>
        <v>C400</v>
      </c>
      <c r="D24">
        <f t="shared" si="2"/>
        <v>33</v>
      </c>
      <c r="E24" s="2">
        <f>VLOOKUP(C24,'Unit Price'!A$2:B$7,2,0)</f>
        <v>449.99</v>
      </c>
      <c r="F24" s="2">
        <f t="shared" si="3"/>
        <v>14849.67</v>
      </c>
      <c r="I24" s="2">
        <f t="shared" si="4"/>
        <v>0</v>
      </c>
      <c r="W24" s="15" t="s">
        <v>52</v>
      </c>
      <c r="X24" s="15"/>
    </row>
    <row r="25" spans="1:30" x14ac:dyDescent="0.25">
      <c r="A25" t="s">
        <v>53</v>
      </c>
      <c r="B25" t="str">
        <f t="shared" si="0"/>
        <v>4</v>
      </c>
      <c r="C25" t="str">
        <f t="shared" si="1"/>
        <v>A1100</v>
      </c>
      <c r="D25">
        <f t="shared" si="2"/>
        <v>56</v>
      </c>
      <c r="E25" s="2">
        <f>VLOOKUP(C25,'Unit Price'!A$2:B$7,2,0)</f>
        <v>399.99</v>
      </c>
      <c r="F25" s="2">
        <f t="shared" si="3"/>
        <v>22399.440000000002</v>
      </c>
      <c r="I25" s="2">
        <f t="shared" si="4"/>
        <v>22399.440000000002</v>
      </c>
      <c r="W25" t="s">
        <v>54</v>
      </c>
      <c r="X25">
        <v>0.10486728316097847</v>
      </c>
    </row>
    <row r="26" spans="1:30" x14ac:dyDescent="0.25">
      <c r="A26" t="s">
        <v>55</v>
      </c>
      <c r="B26" t="str">
        <f t="shared" si="0"/>
        <v>5</v>
      </c>
      <c r="C26" t="str">
        <f t="shared" si="1"/>
        <v>B20</v>
      </c>
      <c r="D26">
        <f t="shared" si="2"/>
        <v>7</v>
      </c>
      <c r="E26" s="2">
        <f>VLOOKUP(C26,'Unit Price'!A$2:B$7,2,0)</f>
        <v>249.99</v>
      </c>
      <c r="F26" s="2">
        <f t="shared" si="3"/>
        <v>1749.93</v>
      </c>
      <c r="I26" s="2">
        <f t="shared" si="4"/>
        <v>0</v>
      </c>
      <c r="W26" t="s">
        <v>56</v>
      </c>
      <c r="X26" s="12">
        <v>1.099714707756484E-2</v>
      </c>
    </row>
    <row r="27" spans="1:30" x14ac:dyDescent="0.25">
      <c r="A27" t="s">
        <v>57</v>
      </c>
      <c r="B27" t="str">
        <f t="shared" si="0"/>
        <v>5</v>
      </c>
      <c r="C27" t="str">
        <f t="shared" si="1"/>
        <v>B1000</v>
      </c>
      <c r="D27">
        <f t="shared" si="2"/>
        <v>11</v>
      </c>
      <c r="E27" s="2">
        <f>VLOOKUP(C27,'Unit Price'!A$2:B$7,2,0)</f>
        <v>99.99</v>
      </c>
      <c r="F27" s="2">
        <f t="shared" si="3"/>
        <v>1099.8899999999999</v>
      </c>
      <c r="I27" s="2">
        <f t="shared" si="4"/>
        <v>0</v>
      </c>
      <c r="W27" t="s">
        <v>58</v>
      </c>
      <c r="X27">
        <v>-5.4936376450597499E-2</v>
      </c>
    </row>
    <row r="28" spans="1:30" x14ac:dyDescent="0.25">
      <c r="A28" t="s">
        <v>59</v>
      </c>
      <c r="B28" t="str">
        <f t="shared" si="0"/>
        <v>5</v>
      </c>
      <c r="C28" t="str">
        <f t="shared" si="1"/>
        <v>C400</v>
      </c>
      <c r="D28">
        <f t="shared" si="2"/>
        <v>32</v>
      </c>
      <c r="E28" s="2">
        <f>VLOOKUP(C28,'Unit Price'!A$2:B$7,2,0)</f>
        <v>449.99</v>
      </c>
      <c r="F28" s="2">
        <f t="shared" si="3"/>
        <v>14399.68</v>
      </c>
      <c r="I28" s="2">
        <f t="shared" si="4"/>
        <v>0</v>
      </c>
      <c r="W28" t="s">
        <v>60</v>
      </c>
      <c r="X28">
        <v>6545.8484570649707</v>
      </c>
    </row>
    <row r="29" spans="1:30" ht="15.75" thickBot="1" x14ac:dyDescent="0.3">
      <c r="A29" t="s">
        <v>61</v>
      </c>
      <c r="B29" t="str">
        <f t="shared" si="0"/>
        <v>5</v>
      </c>
      <c r="C29" t="str">
        <f t="shared" si="1"/>
        <v>D50</v>
      </c>
      <c r="D29">
        <f t="shared" si="2"/>
        <v>60</v>
      </c>
      <c r="E29" s="2">
        <f>VLOOKUP(C29,'Unit Price'!A$2:B$7,2,0)</f>
        <v>149.99</v>
      </c>
      <c r="F29" s="2">
        <f t="shared" si="3"/>
        <v>8999.4000000000015</v>
      </c>
      <c r="I29" s="2">
        <f t="shared" si="4"/>
        <v>0</v>
      </c>
      <c r="W29" s="13" t="s">
        <v>62</v>
      </c>
      <c r="X29" s="13">
        <v>17</v>
      </c>
    </row>
    <row r="30" spans="1:30" x14ac:dyDescent="0.25">
      <c r="A30" t="s">
        <v>63</v>
      </c>
      <c r="B30" t="str">
        <f t="shared" si="0"/>
        <v>5</v>
      </c>
      <c r="C30" t="str">
        <f t="shared" si="1"/>
        <v>A1100</v>
      </c>
      <c r="D30">
        <f t="shared" si="2"/>
        <v>70</v>
      </c>
      <c r="E30" s="2">
        <f>VLOOKUP(C30,'Unit Price'!A$2:B$7,2,0)</f>
        <v>399.99</v>
      </c>
      <c r="F30" s="2">
        <f t="shared" si="3"/>
        <v>27999.3</v>
      </c>
      <c r="I30" s="2">
        <f t="shared" si="4"/>
        <v>27999.3</v>
      </c>
    </row>
    <row r="31" spans="1:30" ht="15.75" thickBot="1" x14ac:dyDescent="0.3">
      <c r="A31" t="s">
        <v>64</v>
      </c>
      <c r="B31" t="str">
        <f t="shared" si="0"/>
        <v>5</v>
      </c>
      <c r="C31" t="str">
        <f t="shared" si="1"/>
        <v>A300</v>
      </c>
      <c r="D31">
        <f t="shared" si="2"/>
        <v>76</v>
      </c>
      <c r="E31" s="2">
        <f>VLOOKUP(C31,'Unit Price'!A$2:B$7,2,0)</f>
        <v>179.99</v>
      </c>
      <c r="F31" s="2">
        <f t="shared" si="3"/>
        <v>13679.240000000002</v>
      </c>
      <c r="I31" s="2">
        <f t="shared" si="4"/>
        <v>0</v>
      </c>
      <c r="W31" t="s">
        <v>65</v>
      </c>
    </row>
    <row r="32" spans="1:30" x14ac:dyDescent="0.25">
      <c r="A32" t="s">
        <v>66</v>
      </c>
      <c r="B32" t="str">
        <f t="shared" si="0"/>
        <v>6</v>
      </c>
      <c r="C32" t="str">
        <f t="shared" si="1"/>
        <v>B20</v>
      </c>
      <c r="D32">
        <f t="shared" si="2"/>
        <v>8</v>
      </c>
      <c r="E32" s="2">
        <f>VLOOKUP(C32,'Unit Price'!A$2:B$7,2,0)</f>
        <v>249.99</v>
      </c>
      <c r="F32" s="2">
        <f t="shared" si="3"/>
        <v>1999.92</v>
      </c>
      <c r="I32" s="2">
        <f t="shared" si="4"/>
        <v>0</v>
      </c>
      <c r="W32" s="14"/>
      <c r="X32" s="14" t="s">
        <v>67</v>
      </c>
      <c r="Y32" s="14" t="s">
        <v>68</v>
      </c>
      <c r="Z32" s="14" t="s">
        <v>69</v>
      </c>
      <c r="AA32" s="14" t="s">
        <v>70</v>
      </c>
      <c r="AB32" s="14" t="s">
        <v>71</v>
      </c>
    </row>
    <row r="33" spans="1:31" x14ac:dyDescent="0.25">
      <c r="A33" t="s">
        <v>72</v>
      </c>
      <c r="B33" t="str">
        <f t="shared" si="0"/>
        <v>6</v>
      </c>
      <c r="C33" t="str">
        <f t="shared" si="1"/>
        <v>B1000</v>
      </c>
      <c r="D33">
        <f t="shared" si="2"/>
        <v>22</v>
      </c>
      <c r="E33" s="2">
        <f>VLOOKUP(C33,'Unit Price'!A$2:B$7,2,0)</f>
        <v>99.99</v>
      </c>
      <c r="F33" s="2">
        <f t="shared" si="3"/>
        <v>2199.7799999999997</v>
      </c>
      <c r="I33" s="2">
        <f t="shared" si="4"/>
        <v>0</v>
      </c>
      <c r="W33" t="s">
        <v>73</v>
      </c>
      <c r="X33">
        <v>1</v>
      </c>
      <c r="Y33">
        <v>7146701.4750552177</v>
      </c>
      <c r="Z33">
        <v>7146701.4750552177</v>
      </c>
      <c r="AA33">
        <v>0.16679143611773764</v>
      </c>
      <c r="AB33" s="12">
        <v>0.68874984021708907</v>
      </c>
    </row>
    <row r="34" spans="1:31" x14ac:dyDescent="0.25">
      <c r="A34" t="s">
        <v>74</v>
      </c>
      <c r="B34" t="str">
        <f t="shared" si="0"/>
        <v>6</v>
      </c>
      <c r="C34" t="str">
        <f t="shared" si="1"/>
        <v>C400</v>
      </c>
      <c r="D34">
        <f t="shared" si="2"/>
        <v>24</v>
      </c>
      <c r="E34" s="2">
        <f>VLOOKUP(C34,'Unit Price'!A$2:B$7,2,0)</f>
        <v>449.99</v>
      </c>
      <c r="F34" s="2">
        <f t="shared" si="3"/>
        <v>10799.76</v>
      </c>
      <c r="I34" s="2">
        <f t="shared" si="4"/>
        <v>0</v>
      </c>
      <c r="W34" t="s">
        <v>75</v>
      </c>
      <c r="X34">
        <v>15</v>
      </c>
      <c r="Y34">
        <v>642721980.34289789</v>
      </c>
      <c r="Z34">
        <v>42848132.022859856</v>
      </c>
    </row>
    <row r="35" spans="1:31" ht="15.75" thickBot="1" x14ac:dyDescent="0.3">
      <c r="A35" t="s">
        <v>76</v>
      </c>
      <c r="B35" t="str">
        <f t="shared" si="0"/>
        <v>6</v>
      </c>
      <c r="C35" t="str">
        <f t="shared" si="1"/>
        <v>D50</v>
      </c>
      <c r="D35">
        <f t="shared" si="2"/>
        <v>46</v>
      </c>
      <c r="E35" s="2">
        <f>VLOOKUP(C35,'Unit Price'!A$2:B$7,2,0)</f>
        <v>149.99</v>
      </c>
      <c r="F35" s="2">
        <f t="shared" si="3"/>
        <v>6899.5400000000009</v>
      </c>
      <c r="I35" s="2">
        <f t="shared" si="4"/>
        <v>0</v>
      </c>
      <c r="W35" s="13" t="s">
        <v>77</v>
      </c>
      <c r="X35" s="13">
        <v>16</v>
      </c>
      <c r="Y35" s="13">
        <v>649868681.81795311</v>
      </c>
      <c r="Z35" s="13"/>
      <c r="AA35" s="13"/>
      <c r="AB35" s="13"/>
    </row>
    <row r="36" spans="1:31" ht="15.75" thickBot="1" x14ac:dyDescent="0.3">
      <c r="A36" t="s">
        <v>78</v>
      </c>
      <c r="B36" t="str">
        <f t="shared" si="0"/>
        <v>6</v>
      </c>
      <c r="C36" t="str">
        <f t="shared" si="1"/>
        <v>A1100</v>
      </c>
      <c r="D36">
        <f t="shared" si="2"/>
        <v>91</v>
      </c>
      <c r="E36" s="2">
        <f>VLOOKUP(C36,'Unit Price'!A$2:B$7,2,0)</f>
        <v>399.99</v>
      </c>
      <c r="F36" s="2">
        <f t="shared" si="3"/>
        <v>36399.090000000004</v>
      </c>
      <c r="I36" s="2">
        <f t="shared" si="4"/>
        <v>36399.090000000004</v>
      </c>
    </row>
    <row r="37" spans="1:31" ht="23.25" x14ac:dyDescent="0.35">
      <c r="A37" t="s">
        <v>79</v>
      </c>
      <c r="B37" t="str">
        <f t="shared" si="0"/>
        <v>6</v>
      </c>
      <c r="C37" t="str">
        <f t="shared" si="1"/>
        <v>A300</v>
      </c>
      <c r="D37">
        <f t="shared" si="2"/>
        <v>98</v>
      </c>
      <c r="E37" s="2">
        <f>VLOOKUP(C37,'Unit Price'!A$2:B$7,2,0)</f>
        <v>179.99</v>
      </c>
      <c r="F37" s="2">
        <f t="shared" si="3"/>
        <v>17639.02</v>
      </c>
      <c r="I37" s="2">
        <f t="shared" si="4"/>
        <v>0</v>
      </c>
      <c r="L37" s="19" t="s">
        <v>167</v>
      </c>
      <c r="M37" s="19"/>
      <c r="N37" s="19"/>
      <c r="O37" s="18"/>
      <c r="W37" s="14"/>
      <c r="X37" s="14" t="s">
        <v>80</v>
      </c>
      <c r="Y37" s="14" t="s">
        <v>60</v>
      </c>
      <c r="Z37" s="14" t="s">
        <v>81</v>
      </c>
      <c r="AA37" s="14" t="s">
        <v>82</v>
      </c>
      <c r="AB37" s="14" t="s">
        <v>83</v>
      </c>
      <c r="AC37" s="14" t="s">
        <v>84</v>
      </c>
      <c r="AD37" s="14" t="s">
        <v>85</v>
      </c>
      <c r="AE37" s="14" t="s">
        <v>86</v>
      </c>
    </row>
    <row r="38" spans="1:31" x14ac:dyDescent="0.25">
      <c r="A38" t="s">
        <v>87</v>
      </c>
      <c r="B38" t="str">
        <f t="shared" si="0"/>
        <v>7</v>
      </c>
      <c r="C38" t="str">
        <f t="shared" si="1"/>
        <v>B20</v>
      </c>
      <c r="D38">
        <f t="shared" si="2"/>
        <v>7</v>
      </c>
      <c r="E38" s="2">
        <f>VLOOKUP(C38,'Unit Price'!A$2:B$7,2,0)</f>
        <v>249.99</v>
      </c>
      <c r="F38" s="2">
        <f t="shared" si="3"/>
        <v>1749.93</v>
      </c>
      <c r="I38" s="2">
        <f t="shared" si="4"/>
        <v>0</v>
      </c>
      <c r="W38" s="12" t="s">
        <v>88</v>
      </c>
      <c r="X38">
        <v>25449.363750000004</v>
      </c>
      <c r="Y38">
        <v>3320.7066717794714</v>
      </c>
      <c r="Z38">
        <v>7.6638397381730856</v>
      </c>
      <c r="AA38">
        <v>1.4550737620992974E-6</v>
      </c>
      <c r="AB38">
        <v>18371.445023498338</v>
      </c>
      <c r="AC38">
        <v>32527.28247650167</v>
      </c>
      <c r="AD38">
        <v>18371.445023498338</v>
      </c>
      <c r="AE38">
        <v>32527.28247650167</v>
      </c>
    </row>
    <row r="39" spans="1:31" ht="15.75" thickBot="1" x14ac:dyDescent="0.3">
      <c r="A39" t="s">
        <v>89</v>
      </c>
      <c r="B39" t="str">
        <f t="shared" si="0"/>
        <v>7</v>
      </c>
      <c r="C39" t="str">
        <f t="shared" si="1"/>
        <v>B1000</v>
      </c>
      <c r="D39">
        <f t="shared" si="2"/>
        <v>12</v>
      </c>
      <c r="E39" s="2">
        <f>VLOOKUP(C39,'Unit Price'!A$2:B$7,2,0)</f>
        <v>99.99</v>
      </c>
      <c r="F39" s="2">
        <f t="shared" si="3"/>
        <v>1199.8799999999999</v>
      </c>
      <c r="I39" s="2">
        <f t="shared" si="4"/>
        <v>0</v>
      </c>
      <c r="W39" s="16" t="s">
        <v>90</v>
      </c>
      <c r="X39" s="13">
        <v>-132.34963235294134</v>
      </c>
      <c r="Y39" s="13">
        <v>324.06778832302672</v>
      </c>
      <c r="Z39" s="13">
        <v>-0.40840107262069775</v>
      </c>
      <c r="AA39" s="13">
        <v>0.68874984021708996</v>
      </c>
      <c r="AB39" s="13">
        <v>-823.08377250461763</v>
      </c>
      <c r="AC39" s="13">
        <v>558.38450779873506</v>
      </c>
      <c r="AD39" s="13">
        <v>-823.08377250461763</v>
      </c>
      <c r="AE39" s="13">
        <v>558.38450779873506</v>
      </c>
    </row>
    <row r="40" spans="1:31" x14ac:dyDescent="0.25">
      <c r="A40" t="s">
        <v>91</v>
      </c>
      <c r="B40" t="str">
        <f t="shared" si="0"/>
        <v>7</v>
      </c>
      <c r="C40" t="str">
        <f t="shared" si="1"/>
        <v>A300</v>
      </c>
      <c r="D40">
        <f t="shared" si="2"/>
        <v>14</v>
      </c>
      <c r="E40" s="2">
        <f>VLOOKUP(C40,'Unit Price'!A$2:B$7,2,0)</f>
        <v>179.99</v>
      </c>
      <c r="F40" s="2">
        <f t="shared" si="3"/>
        <v>2519.86</v>
      </c>
      <c r="I40" s="2">
        <f t="shared" si="4"/>
        <v>0</v>
      </c>
    </row>
    <row r="41" spans="1:31" x14ac:dyDescent="0.25">
      <c r="A41" t="s">
        <v>92</v>
      </c>
      <c r="B41" t="str">
        <f t="shared" si="0"/>
        <v>7</v>
      </c>
      <c r="C41" t="str">
        <f t="shared" si="1"/>
        <v>D50</v>
      </c>
      <c r="D41">
        <f t="shared" si="2"/>
        <v>36</v>
      </c>
      <c r="E41" s="2">
        <f>VLOOKUP(C41,'Unit Price'!A$2:B$7,2,0)</f>
        <v>149.99</v>
      </c>
      <c r="F41" s="2">
        <f t="shared" si="3"/>
        <v>5399.64</v>
      </c>
      <c r="I41" s="2">
        <f t="shared" si="4"/>
        <v>0</v>
      </c>
    </row>
    <row r="42" spans="1:31" x14ac:dyDescent="0.25">
      <c r="A42" t="s">
        <v>93</v>
      </c>
      <c r="B42" t="str">
        <f t="shared" si="0"/>
        <v>7</v>
      </c>
      <c r="C42" t="str">
        <f t="shared" si="1"/>
        <v>C400</v>
      </c>
      <c r="D42">
        <f t="shared" si="2"/>
        <v>40</v>
      </c>
      <c r="E42" s="2">
        <f>VLOOKUP(C42,'Unit Price'!A$2:B$7,2,0)</f>
        <v>449.99</v>
      </c>
      <c r="F42" s="2">
        <f t="shared" si="3"/>
        <v>17999.599999999999</v>
      </c>
      <c r="I42" s="2">
        <f t="shared" si="4"/>
        <v>0</v>
      </c>
    </row>
    <row r="43" spans="1:31" x14ac:dyDescent="0.25">
      <c r="A43" t="s">
        <v>94</v>
      </c>
      <c r="B43" t="str">
        <f t="shared" si="0"/>
        <v>7</v>
      </c>
      <c r="C43" t="str">
        <f t="shared" si="1"/>
        <v>A1100</v>
      </c>
      <c r="D43">
        <f t="shared" si="2"/>
        <v>54</v>
      </c>
      <c r="E43" s="2">
        <f>VLOOKUP(C43,'Unit Price'!A$2:B$7,2,0)</f>
        <v>399.99</v>
      </c>
      <c r="F43" s="2">
        <f t="shared" si="3"/>
        <v>21599.46</v>
      </c>
      <c r="I43" s="2">
        <f t="shared" si="4"/>
        <v>21599.46</v>
      </c>
      <c r="W43" t="s">
        <v>95</v>
      </c>
    </row>
    <row r="44" spans="1:31" ht="15.75" thickBot="1" x14ac:dyDescent="0.3">
      <c r="A44" t="s">
        <v>96</v>
      </c>
      <c r="B44" t="str">
        <f t="shared" si="0"/>
        <v>8</v>
      </c>
      <c r="C44" t="str">
        <f t="shared" si="1"/>
        <v>B1000</v>
      </c>
      <c r="D44">
        <f t="shared" si="2"/>
        <v>11</v>
      </c>
      <c r="E44" s="2">
        <f>VLOOKUP(C44,'Unit Price'!A$2:B$7,2,0)</f>
        <v>99.99</v>
      </c>
      <c r="F44" s="2">
        <f t="shared" si="3"/>
        <v>1099.8899999999999</v>
      </c>
      <c r="I44" s="2">
        <f t="shared" si="4"/>
        <v>0</v>
      </c>
    </row>
    <row r="45" spans="1:31" x14ac:dyDescent="0.25">
      <c r="A45" t="s">
        <v>97</v>
      </c>
      <c r="B45" t="str">
        <f t="shared" si="0"/>
        <v>8</v>
      </c>
      <c r="C45" t="str">
        <f t="shared" si="1"/>
        <v>A300</v>
      </c>
      <c r="D45">
        <f t="shared" si="2"/>
        <v>11</v>
      </c>
      <c r="E45" s="2">
        <f>VLOOKUP(C45,'Unit Price'!A$2:B$7,2,0)</f>
        <v>179.99</v>
      </c>
      <c r="F45" s="2">
        <f t="shared" si="3"/>
        <v>1979.89</v>
      </c>
      <c r="I45" s="2">
        <f t="shared" si="4"/>
        <v>0</v>
      </c>
      <c r="W45" s="14" t="s">
        <v>98</v>
      </c>
      <c r="X45" s="14" t="s">
        <v>99</v>
      </c>
      <c r="Y45" s="14" t="s">
        <v>100</v>
      </c>
    </row>
    <row r="46" spans="1:31" x14ac:dyDescent="0.25">
      <c r="A46" t="s">
        <v>101</v>
      </c>
      <c r="B46" t="str">
        <f t="shared" si="0"/>
        <v>8</v>
      </c>
      <c r="C46" t="str">
        <f t="shared" si="1"/>
        <v>B20</v>
      </c>
      <c r="D46">
        <f t="shared" si="2"/>
        <v>15</v>
      </c>
      <c r="E46" s="2">
        <f>VLOOKUP(C46,'Unit Price'!A$2:B$7,2,0)</f>
        <v>249.99</v>
      </c>
      <c r="F46" s="2">
        <f t="shared" si="3"/>
        <v>3749.8500000000004</v>
      </c>
      <c r="I46" s="2">
        <f t="shared" si="4"/>
        <v>0</v>
      </c>
      <c r="W46">
        <v>1</v>
      </c>
      <c r="X46">
        <v>25317.014117647064</v>
      </c>
      <c r="Y46" s="12">
        <v>9882.1058823529384</v>
      </c>
      <c r="Z46">
        <f>ABS(Y46)</f>
        <v>9882.1058823529384</v>
      </c>
    </row>
    <row r="47" spans="1:31" x14ac:dyDescent="0.25">
      <c r="A47" t="s">
        <v>102</v>
      </c>
      <c r="B47" t="str">
        <f t="shared" si="0"/>
        <v>8</v>
      </c>
      <c r="C47" t="str">
        <f t="shared" si="1"/>
        <v>C400</v>
      </c>
      <c r="D47">
        <f t="shared" si="2"/>
        <v>47</v>
      </c>
      <c r="E47" s="2">
        <f>VLOOKUP(C47,'Unit Price'!A$2:B$7,2,0)</f>
        <v>449.99</v>
      </c>
      <c r="F47" s="2">
        <f t="shared" si="3"/>
        <v>21149.53</v>
      </c>
      <c r="I47" s="2">
        <f t="shared" si="4"/>
        <v>0</v>
      </c>
      <c r="W47">
        <v>2</v>
      </c>
      <c r="X47">
        <v>25184.664485294121</v>
      </c>
      <c r="Y47" s="12">
        <v>-7585.1044852941195</v>
      </c>
      <c r="Z47">
        <f t="shared" ref="Z47:Z62" si="13">ABS(Y47)</f>
        <v>7585.1044852941195</v>
      </c>
    </row>
    <row r="48" spans="1:31" x14ac:dyDescent="0.25">
      <c r="A48" t="s">
        <v>103</v>
      </c>
      <c r="B48" t="str">
        <f t="shared" si="0"/>
        <v>8</v>
      </c>
      <c r="C48" t="str">
        <f t="shared" si="1"/>
        <v>D50</v>
      </c>
      <c r="D48">
        <f t="shared" si="2"/>
        <v>47</v>
      </c>
      <c r="E48" s="2">
        <f>VLOOKUP(C48,'Unit Price'!A$2:B$7,2,0)</f>
        <v>149.99</v>
      </c>
      <c r="F48" s="2">
        <f t="shared" si="3"/>
        <v>7049.5300000000007</v>
      </c>
      <c r="I48" s="2">
        <f t="shared" si="4"/>
        <v>0</v>
      </c>
      <c r="W48">
        <v>3</v>
      </c>
      <c r="X48">
        <v>25052.314852941181</v>
      </c>
      <c r="Y48" s="12">
        <v>-1052.9148529411796</v>
      </c>
      <c r="Z48">
        <f t="shared" si="13"/>
        <v>1052.9148529411796</v>
      </c>
    </row>
    <row r="49" spans="1:26" x14ac:dyDescent="0.25">
      <c r="A49" t="s">
        <v>104</v>
      </c>
      <c r="B49" t="str">
        <f t="shared" si="0"/>
        <v>8</v>
      </c>
      <c r="C49" t="str">
        <f t="shared" si="1"/>
        <v>A1100</v>
      </c>
      <c r="D49">
        <f t="shared" si="2"/>
        <v>60</v>
      </c>
      <c r="E49" s="2">
        <f>VLOOKUP(C49,'Unit Price'!A$2:B$7,2,0)</f>
        <v>399.99</v>
      </c>
      <c r="F49" s="2">
        <f t="shared" si="3"/>
        <v>23999.4</v>
      </c>
      <c r="I49" s="2">
        <f t="shared" si="4"/>
        <v>23999.4</v>
      </c>
      <c r="W49">
        <v>4</v>
      </c>
      <c r="X49">
        <v>24919.965220588238</v>
      </c>
      <c r="Y49" s="12">
        <v>-2520.5252205882352</v>
      </c>
      <c r="Z49">
        <f t="shared" si="13"/>
        <v>2520.5252205882352</v>
      </c>
    </row>
    <row r="50" spans="1:26" x14ac:dyDescent="0.25">
      <c r="A50" t="s">
        <v>105</v>
      </c>
      <c r="B50" t="str">
        <f t="shared" si="0"/>
        <v>9</v>
      </c>
      <c r="C50" t="str">
        <f t="shared" si="1"/>
        <v>B20</v>
      </c>
      <c r="D50">
        <f t="shared" si="2"/>
        <v>8</v>
      </c>
      <c r="E50" s="2">
        <f>VLOOKUP(C50,'Unit Price'!A$2:B$7,2,0)</f>
        <v>249.99</v>
      </c>
      <c r="F50" s="2">
        <f t="shared" si="3"/>
        <v>1999.92</v>
      </c>
      <c r="I50" s="2">
        <f t="shared" si="4"/>
        <v>0</v>
      </c>
      <c r="W50">
        <v>5</v>
      </c>
      <c r="X50">
        <v>24787.615588235298</v>
      </c>
      <c r="Y50" s="12">
        <v>3211.6844117647015</v>
      </c>
      <c r="Z50">
        <f t="shared" si="13"/>
        <v>3211.6844117647015</v>
      </c>
    </row>
    <row r="51" spans="1:26" x14ac:dyDescent="0.25">
      <c r="A51" t="s">
        <v>106</v>
      </c>
      <c r="B51" t="str">
        <f t="shared" si="0"/>
        <v>9</v>
      </c>
      <c r="C51" t="str">
        <f t="shared" si="1"/>
        <v>B1000</v>
      </c>
      <c r="D51">
        <f t="shared" si="2"/>
        <v>11</v>
      </c>
      <c r="E51" s="2">
        <f>VLOOKUP(C51,'Unit Price'!A$2:B$7,2,0)</f>
        <v>99.99</v>
      </c>
      <c r="F51" s="2">
        <f t="shared" si="3"/>
        <v>1099.8899999999999</v>
      </c>
      <c r="I51" s="2">
        <f t="shared" si="4"/>
        <v>0</v>
      </c>
      <c r="W51">
        <v>6</v>
      </c>
      <c r="X51">
        <v>24655.265955882354</v>
      </c>
      <c r="Y51" s="12">
        <v>11743.824044117649</v>
      </c>
      <c r="Z51">
        <f t="shared" si="13"/>
        <v>11743.824044117649</v>
      </c>
    </row>
    <row r="52" spans="1:26" x14ac:dyDescent="0.25">
      <c r="A52" t="s">
        <v>107</v>
      </c>
      <c r="B52" t="str">
        <f t="shared" si="0"/>
        <v>9</v>
      </c>
      <c r="C52" t="str">
        <f t="shared" si="1"/>
        <v>C400</v>
      </c>
      <c r="D52">
        <f t="shared" si="2"/>
        <v>32</v>
      </c>
      <c r="E52" s="2">
        <f>VLOOKUP(C52,'Unit Price'!A$2:B$7,2,0)</f>
        <v>449.99</v>
      </c>
      <c r="F52" s="2">
        <f t="shared" si="3"/>
        <v>14399.68</v>
      </c>
      <c r="I52" s="2">
        <f t="shared" si="4"/>
        <v>0</v>
      </c>
      <c r="W52">
        <v>7</v>
      </c>
      <c r="X52">
        <v>24522.916323529415</v>
      </c>
      <c r="Y52" s="12">
        <v>-2923.4563235294154</v>
      </c>
      <c r="Z52">
        <f t="shared" si="13"/>
        <v>2923.4563235294154</v>
      </c>
    </row>
    <row r="53" spans="1:26" x14ac:dyDescent="0.25">
      <c r="A53" t="s">
        <v>108</v>
      </c>
      <c r="B53" t="str">
        <f t="shared" si="0"/>
        <v>9</v>
      </c>
      <c r="C53" t="str">
        <f t="shared" si="1"/>
        <v>D50</v>
      </c>
      <c r="D53">
        <f t="shared" si="2"/>
        <v>32</v>
      </c>
      <c r="E53" s="2">
        <f>VLOOKUP(C53,'Unit Price'!A$2:B$7,2,0)</f>
        <v>149.99</v>
      </c>
      <c r="F53" s="2">
        <f t="shared" si="3"/>
        <v>4799.68</v>
      </c>
      <c r="I53" s="2">
        <f t="shared" si="4"/>
        <v>0</v>
      </c>
      <c r="W53">
        <v>8</v>
      </c>
      <c r="X53">
        <v>24390.566691176475</v>
      </c>
      <c r="Y53" s="12">
        <v>-391.16669117647325</v>
      </c>
      <c r="Z53">
        <f t="shared" si="13"/>
        <v>391.16669117647325</v>
      </c>
    </row>
    <row r="54" spans="1:26" x14ac:dyDescent="0.25">
      <c r="A54" t="s">
        <v>109</v>
      </c>
      <c r="B54" t="str">
        <f t="shared" si="0"/>
        <v>9</v>
      </c>
      <c r="C54" t="str">
        <f t="shared" si="1"/>
        <v>A1100</v>
      </c>
      <c r="D54">
        <f t="shared" si="2"/>
        <v>48</v>
      </c>
      <c r="E54" s="2">
        <f>VLOOKUP(C54,'Unit Price'!A$2:B$7,2,0)</f>
        <v>399.99</v>
      </c>
      <c r="F54" s="2">
        <f t="shared" si="3"/>
        <v>19199.52</v>
      </c>
      <c r="I54" s="2">
        <f t="shared" si="4"/>
        <v>19199.52</v>
      </c>
      <c r="W54">
        <v>9</v>
      </c>
      <c r="X54">
        <v>24258.217058823531</v>
      </c>
      <c r="Y54" s="12">
        <v>-5058.6970588235308</v>
      </c>
      <c r="Z54">
        <f t="shared" si="13"/>
        <v>5058.6970588235308</v>
      </c>
    </row>
    <row r="55" spans="1:26" x14ac:dyDescent="0.25">
      <c r="A55" t="s">
        <v>110</v>
      </c>
      <c r="B55" t="str">
        <f t="shared" si="0"/>
        <v>9</v>
      </c>
      <c r="C55" t="str">
        <f t="shared" si="1"/>
        <v>A300</v>
      </c>
      <c r="D55">
        <f t="shared" si="2"/>
        <v>74</v>
      </c>
      <c r="E55" s="2">
        <f>VLOOKUP(C55,'Unit Price'!A$2:B$7,2,0)</f>
        <v>179.99</v>
      </c>
      <c r="F55" s="2">
        <f t="shared" si="3"/>
        <v>13319.26</v>
      </c>
      <c r="I55" s="2">
        <f t="shared" si="4"/>
        <v>0</v>
      </c>
      <c r="W55">
        <v>10</v>
      </c>
      <c r="X55">
        <v>24125.867426470591</v>
      </c>
      <c r="Y55" s="12">
        <v>-10126.217426470592</v>
      </c>
      <c r="Z55">
        <f t="shared" si="13"/>
        <v>10126.217426470592</v>
      </c>
    </row>
    <row r="56" spans="1:26" x14ac:dyDescent="0.25">
      <c r="A56" t="s">
        <v>111</v>
      </c>
      <c r="B56" t="str">
        <f t="shared" si="0"/>
        <v>10</v>
      </c>
      <c r="C56" t="str">
        <f t="shared" si="1"/>
        <v>B20</v>
      </c>
      <c r="D56">
        <f t="shared" si="2"/>
        <v>11</v>
      </c>
      <c r="E56" s="2">
        <f>VLOOKUP(C56,'Unit Price'!A$2:B$7,2,0)</f>
        <v>249.99</v>
      </c>
      <c r="F56" s="2">
        <f t="shared" si="3"/>
        <v>2749.8900000000003</v>
      </c>
      <c r="I56" s="2">
        <f t="shared" si="4"/>
        <v>0</v>
      </c>
      <c r="W56">
        <v>11</v>
      </c>
      <c r="X56">
        <v>23993.517794117648</v>
      </c>
      <c r="Y56" s="12">
        <v>-4394.007794117646</v>
      </c>
      <c r="Z56">
        <f t="shared" si="13"/>
        <v>4394.007794117646</v>
      </c>
    </row>
    <row r="57" spans="1:26" x14ac:dyDescent="0.25">
      <c r="A57" t="s">
        <v>112</v>
      </c>
      <c r="B57" t="str">
        <f t="shared" si="0"/>
        <v>10</v>
      </c>
      <c r="C57" t="str">
        <f t="shared" si="1"/>
        <v>B1000</v>
      </c>
      <c r="D57">
        <f t="shared" si="2"/>
        <v>16</v>
      </c>
      <c r="E57" s="2">
        <f>VLOOKUP(C57,'Unit Price'!A$2:B$7,2,0)</f>
        <v>99.99</v>
      </c>
      <c r="F57" s="2">
        <f t="shared" si="3"/>
        <v>1599.84</v>
      </c>
      <c r="I57" s="2">
        <f t="shared" si="4"/>
        <v>0</v>
      </c>
      <c r="W57">
        <v>12</v>
      </c>
      <c r="X57">
        <v>23861.168161764708</v>
      </c>
      <c r="Y57" s="12">
        <v>-6261.6081617647069</v>
      </c>
      <c r="Z57">
        <f t="shared" si="13"/>
        <v>6261.6081617647069</v>
      </c>
    </row>
    <row r="58" spans="1:26" x14ac:dyDescent="0.25">
      <c r="A58" t="s">
        <v>113</v>
      </c>
      <c r="B58" t="str">
        <f t="shared" si="0"/>
        <v>10</v>
      </c>
      <c r="C58" t="str">
        <f t="shared" si="1"/>
        <v>A1100</v>
      </c>
      <c r="D58">
        <f t="shared" si="2"/>
        <v>35</v>
      </c>
      <c r="E58" s="2">
        <f>VLOOKUP(C58,'Unit Price'!A$2:B$7,2,0)</f>
        <v>399.99</v>
      </c>
      <c r="F58" s="2">
        <f t="shared" si="3"/>
        <v>13999.65</v>
      </c>
      <c r="I58" s="2">
        <f t="shared" si="4"/>
        <v>13999.65</v>
      </c>
      <c r="W58">
        <v>13</v>
      </c>
      <c r="X58">
        <v>23728.818529411765</v>
      </c>
      <c r="Y58" s="12">
        <v>670.57147058823466</v>
      </c>
      <c r="Z58">
        <f t="shared" si="13"/>
        <v>670.57147058823466</v>
      </c>
    </row>
    <row r="59" spans="1:26" x14ac:dyDescent="0.25">
      <c r="A59" t="s">
        <v>114</v>
      </c>
      <c r="B59" t="str">
        <f t="shared" si="0"/>
        <v>10</v>
      </c>
      <c r="C59" t="str">
        <f t="shared" si="1"/>
        <v>C400</v>
      </c>
      <c r="D59">
        <f t="shared" si="2"/>
        <v>47</v>
      </c>
      <c r="E59" s="2">
        <f>VLOOKUP(C59,'Unit Price'!A$2:B$7,2,0)</f>
        <v>449.99</v>
      </c>
      <c r="F59" s="2">
        <f t="shared" si="3"/>
        <v>21149.53</v>
      </c>
      <c r="I59" s="2">
        <f t="shared" si="4"/>
        <v>0</v>
      </c>
      <c r="W59">
        <v>14</v>
      </c>
      <c r="X59">
        <v>23596.468897058825</v>
      </c>
      <c r="Y59" s="12">
        <v>3602.8511029411748</v>
      </c>
      <c r="Z59">
        <f t="shared" si="13"/>
        <v>3602.8511029411748</v>
      </c>
    </row>
    <row r="60" spans="1:26" x14ac:dyDescent="0.25">
      <c r="A60" t="s">
        <v>115</v>
      </c>
      <c r="B60" t="str">
        <f t="shared" si="0"/>
        <v>10</v>
      </c>
      <c r="C60" t="str">
        <f t="shared" si="1"/>
        <v>D50</v>
      </c>
      <c r="D60">
        <f t="shared" si="2"/>
        <v>48</v>
      </c>
      <c r="E60" s="2">
        <f>VLOOKUP(C60,'Unit Price'!A$2:B$7,2,0)</f>
        <v>149.99</v>
      </c>
      <c r="F60" s="2">
        <f t="shared" si="3"/>
        <v>7199.52</v>
      </c>
      <c r="I60" s="2">
        <f t="shared" si="4"/>
        <v>0</v>
      </c>
      <c r="W60">
        <v>15</v>
      </c>
      <c r="X60">
        <v>23464.119264705885</v>
      </c>
      <c r="Y60" s="12">
        <v>9335.0607352941151</v>
      </c>
      <c r="Z60">
        <f t="shared" si="13"/>
        <v>9335.0607352941151</v>
      </c>
    </row>
    <row r="61" spans="1:26" x14ac:dyDescent="0.25">
      <c r="A61" t="s">
        <v>116</v>
      </c>
      <c r="B61" t="str">
        <f t="shared" si="0"/>
        <v>10</v>
      </c>
      <c r="C61" t="str">
        <f t="shared" si="1"/>
        <v>A300</v>
      </c>
      <c r="D61">
        <f t="shared" si="2"/>
        <v>49</v>
      </c>
      <c r="E61" s="2">
        <f>VLOOKUP(C61,'Unit Price'!A$2:B$7,2,0)</f>
        <v>179.99</v>
      </c>
      <c r="F61" s="2">
        <f t="shared" si="3"/>
        <v>8819.51</v>
      </c>
      <c r="I61" s="2">
        <f t="shared" si="4"/>
        <v>0</v>
      </c>
      <c r="W61">
        <v>16</v>
      </c>
      <c r="X61">
        <v>23331.769632352942</v>
      </c>
      <c r="Y61" s="12">
        <v>5067.5203676470592</v>
      </c>
      <c r="Z61">
        <f t="shared" si="13"/>
        <v>5067.5203676470592</v>
      </c>
    </row>
    <row r="62" spans="1:26" ht="15.75" thickBot="1" x14ac:dyDescent="0.3">
      <c r="A62" t="s">
        <v>117</v>
      </c>
      <c r="B62" t="str">
        <f t="shared" si="0"/>
        <v>11</v>
      </c>
      <c r="C62" t="str">
        <f t="shared" si="1"/>
        <v>B20</v>
      </c>
      <c r="D62">
        <f t="shared" si="2"/>
        <v>11</v>
      </c>
      <c r="E62" s="2">
        <f>VLOOKUP(C62,'Unit Price'!A$2:B$7,2,0)</f>
        <v>249.99</v>
      </c>
      <c r="F62" s="2">
        <f t="shared" si="3"/>
        <v>2749.8900000000003</v>
      </c>
      <c r="I62" s="2">
        <f t="shared" si="4"/>
        <v>0</v>
      </c>
      <c r="W62" s="13">
        <v>17</v>
      </c>
      <c r="X62" s="13">
        <v>23199.420000000002</v>
      </c>
      <c r="Y62" s="16">
        <v>-3199.9200000000019</v>
      </c>
      <c r="Z62">
        <f t="shared" si="13"/>
        <v>3199.9200000000019</v>
      </c>
    </row>
    <row r="63" spans="1:26" x14ac:dyDescent="0.25">
      <c r="A63" t="s">
        <v>118</v>
      </c>
      <c r="B63" t="str">
        <f t="shared" si="0"/>
        <v>11</v>
      </c>
      <c r="C63" t="str">
        <f t="shared" si="1"/>
        <v>A300</v>
      </c>
      <c r="D63">
        <f t="shared" si="2"/>
        <v>23</v>
      </c>
      <c r="E63" s="2">
        <f>VLOOKUP(C63,'Unit Price'!A$2:B$7,2,0)</f>
        <v>179.99</v>
      </c>
      <c r="F63" s="2">
        <f t="shared" si="3"/>
        <v>4139.7700000000004</v>
      </c>
      <c r="I63" s="2">
        <f t="shared" si="4"/>
        <v>0</v>
      </c>
      <c r="Z63">
        <f>AVERAGE(Z46:Z62)</f>
        <v>5119.2491782006919</v>
      </c>
    </row>
    <row r="64" spans="1:26" x14ac:dyDescent="0.25">
      <c r="A64" t="s">
        <v>119</v>
      </c>
      <c r="B64" t="str">
        <f t="shared" si="0"/>
        <v>11</v>
      </c>
      <c r="C64" t="str">
        <f t="shared" si="1"/>
        <v>D50</v>
      </c>
      <c r="D64">
        <f t="shared" si="2"/>
        <v>34</v>
      </c>
      <c r="E64" s="2">
        <f>VLOOKUP(C64,'Unit Price'!A$2:B$7,2,0)</f>
        <v>149.99</v>
      </c>
      <c r="F64" s="2">
        <f t="shared" si="3"/>
        <v>5099.66</v>
      </c>
      <c r="I64" s="2">
        <f t="shared" si="4"/>
        <v>0</v>
      </c>
    </row>
    <row r="65" spans="1:9" x14ac:dyDescent="0.25">
      <c r="A65" t="s">
        <v>120</v>
      </c>
      <c r="B65" t="str">
        <f t="shared" si="0"/>
        <v>11</v>
      </c>
      <c r="C65" t="str">
        <f t="shared" si="1"/>
        <v>C400</v>
      </c>
      <c r="D65">
        <f t="shared" si="2"/>
        <v>37</v>
      </c>
      <c r="E65" s="2">
        <f>VLOOKUP(C65,'Unit Price'!A$2:B$7,2,0)</f>
        <v>449.99</v>
      </c>
      <c r="F65" s="2">
        <f t="shared" si="3"/>
        <v>16649.63</v>
      </c>
      <c r="I65" s="2">
        <f t="shared" si="4"/>
        <v>0</v>
      </c>
    </row>
    <row r="66" spans="1:9" x14ac:dyDescent="0.25">
      <c r="A66" t="s">
        <v>121</v>
      </c>
      <c r="B66" t="str">
        <f t="shared" si="0"/>
        <v>11</v>
      </c>
      <c r="C66" t="str">
        <f t="shared" si="1"/>
        <v>B1000</v>
      </c>
      <c r="D66">
        <f t="shared" si="2"/>
        <v>40</v>
      </c>
      <c r="E66" s="2">
        <f>VLOOKUP(C66,'Unit Price'!A$2:B$7,2,0)</f>
        <v>99.99</v>
      </c>
      <c r="F66" s="2">
        <f t="shared" si="3"/>
        <v>3999.6</v>
      </c>
      <c r="I66" s="2">
        <f t="shared" si="4"/>
        <v>0</v>
      </c>
    </row>
    <row r="67" spans="1:9" x14ac:dyDescent="0.25">
      <c r="A67" t="s">
        <v>122</v>
      </c>
      <c r="B67" t="str">
        <f t="shared" ref="B67:B103" si="14">LEFT(A67,FIND("-",A67)-1)</f>
        <v>11</v>
      </c>
      <c r="C67" t="str">
        <f t="shared" ref="C67:C103" si="15">MID(A67,FIND("-",A67)+1,FIND("-",A67,FIND("-",A67)+1)-FIND("-",A67)-1)</f>
        <v>A1100</v>
      </c>
      <c r="D67">
        <f t="shared" ref="D67:D103" si="16">VALUE(MID(A67,FIND("-",A67,FIND("-",A67)+1)+1,5))</f>
        <v>49</v>
      </c>
      <c r="E67" s="2">
        <f>VLOOKUP(C67,'Unit Price'!A$2:B$7,2,0)</f>
        <v>399.99</v>
      </c>
      <c r="F67" s="2">
        <f t="shared" ref="F67:F103" si="17">D67*E67</f>
        <v>19599.510000000002</v>
      </c>
      <c r="I67" s="2">
        <f t="shared" ref="I67:I103" si="18">IF(C67 = "A1100",D67*E67,0)</f>
        <v>19599.510000000002</v>
      </c>
    </row>
    <row r="68" spans="1:9" x14ac:dyDescent="0.25">
      <c r="A68" t="s">
        <v>123</v>
      </c>
      <c r="B68" t="str">
        <f t="shared" si="14"/>
        <v>12</v>
      </c>
      <c r="C68" t="str">
        <f t="shared" si="15"/>
        <v>B20</v>
      </c>
      <c r="D68">
        <f t="shared" si="16"/>
        <v>10</v>
      </c>
      <c r="E68" s="2">
        <f>VLOOKUP(C68,'Unit Price'!A$2:B$7,2,0)</f>
        <v>249.99</v>
      </c>
      <c r="F68" s="2">
        <f t="shared" si="17"/>
        <v>2499.9</v>
      </c>
      <c r="I68" s="2">
        <f t="shared" si="18"/>
        <v>0</v>
      </c>
    </row>
    <row r="69" spans="1:9" x14ac:dyDescent="0.25">
      <c r="A69" t="s">
        <v>124</v>
      </c>
      <c r="B69" t="str">
        <f t="shared" si="14"/>
        <v>12</v>
      </c>
      <c r="C69" t="str">
        <f t="shared" si="15"/>
        <v>B1000</v>
      </c>
      <c r="D69">
        <f t="shared" si="16"/>
        <v>34</v>
      </c>
      <c r="E69" s="2">
        <f>VLOOKUP(C69,'Unit Price'!A$2:B$7,2,0)</f>
        <v>99.99</v>
      </c>
      <c r="F69" s="2">
        <f t="shared" si="17"/>
        <v>3399.66</v>
      </c>
      <c r="I69" s="2">
        <f t="shared" si="18"/>
        <v>0</v>
      </c>
    </row>
    <row r="70" spans="1:9" x14ac:dyDescent="0.25">
      <c r="A70" t="s">
        <v>125</v>
      </c>
      <c r="B70" t="str">
        <f t="shared" si="14"/>
        <v>12</v>
      </c>
      <c r="C70" t="str">
        <f t="shared" si="15"/>
        <v>A1100</v>
      </c>
      <c r="D70">
        <f t="shared" si="16"/>
        <v>44</v>
      </c>
      <c r="E70" s="2">
        <f>VLOOKUP(C70,'Unit Price'!A$2:B$7,2,0)</f>
        <v>399.99</v>
      </c>
      <c r="F70" s="2">
        <f t="shared" si="17"/>
        <v>17599.560000000001</v>
      </c>
      <c r="I70" s="2">
        <f t="shared" si="18"/>
        <v>17599.560000000001</v>
      </c>
    </row>
    <row r="71" spans="1:9" x14ac:dyDescent="0.25">
      <c r="A71" t="s">
        <v>126</v>
      </c>
      <c r="B71" t="str">
        <f t="shared" si="14"/>
        <v>12</v>
      </c>
      <c r="C71" t="str">
        <f t="shared" si="15"/>
        <v>C400</v>
      </c>
      <c r="D71">
        <f t="shared" si="16"/>
        <v>44</v>
      </c>
      <c r="E71" s="2">
        <f>VLOOKUP(C71,'Unit Price'!A$2:B$7,2,0)</f>
        <v>449.99</v>
      </c>
      <c r="F71" s="2">
        <f t="shared" si="17"/>
        <v>19799.560000000001</v>
      </c>
      <c r="I71" s="2">
        <f t="shared" si="18"/>
        <v>0</v>
      </c>
    </row>
    <row r="72" spans="1:9" x14ac:dyDescent="0.25">
      <c r="A72" t="s">
        <v>127</v>
      </c>
      <c r="B72" t="str">
        <f t="shared" si="14"/>
        <v>12</v>
      </c>
      <c r="C72" t="str">
        <f t="shared" si="15"/>
        <v>D50</v>
      </c>
      <c r="D72">
        <f t="shared" si="16"/>
        <v>50</v>
      </c>
      <c r="E72" s="2">
        <f>VLOOKUP(C72,'Unit Price'!A$2:B$7,2,0)</f>
        <v>149.99</v>
      </c>
      <c r="F72" s="2">
        <f t="shared" si="17"/>
        <v>7499.5</v>
      </c>
      <c r="I72" s="2">
        <f t="shared" si="18"/>
        <v>0</v>
      </c>
    </row>
    <row r="73" spans="1:9" x14ac:dyDescent="0.25">
      <c r="A73" t="s">
        <v>128</v>
      </c>
      <c r="B73" t="str">
        <f t="shared" si="14"/>
        <v>12</v>
      </c>
      <c r="C73" t="str">
        <f t="shared" si="15"/>
        <v>A300</v>
      </c>
      <c r="D73">
        <f t="shared" si="16"/>
        <v>66</v>
      </c>
      <c r="E73" s="2">
        <f>VLOOKUP(C73,'Unit Price'!A$2:B$7,2,0)</f>
        <v>179.99</v>
      </c>
      <c r="F73" s="2">
        <f t="shared" si="17"/>
        <v>11879.34</v>
      </c>
      <c r="I73" s="2">
        <f t="shared" si="18"/>
        <v>0</v>
      </c>
    </row>
    <row r="74" spans="1:9" x14ac:dyDescent="0.25">
      <c r="A74" t="s">
        <v>129</v>
      </c>
      <c r="B74" t="str">
        <f t="shared" si="14"/>
        <v>13</v>
      </c>
      <c r="C74" t="str">
        <f t="shared" si="15"/>
        <v>B1000</v>
      </c>
      <c r="D74">
        <f t="shared" si="16"/>
        <v>12</v>
      </c>
      <c r="E74" s="2">
        <f>VLOOKUP(C74,'Unit Price'!A$2:B$7,2,0)</f>
        <v>99.99</v>
      </c>
      <c r="F74" s="2">
        <f t="shared" si="17"/>
        <v>1199.8799999999999</v>
      </c>
      <c r="I74" s="2">
        <f t="shared" si="18"/>
        <v>0</v>
      </c>
    </row>
    <row r="75" spans="1:9" x14ac:dyDescent="0.25">
      <c r="A75" t="s">
        <v>130</v>
      </c>
      <c r="B75" t="str">
        <f t="shared" si="14"/>
        <v>13</v>
      </c>
      <c r="C75" t="str">
        <f t="shared" si="15"/>
        <v>B20</v>
      </c>
      <c r="D75">
        <f t="shared" si="16"/>
        <v>13</v>
      </c>
      <c r="E75" s="2">
        <f>VLOOKUP(C75,'Unit Price'!A$2:B$7,2,0)</f>
        <v>249.99</v>
      </c>
      <c r="F75" s="2">
        <f t="shared" si="17"/>
        <v>3249.87</v>
      </c>
      <c r="I75" s="2">
        <f t="shared" si="18"/>
        <v>0</v>
      </c>
    </row>
    <row r="76" spans="1:9" x14ac:dyDescent="0.25">
      <c r="A76" t="s">
        <v>131</v>
      </c>
      <c r="B76" t="str">
        <f t="shared" si="14"/>
        <v>13</v>
      </c>
      <c r="C76" t="str">
        <f t="shared" si="15"/>
        <v>D50</v>
      </c>
      <c r="D76">
        <f t="shared" si="16"/>
        <v>27</v>
      </c>
      <c r="E76" s="2">
        <f>VLOOKUP(C76,'Unit Price'!A$2:B$7,2,0)</f>
        <v>149.99</v>
      </c>
      <c r="F76" s="2">
        <f t="shared" si="17"/>
        <v>4049.7300000000005</v>
      </c>
      <c r="I76" s="2">
        <f t="shared" si="18"/>
        <v>0</v>
      </c>
    </row>
    <row r="77" spans="1:9" x14ac:dyDescent="0.25">
      <c r="A77" t="s">
        <v>132</v>
      </c>
      <c r="B77" t="str">
        <f t="shared" si="14"/>
        <v>13</v>
      </c>
      <c r="C77" t="str">
        <f t="shared" si="15"/>
        <v>C400</v>
      </c>
      <c r="D77">
        <f t="shared" si="16"/>
        <v>31</v>
      </c>
      <c r="E77" s="2">
        <f>VLOOKUP(C77,'Unit Price'!A$2:B$7,2,0)</f>
        <v>449.99</v>
      </c>
      <c r="F77" s="2">
        <f t="shared" si="17"/>
        <v>13949.69</v>
      </c>
      <c r="I77" s="2">
        <f t="shared" si="18"/>
        <v>0</v>
      </c>
    </row>
    <row r="78" spans="1:9" x14ac:dyDescent="0.25">
      <c r="A78" t="s">
        <v>133</v>
      </c>
      <c r="B78" t="str">
        <f t="shared" si="14"/>
        <v>13</v>
      </c>
      <c r="C78" t="str">
        <f t="shared" si="15"/>
        <v>A300</v>
      </c>
      <c r="D78">
        <f t="shared" si="16"/>
        <v>34</v>
      </c>
      <c r="E78" s="2">
        <f>VLOOKUP(C78,'Unit Price'!A$2:B$7,2,0)</f>
        <v>179.99</v>
      </c>
      <c r="F78" s="2">
        <f t="shared" si="17"/>
        <v>6119.66</v>
      </c>
      <c r="I78" s="2">
        <f t="shared" si="18"/>
        <v>0</v>
      </c>
    </row>
    <row r="79" spans="1:9" x14ac:dyDescent="0.25">
      <c r="A79" t="s">
        <v>134</v>
      </c>
      <c r="B79" t="str">
        <f t="shared" si="14"/>
        <v>13</v>
      </c>
      <c r="C79" t="str">
        <f t="shared" si="15"/>
        <v>A1100</v>
      </c>
      <c r="D79">
        <f t="shared" si="16"/>
        <v>61</v>
      </c>
      <c r="E79" s="2">
        <f>VLOOKUP(C79,'Unit Price'!A$2:B$7,2,0)</f>
        <v>399.99</v>
      </c>
      <c r="F79" s="2">
        <f t="shared" si="17"/>
        <v>24399.39</v>
      </c>
      <c r="I79" s="2">
        <f t="shared" si="18"/>
        <v>24399.39</v>
      </c>
    </row>
    <row r="80" spans="1:9" x14ac:dyDescent="0.25">
      <c r="A80" t="s">
        <v>135</v>
      </c>
      <c r="B80" t="str">
        <f t="shared" si="14"/>
        <v>14</v>
      </c>
      <c r="C80" t="str">
        <f t="shared" si="15"/>
        <v>B20</v>
      </c>
      <c r="D80">
        <f t="shared" si="16"/>
        <v>7</v>
      </c>
      <c r="E80" s="2">
        <f>VLOOKUP(C80,'Unit Price'!A$2:B$7,2,0)</f>
        <v>249.99</v>
      </c>
      <c r="F80" s="2">
        <f t="shared" si="17"/>
        <v>1749.93</v>
      </c>
      <c r="I80" s="2">
        <f t="shared" si="18"/>
        <v>0</v>
      </c>
    </row>
    <row r="81" spans="1:9" x14ac:dyDescent="0.25">
      <c r="A81" t="s">
        <v>136</v>
      </c>
      <c r="B81" t="str">
        <f t="shared" si="14"/>
        <v>14</v>
      </c>
      <c r="C81" t="str">
        <f t="shared" si="15"/>
        <v>B1000</v>
      </c>
      <c r="D81">
        <f t="shared" si="16"/>
        <v>10</v>
      </c>
      <c r="E81" s="2">
        <f>VLOOKUP(C81,'Unit Price'!A$2:B$7,2,0)</f>
        <v>99.99</v>
      </c>
      <c r="F81" s="2">
        <f t="shared" si="17"/>
        <v>999.9</v>
      </c>
      <c r="I81" s="2">
        <f t="shared" si="18"/>
        <v>0</v>
      </c>
    </row>
    <row r="82" spans="1:9" x14ac:dyDescent="0.25">
      <c r="A82" t="s">
        <v>137</v>
      </c>
      <c r="B82" t="str">
        <f t="shared" si="14"/>
        <v>14</v>
      </c>
      <c r="C82" t="str">
        <f t="shared" si="15"/>
        <v>C400</v>
      </c>
      <c r="D82">
        <f t="shared" si="16"/>
        <v>23</v>
      </c>
      <c r="E82" s="2">
        <f>VLOOKUP(C82,'Unit Price'!A$2:B$7,2,0)</f>
        <v>449.99</v>
      </c>
      <c r="F82" s="2">
        <f t="shared" si="17"/>
        <v>10349.77</v>
      </c>
      <c r="I82" s="2">
        <f t="shared" si="18"/>
        <v>0</v>
      </c>
    </row>
    <row r="83" spans="1:9" x14ac:dyDescent="0.25">
      <c r="A83" t="s">
        <v>138</v>
      </c>
      <c r="B83" t="str">
        <f t="shared" si="14"/>
        <v>14</v>
      </c>
      <c r="C83" t="str">
        <f t="shared" si="15"/>
        <v>A300</v>
      </c>
      <c r="D83">
        <f t="shared" si="16"/>
        <v>61</v>
      </c>
      <c r="E83" s="2">
        <f>VLOOKUP(C83,'Unit Price'!A$2:B$7,2,0)</f>
        <v>179.99</v>
      </c>
      <c r="F83" s="2">
        <f t="shared" si="17"/>
        <v>10979.390000000001</v>
      </c>
      <c r="I83" s="2">
        <f t="shared" si="18"/>
        <v>0</v>
      </c>
    </row>
    <row r="84" spans="1:9" x14ac:dyDescent="0.25">
      <c r="A84" t="s">
        <v>139</v>
      </c>
      <c r="B84" t="str">
        <f t="shared" si="14"/>
        <v>14</v>
      </c>
      <c r="C84" t="str">
        <f t="shared" si="15"/>
        <v>A1100</v>
      </c>
      <c r="D84">
        <f t="shared" si="16"/>
        <v>68</v>
      </c>
      <c r="E84" s="2">
        <f>VLOOKUP(C84,'Unit Price'!A$2:B$7,2,0)</f>
        <v>399.99</v>
      </c>
      <c r="F84" s="2">
        <f t="shared" si="17"/>
        <v>27199.32</v>
      </c>
      <c r="I84" s="2">
        <f t="shared" si="18"/>
        <v>27199.32</v>
      </c>
    </row>
    <row r="85" spans="1:9" x14ac:dyDescent="0.25">
      <c r="A85" t="s">
        <v>140</v>
      </c>
      <c r="B85" t="str">
        <f t="shared" si="14"/>
        <v>14</v>
      </c>
      <c r="C85" t="str">
        <f t="shared" si="15"/>
        <v>D50</v>
      </c>
      <c r="D85">
        <f t="shared" si="16"/>
        <v>73</v>
      </c>
      <c r="E85" s="2">
        <f>VLOOKUP(C85,'Unit Price'!A$2:B$7,2,0)</f>
        <v>149.99</v>
      </c>
      <c r="F85" s="2">
        <f t="shared" si="17"/>
        <v>10949.27</v>
      </c>
      <c r="I85" s="2">
        <f t="shared" si="18"/>
        <v>0</v>
      </c>
    </row>
    <row r="86" spans="1:9" x14ac:dyDescent="0.25">
      <c r="A86" t="s">
        <v>141</v>
      </c>
      <c r="B86" t="str">
        <f t="shared" si="14"/>
        <v>15</v>
      </c>
      <c r="C86" t="str">
        <f t="shared" si="15"/>
        <v>B20</v>
      </c>
      <c r="D86">
        <f t="shared" si="16"/>
        <v>14</v>
      </c>
      <c r="E86" s="2">
        <f>VLOOKUP(C86,'Unit Price'!A$2:B$7,2,0)</f>
        <v>249.99</v>
      </c>
      <c r="F86" s="2">
        <f t="shared" si="17"/>
        <v>3499.86</v>
      </c>
      <c r="I86" s="2">
        <f t="shared" si="18"/>
        <v>0</v>
      </c>
    </row>
    <row r="87" spans="1:9" x14ac:dyDescent="0.25">
      <c r="A87" t="s">
        <v>142</v>
      </c>
      <c r="B87" t="str">
        <f t="shared" si="14"/>
        <v>15</v>
      </c>
      <c r="C87" t="str">
        <f t="shared" si="15"/>
        <v>B1000</v>
      </c>
      <c r="D87">
        <f t="shared" si="16"/>
        <v>31</v>
      </c>
      <c r="E87" s="2">
        <f>VLOOKUP(C87,'Unit Price'!A$2:B$7,2,0)</f>
        <v>99.99</v>
      </c>
      <c r="F87" s="2">
        <f t="shared" si="17"/>
        <v>3099.69</v>
      </c>
      <c r="I87" s="2">
        <f t="shared" si="18"/>
        <v>0</v>
      </c>
    </row>
    <row r="88" spans="1:9" x14ac:dyDescent="0.25">
      <c r="A88" t="s">
        <v>143</v>
      </c>
      <c r="B88" t="str">
        <f t="shared" si="14"/>
        <v>15</v>
      </c>
      <c r="C88" t="str">
        <f t="shared" si="15"/>
        <v>C400</v>
      </c>
      <c r="D88">
        <f t="shared" si="16"/>
        <v>37</v>
      </c>
      <c r="E88" s="2">
        <f>VLOOKUP(C88,'Unit Price'!A$2:B$7,2,0)</f>
        <v>449.99</v>
      </c>
      <c r="F88" s="2">
        <f t="shared" si="17"/>
        <v>16649.63</v>
      </c>
      <c r="I88" s="2">
        <f t="shared" si="18"/>
        <v>0</v>
      </c>
    </row>
    <row r="89" spans="1:9" x14ac:dyDescent="0.25">
      <c r="A89" t="s">
        <v>144</v>
      </c>
      <c r="B89" t="str">
        <f t="shared" si="14"/>
        <v>15</v>
      </c>
      <c r="C89" t="str">
        <f t="shared" si="15"/>
        <v>D50</v>
      </c>
      <c r="D89">
        <f t="shared" si="16"/>
        <v>40</v>
      </c>
      <c r="E89" s="2">
        <f>VLOOKUP(C89,'Unit Price'!A$2:B$7,2,0)</f>
        <v>149.99</v>
      </c>
      <c r="F89" s="2">
        <f t="shared" si="17"/>
        <v>5999.6</v>
      </c>
      <c r="I89" s="2">
        <f t="shared" si="18"/>
        <v>0</v>
      </c>
    </row>
    <row r="90" spans="1:9" x14ac:dyDescent="0.25">
      <c r="A90" t="s">
        <v>145</v>
      </c>
      <c r="B90" t="str">
        <f t="shared" si="14"/>
        <v>15</v>
      </c>
      <c r="C90" t="str">
        <f t="shared" si="15"/>
        <v>A300</v>
      </c>
      <c r="D90">
        <f t="shared" si="16"/>
        <v>64</v>
      </c>
      <c r="E90" s="2">
        <f>VLOOKUP(C90,'Unit Price'!A$2:B$7,2,0)</f>
        <v>179.99</v>
      </c>
      <c r="F90" s="2">
        <f t="shared" si="17"/>
        <v>11519.36</v>
      </c>
      <c r="I90" s="2">
        <f t="shared" si="18"/>
        <v>0</v>
      </c>
    </row>
    <row r="91" spans="1:9" x14ac:dyDescent="0.25">
      <c r="A91" t="s">
        <v>146</v>
      </c>
      <c r="B91" t="str">
        <f t="shared" si="14"/>
        <v>15</v>
      </c>
      <c r="C91" t="str">
        <f t="shared" si="15"/>
        <v>A1100</v>
      </c>
      <c r="D91">
        <f t="shared" si="16"/>
        <v>82</v>
      </c>
      <c r="E91" s="2">
        <f>VLOOKUP(C91,'Unit Price'!A$2:B$7,2,0)</f>
        <v>399.99</v>
      </c>
      <c r="F91" s="2">
        <f t="shared" si="17"/>
        <v>32799.18</v>
      </c>
      <c r="I91" s="2">
        <f t="shared" si="18"/>
        <v>32799.18</v>
      </c>
    </row>
    <row r="92" spans="1:9" x14ac:dyDescent="0.25">
      <c r="A92" t="s">
        <v>147</v>
      </c>
      <c r="B92" t="str">
        <f t="shared" si="14"/>
        <v>16</v>
      </c>
      <c r="C92" t="str">
        <f t="shared" si="15"/>
        <v>B20</v>
      </c>
      <c r="D92">
        <f t="shared" si="16"/>
        <v>12</v>
      </c>
      <c r="E92" s="2">
        <f>VLOOKUP(C92,'Unit Price'!A$2:B$7,2,0)</f>
        <v>249.99</v>
      </c>
      <c r="F92" s="2">
        <f t="shared" si="17"/>
        <v>2999.88</v>
      </c>
      <c r="I92" s="2">
        <f t="shared" si="18"/>
        <v>0</v>
      </c>
    </row>
    <row r="93" spans="1:9" x14ac:dyDescent="0.25">
      <c r="A93" t="s">
        <v>148</v>
      </c>
      <c r="B93" t="str">
        <f t="shared" si="14"/>
        <v>16</v>
      </c>
      <c r="C93" t="str">
        <f t="shared" si="15"/>
        <v>D50</v>
      </c>
      <c r="D93">
        <f t="shared" si="16"/>
        <v>29</v>
      </c>
      <c r="E93" s="2">
        <f>VLOOKUP(C93,'Unit Price'!A$2:B$7,2,0)</f>
        <v>149.99</v>
      </c>
      <c r="F93" s="2">
        <f t="shared" si="17"/>
        <v>4349.71</v>
      </c>
      <c r="I93" s="2">
        <f t="shared" si="18"/>
        <v>0</v>
      </c>
    </row>
    <row r="94" spans="1:9" x14ac:dyDescent="0.25">
      <c r="A94" t="s">
        <v>149</v>
      </c>
      <c r="B94" t="str">
        <f t="shared" si="14"/>
        <v>16</v>
      </c>
      <c r="C94" t="str">
        <f t="shared" si="15"/>
        <v>B1000</v>
      </c>
      <c r="D94">
        <f t="shared" si="16"/>
        <v>37</v>
      </c>
      <c r="E94" s="2">
        <f>VLOOKUP(C94,'Unit Price'!A$2:B$7,2,0)</f>
        <v>99.99</v>
      </c>
      <c r="F94" s="2">
        <f t="shared" si="17"/>
        <v>3699.6299999999997</v>
      </c>
      <c r="I94" s="2">
        <f t="shared" si="18"/>
        <v>0</v>
      </c>
    </row>
    <row r="95" spans="1:9" x14ac:dyDescent="0.25">
      <c r="A95" t="s">
        <v>150</v>
      </c>
      <c r="B95" t="str">
        <f t="shared" si="14"/>
        <v>16</v>
      </c>
      <c r="C95" t="str">
        <f t="shared" si="15"/>
        <v>A300</v>
      </c>
      <c r="D95">
        <f t="shared" si="16"/>
        <v>41</v>
      </c>
      <c r="E95" s="2">
        <f>VLOOKUP(C95,'Unit Price'!A$2:B$7,2,0)</f>
        <v>179.99</v>
      </c>
      <c r="F95" s="2">
        <f t="shared" si="17"/>
        <v>7379.59</v>
      </c>
      <c r="I95" s="2">
        <f t="shared" si="18"/>
        <v>0</v>
      </c>
    </row>
    <row r="96" spans="1:9" x14ac:dyDescent="0.25">
      <c r="A96" t="s">
        <v>151</v>
      </c>
      <c r="B96" t="str">
        <f t="shared" si="14"/>
        <v>16</v>
      </c>
      <c r="C96" t="str">
        <f t="shared" si="15"/>
        <v>C400</v>
      </c>
      <c r="D96">
        <f t="shared" si="16"/>
        <v>51</v>
      </c>
      <c r="E96" s="2">
        <f>VLOOKUP(C96,'Unit Price'!A$2:B$7,2,0)</f>
        <v>449.99</v>
      </c>
      <c r="F96" s="2">
        <f t="shared" si="17"/>
        <v>22949.49</v>
      </c>
      <c r="I96" s="2">
        <f t="shared" si="18"/>
        <v>0</v>
      </c>
    </row>
    <row r="97" spans="1:9" x14ac:dyDescent="0.25">
      <c r="A97" t="s">
        <v>152</v>
      </c>
      <c r="B97" t="str">
        <f t="shared" si="14"/>
        <v>16</v>
      </c>
      <c r="C97" t="str">
        <f t="shared" si="15"/>
        <v>A1100</v>
      </c>
      <c r="D97">
        <f t="shared" si="16"/>
        <v>71</v>
      </c>
      <c r="E97" s="2">
        <f>VLOOKUP(C97,'Unit Price'!A$2:B$7,2,0)</f>
        <v>399.99</v>
      </c>
      <c r="F97" s="2">
        <f t="shared" si="17"/>
        <v>28399.29</v>
      </c>
      <c r="I97" s="2">
        <f t="shared" si="18"/>
        <v>28399.29</v>
      </c>
    </row>
    <row r="98" spans="1:9" x14ac:dyDescent="0.25">
      <c r="A98" t="s">
        <v>153</v>
      </c>
      <c r="B98" t="str">
        <f t="shared" si="14"/>
        <v>17</v>
      </c>
      <c r="C98" t="str">
        <f t="shared" si="15"/>
        <v>B20</v>
      </c>
      <c r="D98">
        <f t="shared" si="16"/>
        <v>14</v>
      </c>
      <c r="E98" s="2">
        <f>VLOOKUP(C98,'Unit Price'!A$2:B$7,2,0)</f>
        <v>249.99</v>
      </c>
      <c r="F98" s="2">
        <f t="shared" si="17"/>
        <v>3499.86</v>
      </c>
      <c r="I98" s="2">
        <f t="shared" si="18"/>
        <v>0</v>
      </c>
    </row>
    <row r="99" spans="1:9" x14ac:dyDescent="0.25">
      <c r="A99" t="s">
        <v>154</v>
      </c>
      <c r="B99" t="str">
        <f t="shared" si="14"/>
        <v>17</v>
      </c>
      <c r="C99" t="str">
        <f t="shared" si="15"/>
        <v>B1000</v>
      </c>
      <c r="D99">
        <f t="shared" si="16"/>
        <v>35</v>
      </c>
      <c r="E99" s="2">
        <f>VLOOKUP(C99,'Unit Price'!A$2:B$7,2,0)</f>
        <v>99.99</v>
      </c>
      <c r="F99" s="2">
        <f t="shared" si="17"/>
        <v>3499.6499999999996</v>
      </c>
      <c r="I99" s="2">
        <f t="shared" si="18"/>
        <v>0</v>
      </c>
    </row>
    <row r="100" spans="1:9" x14ac:dyDescent="0.25">
      <c r="A100" t="s">
        <v>155</v>
      </c>
      <c r="B100" t="str">
        <f t="shared" si="14"/>
        <v>17</v>
      </c>
      <c r="C100" t="str">
        <f t="shared" si="15"/>
        <v>C400</v>
      </c>
      <c r="D100">
        <f t="shared" si="16"/>
        <v>36</v>
      </c>
      <c r="E100" s="2">
        <f>VLOOKUP(C100,'Unit Price'!A$2:B$7,2,0)</f>
        <v>449.99</v>
      </c>
      <c r="F100" s="2">
        <f t="shared" si="17"/>
        <v>16199.64</v>
      </c>
      <c r="I100" s="2">
        <f t="shared" si="18"/>
        <v>0</v>
      </c>
    </row>
    <row r="101" spans="1:9" x14ac:dyDescent="0.25">
      <c r="A101" t="s">
        <v>156</v>
      </c>
      <c r="B101" t="str">
        <f t="shared" si="14"/>
        <v>17</v>
      </c>
      <c r="C101" t="str">
        <f t="shared" si="15"/>
        <v>A1100</v>
      </c>
      <c r="D101">
        <f t="shared" si="16"/>
        <v>50</v>
      </c>
      <c r="E101" s="2">
        <f>VLOOKUP(C101,'Unit Price'!A$2:B$7,2,0)</f>
        <v>399.99</v>
      </c>
      <c r="F101" s="2">
        <f t="shared" si="17"/>
        <v>19999.5</v>
      </c>
      <c r="I101" s="2">
        <f t="shared" si="18"/>
        <v>19999.5</v>
      </c>
    </row>
    <row r="102" spans="1:9" x14ac:dyDescent="0.25">
      <c r="A102" t="s">
        <v>157</v>
      </c>
      <c r="B102" t="str">
        <f t="shared" si="14"/>
        <v>17</v>
      </c>
      <c r="C102" t="str">
        <f t="shared" si="15"/>
        <v>A300</v>
      </c>
      <c r="D102">
        <f t="shared" si="16"/>
        <v>55</v>
      </c>
      <c r="E102" s="2">
        <f>VLOOKUP(C102,'Unit Price'!A$2:B$7,2,0)</f>
        <v>179.99</v>
      </c>
      <c r="F102" s="2">
        <f t="shared" si="17"/>
        <v>9899.4500000000007</v>
      </c>
      <c r="I102" s="2">
        <f t="shared" si="18"/>
        <v>0</v>
      </c>
    </row>
    <row r="103" spans="1:9" x14ac:dyDescent="0.25">
      <c r="A103" t="s">
        <v>158</v>
      </c>
      <c r="B103" t="str">
        <f t="shared" si="14"/>
        <v>17</v>
      </c>
      <c r="C103" t="str">
        <f t="shared" si="15"/>
        <v>D50</v>
      </c>
      <c r="D103">
        <f t="shared" si="16"/>
        <v>55</v>
      </c>
      <c r="E103" s="2">
        <f>VLOOKUP(C103,'Unit Price'!A$2:B$7,2,0)</f>
        <v>149.99</v>
      </c>
      <c r="F103" s="2">
        <f t="shared" si="17"/>
        <v>8249.4500000000007</v>
      </c>
      <c r="I103" s="2">
        <f t="shared" si="18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DB6F-8533-4FD3-BC80-D9FB1CF81861}">
  <dimension ref="A1:B7"/>
  <sheetViews>
    <sheetView workbookViewId="0"/>
  </sheetViews>
  <sheetFormatPr defaultRowHeight="15" x14ac:dyDescent="0.25"/>
  <cols>
    <col min="1" max="1" width="10.140625" bestFit="1" customWidth="1"/>
    <col min="2" max="2" width="9.5703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t="s">
        <v>159</v>
      </c>
      <c r="B2" s="2">
        <v>179.99</v>
      </c>
    </row>
    <row r="3" spans="1:2" x14ac:dyDescent="0.25">
      <c r="A3" t="s">
        <v>160</v>
      </c>
      <c r="B3" s="2">
        <v>399.99</v>
      </c>
    </row>
    <row r="4" spans="1:2" x14ac:dyDescent="0.25">
      <c r="A4" t="s">
        <v>161</v>
      </c>
      <c r="B4" s="2">
        <v>249.99</v>
      </c>
    </row>
    <row r="5" spans="1:2" x14ac:dyDescent="0.25">
      <c r="A5" t="s">
        <v>162</v>
      </c>
      <c r="B5" s="2">
        <v>99.99</v>
      </c>
    </row>
    <row r="6" spans="1:2" x14ac:dyDescent="0.25">
      <c r="A6" t="s">
        <v>163</v>
      </c>
      <c r="B6" s="2">
        <v>449.99</v>
      </c>
    </row>
    <row r="7" spans="1:2" x14ac:dyDescent="0.25">
      <c r="A7" t="s">
        <v>164</v>
      </c>
      <c r="B7" s="2">
        <v>149.99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Weekly Sales</vt:lpstr>
      <vt:lpstr>Unit Price</vt:lpstr>
    </vt:vector>
  </TitlesOfParts>
  <Manager/>
  <Company>Central Michigan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Miller, Robert Edward</dc:creator>
  <cp:keywords/>
  <dc:description/>
  <cp:lastModifiedBy>Young, Dajuan Leonard</cp:lastModifiedBy>
  <cp:revision/>
  <dcterms:created xsi:type="dcterms:W3CDTF">2021-03-16T03:42:15Z</dcterms:created>
  <dcterms:modified xsi:type="dcterms:W3CDTF">2021-11-03T17:36:08Z</dcterms:modified>
  <cp:category/>
  <cp:contentStatus/>
</cp:coreProperties>
</file>