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drawings/drawing9.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91770\Downloads\"/>
    </mc:Choice>
  </mc:AlternateContent>
  <bookViews>
    <workbookView xWindow="0" yWindow="0" windowWidth="19200" windowHeight="11595" firstSheet="10" activeTab="15"/>
  </bookViews>
  <sheets>
    <sheet name="Transactions" sheetId="9" r:id="rId1"/>
    <sheet name="Salesman" sheetId="1" r:id="rId2"/>
    <sheet name="Region" sheetId="2" r:id="rId3"/>
    <sheet name="SKU" sheetId="3" r:id="rId4"/>
    <sheet name="Stores" sheetId="7" r:id="rId5"/>
    <sheet name="Period" sheetId="6" r:id="rId6"/>
    <sheet name="storewise sales" sheetId="12" r:id="rId7"/>
    <sheet name="actual vs tar visits" sheetId="15" r:id="rId8"/>
    <sheet name="top5 salesman" sheetId="16" r:id="rId9"/>
    <sheet name="geographical" sheetId="17" r:id="rId10"/>
    <sheet name="sku sales" sheetId="18" r:id="rId11"/>
    <sheet name="retailor sales" sheetId="19" r:id="rId12"/>
    <sheet name="periodwise sales" sheetId="20" r:id="rId13"/>
    <sheet name="act vs tar sales" sheetId="23" r:id="rId14"/>
    <sheet name="vlookups" sheetId="10" r:id="rId15"/>
    <sheet name="dashboard" sheetId="11" r:id="rId16"/>
  </sheets>
  <definedNames>
    <definedName name="_xlnm._FilterDatabase" localSheetId="5" hidden="1">Period!$A$1:$E$37</definedName>
    <definedName name="_xlnm._FilterDatabase" localSheetId="1" hidden="1">Salesman!$A$1:$K$21</definedName>
    <definedName name="_xlnm._FilterDatabase" localSheetId="3" hidden="1">SKU!$A$1:$C$22</definedName>
    <definedName name="_xlnm._FilterDatabase" localSheetId="4" hidden="1">Stores!$A$1:$E$51</definedName>
    <definedName name="NativeTimeline_Date">#N/A</definedName>
    <definedName name="Slicer_Product_Focus">#N/A</definedName>
    <definedName name="Slicer_Region">#N/A</definedName>
    <definedName name="Slicer_Retailer_Name">#N/A</definedName>
    <definedName name="Slicer_Salesman_Name">#N/A</definedName>
    <definedName name="Slicer_Store_ID">#N/A</definedName>
  </definedNames>
  <calcPr calcId="152511"/>
  <pivotCaches>
    <pivotCache cacheId="0"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10" l="1"/>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K3" i="10" l="1"/>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81" i="10"/>
  <c r="U82" i="10"/>
  <c r="U83" i="10"/>
  <c r="U84" i="10"/>
  <c r="U85" i="10"/>
  <c r="U86" i="10"/>
  <c r="U87" i="10"/>
  <c r="U88" i="10"/>
  <c r="U89" i="10"/>
  <c r="U90" i="10"/>
  <c r="U91" i="10"/>
  <c r="U92" i="10"/>
  <c r="U93" i="10"/>
  <c r="U94" i="10"/>
  <c r="U95" i="10"/>
  <c r="U96" i="10"/>
  <c r="U97" i="10"/>
  <c r="U98" i="10"/>
  <c r="U99" i="10"/>
  <c r="U100" i="10"/>
  <c r="U101" i="10"/>
  <c r="U102" i="10"/>
  <c r="U103" i="10"/>
  <c r="U104" i="10"/>
  <c r="U105" i="10"/>
  <c r="U106" i="10"/>
  <c r="U107" i="10"/>
  <c r="U108" i="10"/>
  <c r="U109" i="10"/>
  <c r="U110" i="10"/>
  <c r="U111" i="10"/>
  <c r="U112" i="10"/>
  <c r="U113" i="10"/>
  <c r="U114" i="10"/>
  <c r="U115" i="10"/>
  <c r="U116" i="10"/>
  <c r="U117" i="10"/>
  <c r="U118" i="10"/>
  <c r="U119" i="10"/>
  <c r="U120" i="10"/>
  <c r="U121" i="10"/>
  <c r="U122" i="10"/>
  <c r="U123" i="10"/>
  <c r="U124" i="10"/>
  <c r="U125" i="10"/>
  <c r="U126" i="10"/>
  <c r="U127" i="10"/>
  <c r="U128" i="10"/>
  <c r="U129" i="10"/>
  <c r="U130" i="10"/>
  <c r="U131" i="10"/>
  <c r="U132" i="10"/>
  <c r="U133" i="10"/>
  <c r="U134" i="10"/>
  <c r="U135" i="10"/>
  <c r="U136" i="10"/>
  <c r="U137" i="10"/>
  <c r="U138" i="10"/>
  <c r="U139" i="10"/>
  <c r="U140" i="10"/>
  <c r="U141" i="10"/>
  <c r="U142" i="10"/>
  <c r="U143" i="10"/>
  <c r="U144" i="10"/>
  <c r="U145" i="10"/>
  <c r="U146" i="10"/>
  <c r="U147" i="10"/>
  <c r="U148" i="10"/>
  <c r="U149" i="10"/>
  <c r="U150" i="10"/>
  <c r="U151" i="10"/>
  <c r="U152" i="10"/>
  <c r="U153" i="10"/>
  <c r="U154" i="10"/>
  <c r="U155" i="10"/>
  <c r="U156" i="10"/>
  <c r="U157" i="10"/>
  <c r="U158" i="10"/>
  <c r="U159" i="10"/>
  <c r="U160" i="10"/>
  <c r="U161" i="10"/>
  <c r="U162" i="10"/>
  <c r="U163" i="10"/>
  <c r="U164" i="10"/>
  <c r="U165" i="10"/>
  <c r="U166" i="10"/>
  <c r="U167" i="10"/>
  <c r="U168" i="10"/>
  <c r="U169" i="10"/>
  <c r="U170" i="10"/>
  <c r="U171" i="10"/>
  <c r="U172" i="10"/>
  <c r="U173" i="10"/>
  <c r="U174" i="10"/>
  <c r="U175" i="10"/>
  <c r="U176" i="10"/>
  <c r="U177" i="10"/>
  <c r="U178" i="10"/>
  <c r="U179" i="10"/>
  <c r="U180" i="10"/>
  <c r="U181" i="10"/>
  <c r="U182" i="10"/>
  <c r="U183" i="10"/>
  <c r="U184" i="10"/>
  <c r="U185" i="10"/>
  <c r="U186" i="10"/>
  <c r="U187" i="10"/>
  <c r="U188" i="10"/>
  <c r="U189" i="10"/>
  <c r="U190" i="10"/>
  <c r="U191" i="10"/>
  <c r="U192" i="10"/>
  <c r="U193" i="10"/>
  <c r="U194" i="10"/>
  <c r="U195" i="10"/>
  <c r="U196" i="10"/>
  <c r="U197" i="10"/>
  <c r="U198" i="10"/>
  <c r="U199" i="10"/>
  <c r="U200" i="10"/>
  <c r="U201"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3" i="10"/>
  <c r="R4" i="10"/>
  <c r="R5" i="10"/>
  <c r="R6" i="10"/>
  <c r="R7" i="10"/>
  <c r="R8" i="10"/>
  <c r="R9" i="10"/>
  <c r="R10" i="10"/>
  <c r="R11" i="10"/>
  <c r="R12" i="10"/>
  <c r="R13" i="10"/>
  <c r="R14" i="10"/>
  <c r="R15" i="10"/>
  <c r="R16" i="10"/>
  <c r="R17" i="10"/>
  <c r="R18"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O2" i="10"/>
  <c r="L2" i="10" s="1"/>
  <c r="M2" i="10" s="1"/>
  <c r="N2" i="10"/>
  <c r="I2" i="10" s="1"/>
  <c r="J2" i="10" s="1"/>
  <c r="F2" i="10"/>
  <c r="V2" i="10" s="1"/>
  <c r="E2" i="10"/>
  <c r="U2" i="10" s="1"/>
  <c r="D2" i="10"/>
  <c r="T2" i="10" s="1"/>
  <c r="C2" i="10"/>
  <c r="Q2" i="10" s="1"/>
  <c r="B2" i="10"/>
  <c r="G2" i="10"/>
  <c r="K2" i="10" l="1"/>
  <c r="H2" i="10"/>
  <c r="S2" i="10"/>
  <c r="R2" i="10"/>
  <c r="F2" i="9" l="1"/>
  <c r="M2" i="9"/>
  <c r="L2" i="9"/>
  <c r="E2" i="9"/>
  <c r="D2" i="9"/>
  <c r="C2" i="9"/>
  <c r="B2" i="9"/>
  <c r="J2" i="9" l="1"/>
  <c r="K2" i="9" s="1"/>
  <c r="H2" i="9"/>
  <c r="I2" i="9" s="1"/>
  <c r="G2" i="9"/>
  <c r="D11" i="1" l="1"/>
  <c r="D3" i="1"/>
  <c r="D17" i="1"/>
  <c r="D9" i="1"/>
  <c r="D14" i="1"/>
  <c r="D15" i="1"/>
  <c r="D7" i="1"/>
  <c r="D21" i="1"/>
  <c r="D4" i="1"/>
  <c r="D5" i="1"/>
  <c r="D12" i="1"/>
  <c r="D19" i="1"/>
  <c r="D10" i="1"/>
  <c r="D8" i="1"/>
  <c r="D13" i="1"/>
  <c r="D6" i="1"/>
  <c r="D2" i="1"/>
  <c r="D20" i="1"/>
  <c r="D16" i="1"/>
  <c r="D18" i="1"/>
  <c r="P23" i="10" l="1"/>
  <c r="P111" i="10"/>
  <c r="P155" i="10"/>
  <c r="P175" i="10"/>
  <c r="P195" i="10"/>
  <c r="P141" i="10"/>
  <c r="P178" i="10"/>
  <c r="P24" i="10"/>
  <c r="P153" i="10"/>
  <c r="P54" i="10"/>
  <c r="P98" i="10"/>
  <c r="P89" i="10"/>
  <c r="P165" i="10"/>
  <c r="P94" i="10"/>
  <c r="P79" i="10"/>
  <c r="P87" i="10"/>
  <c r="P149" i="10"/>
  <c r="P4" i="10"/>
  <c r="P44" i="10"/>
  <c r="P52" i="10"/>
  <c r="P60" i="10"/>
  <c r="P136" i="10"/>
  <c r="P176" i="10"/>
  <c r="P192" i="10"/>
  <c r="P200" i="10"/>
  <c r="P173" i="10"/>
  <c r="P193" i="10"/>
  <c r="P21" i="10"/>
  <c r="P33" i="10"/>
  <c r="P19" i="10"/>
  <c r="P119" i="10"/>
  <c r="P135" i="10"/>
  <c r="P159" i="10"/>
  <c r="P199" i="10"/>
  <c r="P134" i="10"/>
  <c r="P162" i="10"/>
  <c r="P68" i="10"/>
  <c r="P172" i="10"/>
  <c r="P129" i="10"/>
  <c r="P145" i="10"/>
  <c r="P13" i="10"/>
  <c r="P45" i="10"/>
  <c r="P61" i="10"/>
  <c r="P109" i="10"/>
  <c r="P177" i="10"/>
  <c r="P67" i="10"/>
  <c r="P151" i="10"/>
  <c r="P171" i="10"/>
  <c r="P169" i="10"/>
  <c r="P28" i="10"/>
  <c r="P116" i="10"/>
  <c r="P128" i="10"/>
  <c r="P180" i="10"/>
  <c r="P25" i="10"/>
  <c r="P97" i="10"/>
  <c r="P101" i="10"/>
  <c r="P105" i="10"/>
  <c r="P15" i="10"/>
  <c r="P51" i="10"/>
  <c r="P163" i="10"/>
  <c r="P114" i="10"/>
  <c r="P64" i="10"/>
  <c r="P132" i="10"/>
  <c r="P70" i="10"/>
  <c r="P37" i="10"/>
  <c r="P85" i="10"/>
  <c r="P118" i="10"/>
  <c r="P75" i="10"/>
  <c r="P115" i="10"/>
  <c r="P139" i="10"/>
  <c r="P181" i="10"/>
  <c r="P185" i="10"/>
  <c r="P80" i="10"/>
  <c r="P164" i="10"/>
  <c r="P168" i="10"/>
  <c r="P86" i="10"/>
  <c r="P107" i="10"/>
  <c r="P131" i="10"/>
  <c r="P90" i="10"/>
  <c r="P48" i="10"/>
  <c r="P92" i="10"/>
  <c r="P161" i="10"/>
  <c r="P5" i="10"/>
  <c r="P65" i="10"/>
  <c r="P46" i="10"/>
  <c r="P58" i="10"/>
  <c r="P170" i="10"/>
  <c r="P55" i="10"/>
  <c r="P34" i="10"/>
  <c r="P76" i="10"/>
  <c r="P84" i="10"/>
  <c r="P144" i="10"/>
  <c r="P42" i="10"/>
  <c r="P29" i="10"/>
  <c r="P77" i="10"/>
  <c r="P113" i="10"/>
  <c r="P117" i="10"/>
  <c r="P43" i="10"/>
  <c r="P63" i="10"/>
  <c r="P71" i="10"/>
  <c r="P83" i="10"/>
  <c r="P50" i="10"/>
  <c r="P8" i="10"/>
  <c r="P66" i="10"/>
  <c r="P2" i="10"/>
  <c r="P7" i="10"/>
  <c r="P47" i="10"/>
  <c r="P16" i="10"/>
  <c r="P36" i="10"/>
  <c r="P9" i="10"/>
  <c r="P41" i="10"/>
  <c r="P69" i="10"/>
  <c r="P11" i="10"/>
  <c r="P133" i="10"/>
  <c r="P146" i="10"/>
  <c r="P12" i="10"/>
  <c r="P108" i="10"/>
  <c r="P184" i="10"/>
  <c r="P188" i="10"/>
  <c r="P166" i="10"/>
  <c r="P106" i="10"/>
  <c r="P143" i="10"/>
  <c r="P167" i="10"/>
  <c r="P56" i="10"/>
  <c r="P186" i="10"/>
  <c r="P72" i="10"/>
  <c r="P96" i="10"/>
  <c r="P100" i="10"/>
  <c r="P148" i="10"/>
  <c r="P73" i="10"/>
  <c r="P125" i="10"/>
  <c r="P142" i="10"/>
  <c r="P31" i="10"/>
  <c r="P59" i="10"/>
  <c r="P91" i="10"/>
  <c r="P127" i="10"/>
  <c r="P147" i="10"/>
  <c r="P40" i="10"/>
  <c r="P88" i="10"/>
  <c r="P160" i="10"/>
  <c r="P17" i="10"/>
  <c r="P3" i="10"/>
  <c r="P27" i="10"/>
  <c r="P35" i="10"/>
  <c r="P197" i="10"/>
  <c r="P124" i="10"/>
  <c r="P140" i="10"/>
  <c r="P110" i="10"/>
  <c r="P122" i="10"/>
  <c r="P138" i="10"/>
  <c r="P150" i="10"/>
  <c r="P137" i="10"/>
  <c r="P78" i="10"/>
  <c r="P154" i="10"/>
  <c r="P191" i="10"/>
  <c r="P74" i="10"/>
  <c r="P158" i="10"/>
  <c r="P152" i="10"/>
  <c r="P196" i="10"/>
  <c r="P18" i="10"/>
  <c r="P30" i="10"/>
  <c r="P121" i="10"/>
  <c r="P157" i="10"/>
  <c r="P189" i="10"/>
  <c r="P201" i="10"/>
  <c r="P38" i="10"/>
  <c r="P123" i="10"/>
  <c r="P22" i="10"/>
  <c r="P102" i="10"/>
  <c r="P20" i="10"/>
  <c r="P156" i="10"/>
  <c r="P174" i="10"/>
  <c r="P81" i="10"/>
  <c r="P194" i="10"/>
  <c r="P95" i="10"/>
  <c r="P103" i="10"/>
  <c r="P187" i="10"/>
  <c r="P82" i="10"/>
  <c r="P104" i="10"/>
  <c r="P26" i="10"/>
  <c r="P182" i="10"/>
  <c r="P39" i="10"/>
  <c r="P14" i="10"/>
  <c r="P62" i="10"/>
  <c r="P126" i="10"/>
  <c r="P32" i="10"/>
  <c r="P120" i="10"/>
  <c r="P6" i="10"/>
  <c r="P190" i="10"/>
  <c r="P49" i="10"/>
  <c r="P93" i="10"/>
  <c r="P10" i="10"/>
  <c r="P99" i="10"/>
  <c r="P179" i="10"/>
  <c r="P183" i="10"/>
  <c r="P112" i="10"/>
  <c r="P198" i="10"/>
  <c r="P53" i="10"/>
  <c r="P57" i="10"/>
  <c r="P130" i="10"/>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2" i="6"/>
</calcChain>
</file>

<file path=xl/sharedStrings.xml><?xml version="1.0" encoding="utf-8"?>
<sst xmlns="http://schemas.openxmlformats.org/spreadsheetml/2006/main" count="3367" uniqueCount="640">
  <si>
    <t>First Name</t>
  </si>
  <si>
    <t>Last Name</t>
  </si>
  <si>
    <t>Gender</t>
  </si>
  <si>
    <t>Age</t>
  </si>
  <si>
    <t>Experience (Years)</t>
  </si>
  <si>
    <t>Marital Status</t>
  </si>
  <si>
    <t>Male</t>
  </si>
  <si>
    <t>Single</t>
  </si>
  <si>
    <t>Jones</t>
  </si>
  <si>
    <t>Female</t>
  </si>
  <si>
    <t>Jessica</t>
  </si>
  <si>
    <t>Married</t>
  </si>
  <si>
    <t>Rebecca</t>
  </si>
  <si>
    <t>Salesman ID</t>
  </si>
  <si>
    <t>Population</t>
  </si>
  <si>
    <t>State</t>
  </si>
  <si>
    <t>City</t>
  </si>
  <si>
    <t>City ID</t>
  </si>
  <si>
    <t>Store ID</t>
  </si>
  <si>
    <t>Century store</t>
  </si>
  <si>
    <t>Beam store</t>
  </si>
  <si>
    <t>Storewen</t>
  </si>
  <si>
    <t>Office store</t>
  </si>
  <si>
    <t>Store Basket</t>
  </si>
  <si>
    <t>Store Productions</t>
  </si>
  <si>
    <t>Ashstore</t>
  </si>
  <si>
    <t>Storebeam</t>
  </si>
  <si>
    <t>Discounts store</t>
  </si>
  <si>
    <t>Plan store</t>
  </si>
  <si>
    <t>Store Quipo</t>
  </si>
  <si>
    <t>Software store</t>
  </si>
  <si>
    <t>Sound store</t>
  </si>
  <si>
    <t>Store Plan</t>
  </si>
  <si>
    <t>Yowstore</t>
  </si>
  <si>
    <t>Glut store</t>
  </si>
  <si>
    <t>Store Vamp</t>
  </si>
  <si>
    <t>Store Successful</t>
  </si>
  <si>
    <t>Storepya</t>
  </si>
  <si>
    <t>Store Theme</t>
  </si>
  <si>
    <t>Storeclean</t>
  </si>
  <si>
    <t>Gecko store</t>
  </si>
  <si>
    <t>Cheap store</t>
  </si>
  <si>
    <t>Safe store</t>
  </si>
  <si>
    <t>Store Final</t>
  </si>
  <si>
    <t>Store Forum</t>
  </si>
  <si>
    <t>Miss store</t>
  </si>
  <si>
    <t>Titan store</t>
  </si>
  <si>
    <t>Store Amazing</t>
  </si>
  <si>
    <t>Storeed</t>
  </si>
  <si>
    <t>Store Ice</t>
  </si>
  <si>
    <t>Store Locker</t>
  </si>
  <si>
    <t>Sept store</t>
  </si>
  <si>
    <t>Storekiss</t>
  </si>
  <si>
    <t>Jaguar store</t>
  </si>
  <si>
    <t>Storecox</t>
  </si>
  <si>
    <t>Storearts</t>
  </si>
  <si>
    <t>Storecitrus</t>
  </si>
  <si>
    <t>Store Atto</t>
  </si>
  <si>
    <t>Store Lean</t>
  </si>
  <si>
    <t>Storedog</t>
  </si>
  <si>
    <t>Storebas</t>
  </si>
  <si>
    <t>Storeag</t>
  </si>
  <si>
    <t>Promotions store</t>
  </si>
  <si>
    <t>Open store</t>
  </si>
  <si>
    <t>Storeform</t>
  </si>
  <si>
    <t>Store Scry</t>
  </si>
  <si>
    <t>SM-1</t>
  </si>
  <si>
    <t>SM-2</t>
  </si>
  <si>
    <t>SM-3</t>
  </si>
  <si>
    <t>SM-4</t>
  </si>
  <si>
    <t>SM-5</t>
  </si>
  <si>
    <t>SM-6</t>
  </si>
  <si>
    <t>SM-7</t>
  </si>
  <si>
    <t>SM-8</t>
  </si>
  <si>
    <t>SM-9</t>
  </si>
  <si>
    <t>SM-10</t>
  </si>
  <si>
    <t>SM-11</t>
  </si>
  <si>
    <t>SM-12</t>
  </si>
  <si>
    <t>SM-13</t>
  </si>
  <si>
    <t>SM-14</t>
  </si>
  <si>
    <t>SM-15</t>
  </si>
  <si>
    <t>CT-1</t>
  </si>
  <si>
    <t>CT-2</t>
  </si>
  <si>
    <t>CT-3</t>
  </si>
  <si>
    <t>CT-4</t>
  </si>
  <si>
    <t>CT-5</t>
  </si>
  <si>
    <t>CT-6</t>
  </si>
  <si>
    <t>CT-7</t>
  </si>
  <si>
    <t>CT-8</t>
  </si>
  <si>
    <t>CT-9</t>
  </si>
  <si>
    <t>CT-10</t>
  </si>
  <si>
    <t>CT-11</t>
  </si>
  <si>
    <t>CT-12</t>
  </si>
  <si>
    <t>CT-13</t>
  </si>
  <si>
    <t>CT-14</t>
  </si>
  <si>
    <t>CT-15</t>
  </si>
  <si>
    <t>CT-16</t>
  </si>
  <si>
    <t>CT-17</t>
  </si>
  <si>
    <t>CT-18</t>
  </si>
  <si>
    <t>CT-19</t>
  </si>
  <si>
    <t>CT-20</t>
  </si>
  <si>
    <t>CT-21</t>
  </si>
  <si>
    <t>CT-22</t>
  </si>
  <si>
    <t>CT-23</t>
  </si>
  <si>
    <t>CT-24</t>
  </si>
  <si>
    <t>CT-25</t>
  </si>
  <si>
    <t>STR-1</t>
  </si>
  <si>
    <t>STR-2</t>
  </si>
  <si>
    <t>STR-3</t>
  </si>
  <si>
    <t>STR-4</t>
  </si>
  <si>
    <t>STR-5</t>
  </si>
  <si>
    <t>STR-6</t>
  </si>
  <si>
    <t>STR-7</t>
  </si>
  <si>
    <t>STR-8</t>
  </si>
  <si>
    <t>STR-9</t>
  </si>
  <si>
    <t>STR-10</t>
  </si>
  <si>
    <t>STR-11</t>
  </si>
  <si>
    <t>STR-12</t>
  </si>
  <si>
    <t>STR-13</t>
  </si>
  <si>
    <t>STR-14</t>
  </si>
  <si>
    <t>STR-15</t>
  </si>
  <si>
    <t>STR-16</t>
  </si>
  <si>
    <t>STR-17</t>
  </si>
  <si>
    <t>STR-18</t>
  </si>
  <si>
    <t>STR-19</t>
  </si>
  <si>
    <t>STR-20</t>
  </si>
  <si>
    <t>STR-21</t>
  </si>
  <si>
    <t>STR-22</t>
  </si>
  <si>
    <t>STR-23</t>
  </si>
  <si>
    <t>STR-24</t>
  </si>
  <si>
    <t>STR-25</t>
  </si>
  <si>
    <t>STR-26</t>
  </si>
  <si>
    <t>STR-27</t>
  </si>
  <si>
    <t>STR-28</t>
  </si>
  <si>
    <t>STR-29</t>
  </si>
  <si>
    <t>STR-30</t>
  </si>
  <si>
    <t>STR-31</t>
  </si>
  <si>
    <t>STR-32</t>
  </si>
  <si>
    <t>STR-33</t>
  </si>
  <si>
    <t>STR-34</t>
  </si>
  <si>
    <t>STR-35</t>
  </si>
  <si>
    <t>STR-36</t>
  </si>
  <si>
    <t>STR-37</t>
  </si>
  <si>
    <t>STR-38</t>
  </si>
  <si>
    <t>STR-39</t>
  </si>
  <si>
    <t>STR-40</t>
  </si>
  <si>
    <t>STR-41</t>
  </si>
  <si>
    <t>STR-42</t>
  </si>
  <si>
    <t>STR-43</t>
  </si>
  <si>
    <t>STR-44</t>
  </si>
  <si>
    <t>STR-45</t>
  </si>
  <si>
    <t>STR-46</t>
  </si>
  <si>
    <t>STR-47</t>
  </si>
  <si>
    <t>STR-48</t>
  </si>
  <si>
    <t>STR-49</t>
  </si>
  <si>
    <t>STR-50</t>
  </si>
  <si>
    <t>Date</t>
  </si>
  <si>
    <t>Period ID</t>
  </si>
  <si>
    <t>Retailer Name</t>
  </si>
  <si>
    <t>OurTown</t>
  </si>
  <si>
    <t>Nexus</t>
  </si>
  <si>
    <t>AllStar</t>
  </si>
  <si>
    <t>BlueFire</t>
  </si>
  <si>
    <t>Saffron</t>
  </si>
  <si>
    <t>AllAround</t>
  </si>
  <si>
    <t>Fireside</t>
  </si>
  <si>
    <t>SKU Type</t>
  </si>
  <si>
    <t>SKU Code</t>
  </si>
  <si>
    <t>Primers</t>
  </si>
  <si>
    <t>Concealer</t>
  </si>
  <si>
    <t>Foundation</t>
  </si>
  <si>
    <t>Blusher</t>
  </si>
  <si>
    <t>Bronzer</t>
  </si>
  <si>
    <t>Highlighter</t>
  </si>
  <si>
    <t>Eyebrow pencils</t>
  </si>
  <si>
    <t>Eyeliner</t>
  </si>
  <si>
    <t>Mascara</t>
  </si>
  <si>
    <t>Lip products</t>
  </si>
  <si>
    <t>Nail polish </t>
  </si>
  <si>
    <t>Transaction #</t>
  </si>
  <si>
    <t>SKU-10</t>
  </si>
  <si>
    <t>SKU-11</t>
  </si>
  <si>
    <t>SKU-12</t>
  </si>
  <si>
    <t>SKU-13</t>
  </si>
  <si>
    <t>SKU-14</t>
  </si>
  <si>
    <t>SKU-15</t>
  </si>
  <si>
    <t>SKU-16</t>
  </si>
  <si>
    <t>SKU-17</t>
  </si>
  <si>
    <t>SKU-18</t>
  </si>
  <si>
    <t>SKU-19</t>
  </si>
  <si>
    <t>SKU-20</t>
  </si>
  <si>
    <t>Period #</t>
  </si>
  <si>
    <t>PRD-1</t>
  </si>
  <si>
    <t>PRD-2</t>
  </si>
  <si>
    <t>PRD-3</t>
  </si>
  <si>
    <t>PRD-4</t>
  </si>
  <si>
    <t>PRD-5</t>
  </si>
  <si>
    <t>PRD-6</t>
  </si>
  <si>
    <t>PRD-7</t>
  </si>
  <si>
    <t>PRD-8</t>
  </si>
  <si>
    <t>PRD-9</t>
  </si>
  <si>
    <t>PRD-10</t>
  </si>
  <si>
    <t>PRD-11</t>
  </si>
  <si>
    <t>PRD-12</t>
  </si>
  <si>
    <t>PRD-13</t>
  </si>
  <si>
    <t>PRD-14</t>
  </si>
  <si>
    <t>PRD-15</t>
  </si>
  <si>
    <t>PRD-16</t>
  </si>
  <si>
    <t>PRD-17</t>
  </si>
  <si>
    <t>PRD-18</t>
  </si>
  <si>
    <t>PRD-19</t>
  </si>
  <si>
    <t>PRD-20</t>
  </si>
  <si>
    <t>PRD-21</t>
  </si>
  <si>
    <t>PRD-22</t>
  </si>
  <si>
    <t>PRD-23</t>
  </si>
  <si>
    <t>PRD-24</t>
  </si>
  <si>
    <t>PRD-25</t>
  </si>
  <si>
    <t>PRD-26</t>
  </si>
  <si>
    <t>PRD-27</t>
  </si>
  <si>
    <t>PRD-28</t>
  </si>
  <si>
    <t>PRD-29</t>
  </si>
  <si>
    <t>PRD-30</t>
  </si>
  <si>
    <t>PRD-31</t>
  </si>
  <si>
    <t>PRD-32</t>
  </si>
  <si>
    <t>PRD-33</t>
  </si>
  <si>
    <t>PRD-34</t>
  </si>
  <si>
    <t>PRD-35</t>
  </si>
  <si>
    <t>PRD-36</t>
  </si>
  <si>
    <t>Unique Transaction ID</t>
  </si>
  <si>
    <t>Actual Sales</t>
  </si>
  <si>
    <t>Target Sales</t>
  </si>
  <si>
    <t>Actual Visits</t>
  </si>
  <si>
    <t>Target Visits</t>
  </si>
  <si>
    <t>Rand Sales</t>
  </si>
  <si>
    <t>Rand Visits</t>
  </si>
  <si>
    <t>Region</t>
  </si>
  <si>
    <t>Product Focus</t>
  </si>
  <si>
    <t>Gold</t>
  </si>
  <si>
    <t>Silver</t>
  </si>
  <si>
    <t>Summer</t>
  </si>
  <si>
    <t>Fall</t>
  </si>
  <si>
    <t>Winter</t>
  </si>
  <si>
    <t>Spring</t>
  </si>
  <si>
    <t>Seasons</t>
  </si>
  <si>
    <t>Pre Covid-19</t>
  </si>
  <si>
    <t>Post Covid-19</t>
  </si>
  <si>
    <t>Pre/Post Covid-19</t>
  </si>
  <si>
    <t>Salesman Name</t>
  </si>
  <si>
    <t>Sales Manager Name</t>
  </si>
  <si>
    <t>SM-16</t>
  </si>
  <si>
    <t>SM-17</t>
  </si>
  <si>
    <t>SM-18</t>
  </si>
  <si>
    <t>SM-19</t>
  </si>
  <si>
    <t>SM-20</t>
  </si>
  <si>
    <t>SKU-21</t>
  </si>
  <si>
    <t>SKU-22</t>
  </si>
  <si>
    <t>SKU-23</t>
  </si>
  <si>
    <t>SKU-24</t>
  </si>
  <si>
    <t>SKU-25</t>
  </si>
  <si>
    <t>SKU-26</t>
  </si>
  <si>
    <t>SKU-27</t>
  </si>
  <si>
    <t>SKU-28</t>
  </si>
  <si>
    <t>SKU-29</t>
  </si>
  <si>
    <t>SKU-30</t>
  </si>
  <si>
    <t>Moisturizer</t>
  </si>
  <si>
    <t>Serum</t>
  </si>
  <si>
    <t>Sheet Mask</t>
  </si>
  <si>
    <t>Face Mask</t>
  </si>
  <si>
    <t>Face Wash</t>
  </si>
  <si>
    <t>Shampoo</t>
  </si>
  <si>
    <t>Conditioner</t>
  </si>
  <si>
    <t>Hair Mask</t>
  </si>
  <si>
    <t>Contour</t>
  </si>
  <si>
    <t>Sunscreen</t>
  </si>
  <si>
    <t>Managestore</t>
  </si>
  <si>
    <t>Store Supermarket</t>
  </si>
  <si>
    <t>Champion store</t>
  </si>
  <si>
    <t>Store Name</t>
  </si>
  <si>
    <t>Age Group</t>
  </si>
  <si>
    <t>18-25</t>
  </si>
  <si>
    <t>25-35</t>
  </si>
  <si>
    <t>Experience Group</t>
  </si>
  <si>
    <t>35+</t>
  </si>
  <si>
    <t>Experienced</t>
  </si>
  <si>
    <t>Fresher</t>
  </si>
  <si>
    <t>Highly Experienced</t>
  </si>
  <si>
    <t>2SM-1CT-12SKU-29STR-30PRD-7</t>
  </si>
  <si>
    <t>3SM-4CT-15SKU-29STR-39PRD-11</t>
  </si>
  <si>
    <t>4SM-18CT-13SKU-29STR-43PRD-10</t>
  </si>
  <si>
    <t>5SM-16CT-1SKU-27STR-33PRD-18</t>
  </si>
  <si>
    <t>6SM-14CT-15SKU-30STR-2PRD-7</t>
  </si>
  <si>
    <t>7SM-17CT-10SKU-22STR-12PRD-6</t>
  </si>
  <si>
    <t>8SM-14CT-22SKU-14STR-5PRD-1</t>
  </si>
  <si>
    <t>9SM-16CT-10SKU-26STR-48PRD-36</t>
  </si>
  <si>
    <t>10SM-10CT-9SKU-26STR-27PRD-10</t>
  </si>
  <si>
    <t>11SM-10CT-23SKU-26STR-8PRD-8</t>
  </si>
  <si>
    <t>12SM-15CT-22SKU-28STR-38PRD-23</t>
  </si>
  <si>
    <t>13SM-16CT-9SKU-21STR-20PRD-24</t>
  </si>
  <si>
    <t>14SM-7CT-5SKU-13STR-29PRD-4</t>
  </si>
  <si>
    <t>15SM-14CT-16SKU-26STR-50PRD-36</t>
  </si>
  <si>
    <t>16SM-19CT-8SKU-18STR-39PRD-4</t>
  </si>
  <si>
    <t>17SM-13CT-1SKU-17STR-27PRD-9</t>
  </si>
  <si>
    <t>18SM-15CT-5SKU-25STR-25PRD-13</t>
  </si>
  <si>
    <t>19SM-9CT-3SKU-24STR-12PRD-2</t>
  </si>
  <si>
    <t>20SM-4CT-4SKU-14STR-10PRD-35</t>
  </si>
  <si>
    <t>21SM-9CT-10SKU-20STR-15PRD-4</t>
  </si>
  <si>
    <t>22SM-12CT-16SKU-23STR-7PRD-32</t>
  </si>
  <si>
    <t>23SM-12CT-25SKU-29STR-8PRD-12</t>
  </si>
  <si>
    <t>24SM-11CT-19SKU-26STR-32PRD-22</t>
  </si>
  <si>
    <t>25SM-5CT-21SKU-15STR-40PRD-19</t>
  </si>
  <si>
    <t>26SM-1CT-17SKU-19STR-47PRD-2</t>
  </si>
  <si>
    <t>27SM-11CT-11SKU-25STR-16PRD-16</t>
  </si>
  <si>
    <t>28SM-8CT-23SKU-25STR-38PRD-32</t>
  </si>
  <si>
    <t>29SM-13CT-16SKU-13STR-47PRD-35</t>
  </si>
  <si>
    <t>30SM-19CT-25SKU-24STR-22PRD-23</t>
  </si>
  <si>
    <t>31SM-16CT-16SKU-18STR-23PRD-28</t>
  </si>
  <si>
    <t>32SM-4CT-24SKU-17STR-32PRD-28</t>
  </si>
  <si>
    <t>33SM-8CT-7SKU-28STR-10PRD-5</t>
  </si>
  <si>
    <t>34SM-1CT-17SKU-13STR-44PRD-28</t>
  </si>
  <si>
    <t>35SM-14CT-12SKU-30STR-24PRD-21</t>
  </si>
  <si>
    <t>36SM-7CT-12SKU-17STR-17PRD-31</t>
  </si>
  <si>
    <t>37SM-13CT-22SKU-14STR-46PRD-9</t>
  </si>
  <si>
    <t>38SM-16CT-19SKU-10STR-37PRD-1</t>
  </si>
  <si>
    <t>39SM-19CT-8SKU-23STR-38PRD-14</t>
  </si>
  <si>
    <t>40SM-14CT-2SKU-24STR-32PRD-8</t>
  </si>
  <si>
    <t>41SM-8CT-17SKU-13STR-28PRD-24</t>
  </si>
  <si>
    <t>42SM-17CT-13SKU-15STR-2PRD-11</t>
  </si>
  <si>
    <t>43SM-4CT-13SKU-21STR-7PRD-10</t>
  </si>
  <si>
    <t>44SM-15CT-15SKU-14STR-10PRD-35</t>
  </si>
  <si>
    <t>45SM-18CT-23SKU-19STR-25PRD-22</t>
  </si>
  <si>
    <t>46SM-14CT-1SKU-11STR-23PRD-36</t>
  </si>
  <si>
    <t>47SM-18CT-16SKU-19STR-25PRD-27</t>
  </si>
  <si>
    <t>48SM-16CT-7SKU-25STR-1PRD-28</t>
  </si>
  <si>
    <t>49SM-17CT-16SKU-21STR-46PRD-36</t>
  </si>
  <si>
    <t>50SM-7CT-10SKU-23STR-41PRD-13</t>
  </si>
  <si>
    <t>51SM-4CT-4SKU-29STR-15PRD-29</t>
  </si>
  <si>
    <t>52SM-20CT-20SKU-15STR-37PRD-26</t>
  </si>
  <si>
    <t>53SM-12CT-14SKU-10STR-9PRD-7</t>
  </si>
  <si>
    <t>54SM-8CT-12SKU-15STR-10PRD-22</t>
  </si>
  <si>
    <t>55SM-6CT-18SKU-24STR-26PRD-1</t>
  </si>
  <si>
    <t>56SM-20CT-14SKU-10STR-49PRD-30</t>
  </si>
  <si>
    <t>57SM-18CT-5SKU-12STR-49PRD-14</t>
  </si>
  <si>
    <t>58SM-19CT-4SKU-13STR-2PRD-16</t>
  </si>
  <si>
    <t>59SM-4CT-15SKU-14STR-45PRD-27</t>
  </si>
  <si>
    <t>60SM-15CT-23SKU-17STR-40PRD-3</t>
  </si>
  <si>
    <t>61SM-16CT-6SKU-11STR-12PRD-17</t>
  </si>
  <si>
    <t>62SM-17CT-21SKU-24STR-43PRD-22</t>
  </si>
  <si>
    <t>63SM-7CT-20SKU-12STR-20PRD-2</t>
  </si>
  <si>
    <t>64SM-18CT-4SKU-12STR-10PRD-9</t>
  </si>
  <si>
    <t>65SM-17CT-14SKU-24STR-25PRD-27</t>
  </si>
  <si>
    <t>66SM-11CT-8SKU-25STR-50PRD-9</t>
  </si>
  <si>
    <t>67SM-15CT-12SKU-26STR-11PRD-5</t>
  </si>
  <si>
    <t>68SM-14CT-7SKU-28STR-37PRD-33</t>
  </si>
  <si>
    <t>69SM-7CT-7SKU-11STR-34PRD-22</t>
  </si>
  <si>
    <t>70SM-17CT-23SKU-26STR-21PRD-5</t>
  </si>
  <si>
    <t>71SM-2CT-18SKU-16STR-16PRD-34</t>
  </si>
  <si>
    <t>72SM-2CT-13SKU-13STR-36PRD-12</t>
  </si>
  <si>
    <t>73SM-13CT-7SKU-28STR-22PRD-13</t>
  </si>
  <si>
    <t>74SM-3CT-24SKU-29STR-40PRD-1</t>
  </si>
  <si>
    <t>75SM-8CT-5SKU-21STR-24PRD-5</t>
  </si>
  <si>
    <t>76SM-8CT-2SKU-18STR-1PRD-34</t>
  </si>
  <si>
    <t>77SM-1CT-24SKU-10STR-30PRD-25</t>
  </si>
  <si>
    <t>78SM-4CT-14SKU-21STR-16PRD-26</t>
  </si>
  <si>
    <t>79SM-3CT-15SKU-16STR-3PRD-21</t>
  </si>
  <si>
    <t>80SM-9CT-9SKU-16STR-11PRD-1</t>
  </si>
  <si>
    <t>81SM-5CT-16SKU-22STR-42PRD-18</t>
  </si>
  <si>
    <t>82SM-17CT-12SKU-17STR-20PRD-34</t>
  </si>
  <si>
    <t>83SM-8CT-6SKU-30STR-2PRD-20</t>
  </si>
  <si>
    <t>84SM-7CT-18SKU-24STR-47PRD-19</t>
  </si>
  <si>
    <t>85SM-3CT-4SKU-18STR-24PRD-33</t>
  </si>
  <si>
    <t>86SM-4CT-2SKU-10STR-37PRD-23</t>
  </si>
  <si>
    <t>87SM-19CT-3SKU-21STR-31PRD-35</t>
  </si>
  <si>
    <t>88SM-12CT-2SKU-30STR-33PRD-32</t>
  </si>
  <si>
    <t>89SM-18CT-2SKU-28STR-36PRD-26</t>
  </si>
  <si>
    <t>90SM-19CT-10SKU-27STR-9PRD-5</t>
  </si>
  <si>
    <t>91SM-18CT-1SKU-29STR-16PRD-21</t>
  </si>
  <si>
    <t>92SM-16CT-8SKU-13STR-25PRD-16</t>
  </si>
  <si>
    <t>93SM-12CT-13SKU-10STR-12PRD-31</t>
  </si>
  <si>
    <t>94SM-5CT-12SKU-20STR-33PRD-16</t>
  </si>
  <si>
    <t>95SM-2CT-13SKU-27STR-28PRD-15</t>
  </si>
  <si>
    <t>96SM-11CT-25SKU-25STR-14PRD-18</t>
  </si>
  <si>
    <t>97SM-12CT-24SKU-11STR-26PRD-1</t>
  </si>
  <si>
    <t>98SM-20CT-3SKU-18STR-16PRD-28</t>
  </si>
  <si>
    <t>99SM-2CT-24SKU-19STR-11PRD-9</t>
  </si>
  <si>
    <t>100SM-11CT-4SKU-14STR-33PRD-33</t>
  </si>
  <si>
    <t>101SM-9CT-6SKU-23STR-45PRD-29</t>
  </si>
  <si>
    <t>102SM-5CT-13SKU-25STR-44PRD-27</t>
  </si>
  <si>
    <t>103SM-5CT-3SKU-21STR-31PRD-28</t>
  </si>
  <si>
    <t>104SM-11CT-22SKU-27STR-10PRD-27</t>
  </si>
  <si>
    <t>105SM-10CT-7SKU-30STR-1PRD-17</t>
  </si>
  <si>
    <t>106SM-18CT-21SKU-28STR-42PRD-22</t>
  </si>
  <si>
    <t>107SM-10CT-9SKU-28STR-47PRD-23</t>
  </si>
  <si>
    <t>108SM-15CT-9SKU-18STR-28PRD-36</t>
  </si>
  <si>
    <t>109SM-1CT-23SKU-19STR-43PRD-4</t>
  </si>
  <si>
    <t>110SM-12CT-16SKU-26STR-32PRD-20</t>
  </si>
  <si>
    <t>111SM-20CT-22SKU-13STR-6PRD-13</t>
  </si>
  <si>
    <t>112SM-8CT-21SKU-15STR-12PRD-9</t>
  </si>
  <si>
    <t>113SM-7CT-2SKU-16STR-7PRD-23</t>
  </si>
  <si>
    <t>114SM-3CT-12SKU-18STR-12PRD-32</t>
  </si>
  <si>
    <t>115SM-11CT-15SKU-21STR-21PRD-18</t>
  </si>
  <si>
    <t>116SM-8CT-5SKU-18STR-9PRD-16</t>
  </si>
  <si>
    <t>117SM-7CT-6SKU-10STR-5PRD-18</t>
  </si>
  <si>
    <t>118SM-15CT-13SKU-10STR-32PRD-34</t>
  </si>
  <si>
    <t>119SM-16CT-14SKU-14STR-20PRD-12</t>
  </si>
  <si>
    <t>120SM-13CT-13SKU-11STR-44PRD-15</t>
  </si>
  <si>
    <t>121SM-1CT-24SKU-19STR-9PRD-12</t>
  </si>
  <si>
    <t>122SM-9CT-6SKU-27STR-39PRD-21</t>
  </si>
  <si>
    <t>123SM-1CT-21SKU-12STR-18PRD-3</t>
  </si>
  <si>
    <t>124SM-2CT-21SKU-30STR-20PRD-21</t>
  </si>
  <si>
    <t>125SM-16CT-16SKU-12STR-19PRD-19</t>
  </si>
  <si>
    <t>126SM-19CT-12SKU-25STR-13PRD-26</t>
  </si>
  <si>
    <t>127SM-11CT-22SKU-25STR-16PRD-3</t>
  </si>
  <si>
    <t>128SM-15CT-1SKU-14STR-25PRD-27</t>
  </si>
  <si>
    <t>129SM-20CT-2SKU-21STR-1PRD-8</t>
  </si>
  <si>
    <t>130SM-18CT-23SKU-30STR-26PRD-4</t>
  </si>
  <si>
    <t>131SM-7CT-17SKU-18STR-33PRD-22</t>
  </si>
  <si>
    <t>132SM-10CT-13SKU-18STR-20PRD-18</t>
  </si>
  <si>
    <t>133SM-15CT-20SKU-29STR-42PRD-15</t>
  </si>
  <si>
    <t>134SM-15CT-21SKU-23STR-13PRD-31</t>
  </si>
  <si>
    <t>135SM-4CT-9SKU-30STR-20PRD-24</t>
  </si>
  <si>
    <t>136SM-1CT-14SKU-16STR-39PRD-14</t>
  </si>
  <si>
    <t>137SM-1CT-1SKU-12STR-26PRD-24</t>
  </si>
  <si>
    <t>138SM-3CT-15SKU-25STR-39PRD-8</t>
  </si>
  <si>
    <t>139SM-1CT-12SKU-30STR-37PRD-5</t>
  </si>
  <si>
    <t>140SM-12CT-6SKU-13STR-25PRD-21</t>
  </si>
  <si>
    <t>141SM-2CT-6SKU-26STR-31PRD-36</t>
  </si>
  <si>
    <t>142SM-6CT-8SKU-10STR-15PRD-27</t>
  </si>
  <si>
    <t>143SM-8CT-9SKU-29STR-19PRD-2</t>
  </si>
  <si>
    <t>144SM-15CT-14SKU-21STR-39PRD-36</t>
  </si>
  <si>
    <t>145SM-10CT-8SKU-13STR-2PRD-35</t>
  </si>
  <si>
    <t>146SM-19CT-17SKU-10STR-20PRD-10</t>
  </si>
  <si>
    <t>147SM-2CT-5SKU-18STR-24PRD-12</t>
  </si>
  <si>
    <t>148SM-4CT-18SKU-29STR-31PRD-7</t>
  </si>
  <si>
    <t>149SM-1CT-19SKU-11STR-27PRD-13</t>
  </si>
  <si>
    <t>150SM-11CT-14SKU-11STR-43PRD-35</t>
  </si>
  <si>
    <t>151SM-13CT-10SKU-25STR-13PRD-1</t>
  </si>
  <si>
    <t>152SM-12CT-1SKU-14STR-27PRD-34</t>
  </si>
  <si>
    <t>153SM-1CT-10SKU-20STR-25PRD-18</t>
  </si>
  <si>
    <t>154SM-12CT-5SKU-28STR-48PRD-22</t>
  </si>
  <si>
    <t>155SM-9CT-11SKU-19STR-50PRD-19</t>
  </si>
  <si>
    <t>156SM-13CT-6SKU-18STR-28PRD-1</t>
  </si>
  <si>
    <t>157SM-13CT-3SKU-26STR-6PRD-17</t>
  </si>
  <si>
    <t>158SM-15CT-6SKU-27STR-33PRD-27</t>
  </si>
  <si>
    <t>159SM-19CT-10SKU-10STR-50PRD-32</t>
  </si>
  <si>
    <t>160SM-18CT-12SKU-16STR-22PRD-24</t>
  </si>
  <si>
    <t>161SM-15CT-17SKU-11STR-4PRD-7</t>
  </si>
  <si>
    <t>162SM-7CT-10SKU-27STR-30PRD-7</t>
  </si>
  <si>
    <t>163SM-3CT-18SKU-27STR-21PRD-6</t>
  </si>
  <si>
    <t>164SM-12CT-14SKU-17STR-22PRD-14</t>
  </si>
  <si>
    <t>165SM-10CT-20SKU-11STR-31PRD-13</t>
  </si>
  <si>
    <t>166SM-6CT-18SKU-27STR-1PRD-17</t>
  </si>
  <si>
    <t>167SM-3CT-17SKU-17STR-36PRD-30</t>
  </si>
  <si>
    <t>168SM-11CT-21SKU-27STR-17PRD-9</t>
  </si>
  <si>
    <t>169SM-18CT-14SKU-15STR-7PRD-5</t>
  </si>
  <si>
    <t>170SM-11CT-1SKU-23STR-24PRD-27</t>
  </si>
  <si>
    <t>171SM-15CT-23SKU-25STR-21PRD-3</t>
  </si>
  <si>
    <t>172SM-4CT-18SKU-15STR-24PRD-8</t>
  </si>
  <si>
    <t>173SM-9CT-2SKU-10STR-44PRD-14</t>
  </si>
  <si>
    <t>174SM-12CT-15SKU-23STR-29PRD-15</t>
  </si>
  <si>
    <t>175SM-4CT-24SKU-24STR-35PRD-11</t>
  </si>
  <si>
    <t>176SM-15CT-6SKU-13STR-21PRD-2</t>
  </si>
  <si>
    <t>177SM-12CT-19SKU-10STR-16PRD-15</t>
  </si>
  <si>
    <t>178SM-20CT-13SKU-10STR-14PRD-28</t>
  </si>
  <si>
    <t>179SM-11CT-20SKU-17STR-20PRD-21</t>
  </si>
  <si>
    <t>180SM-3CT-1SKU-20STR-48PRD-30</t>
  </si>
  <si>
    <t>181SM-5CT-16SKU-29STR-36PRD-22</t>
  </si>
  <si>
    <t>182SM-20CT-15SKU-13STR-5PRD-2</t>
  </si>
  <si>
    <t>183SM-10CT-6SKU-15STR-18PRD-35</t>
  </si>
  <si>
    <t>184SM-3CT-7SKU-22STR-27PRD-28</t>
  </si>
  <si>
    <t>185SM-2CT-15SKU-23STR-13PRD-5</t>
  </si>
  <si>
    <t>186SM-5CT-12SKU-22STR-6PRD-17</t>
  </si>
  <si>
    <t>187SM-10CT-23SKU-23STR-40PRD-35</t>
  </si>
  <si>
    <t>188SM-13CT-1SKU-19STR-35PRD-13</t>
  </si>
  <si>
    <t>189SM-16CT-18SKU-30STR-11PRD-16</t>
  </si>
  <si>
    <t>190SM-13CT-10SKU-10STR-28PRD-36</t>
  </si>
  <si>
    <t>191SM-4CT-1SKU-13STR-5PRD-26</t>
  </si>
  <si>
    <t>192SM-4CT-21SKU-27STR-14PRD-17</t>
  </si>
  <si>
    <t>193SM-9CT-18SKU-26STR-25PRD-26</t>
  </si>
  <si>
    <t>194SM-12CT-25SKU-26STR-20PRD-25</t>
  </si>
  <si>
    <t>195SM-13CT-7SKU-25STR-43PRD-34</t>
  </si>
  <si>
    <t>196SM-1CT-17SKU-16STR-5PRD-15</t>
  </si>
  <si>
    <t>197SM-20CT-21SKU-18STR-36PRD-31</t>
  </si>
  <si>
    <t>198SM-15CT-3SKU-30STR-5PRD-5</t>
  </si>
  <si>
    <t>199SM-4CT-2SKU-25STR-31PRD-5</t>
  </si>
  <si>
    <t>200SM-13CT-1SKU-29STR-9PRD-24</t>
  </si>
  <si>
    <t>Garnier</t>
  </si>
  <si>
    <t>Maybelline</t>
  </si>
  <si>
    <t>NYX Professional</t>
  </si>
  <si>
    <t>Retailer Category</t>
  </si>
  <si>
    <t>Chemist</t>
  </si>
  <si>
    <t>Cosmetic</t>
  </si>
  <si>
    <t>Supermarket</t>
  </si>
  <si>
    <t>General Store</t>
  </si>
  <si>
    <t>Wholesale</t>
  </si>
  <si>
    <t>E-commerce</t>
  </si>
  <si>
    <t>Retailer Class</t>
  </si>
  <si>
    <t>Platinum</t>
  </si>
  <si>
    <t>Bronze</t>
  </si>
  <si>
    <t>Others</t>
  </si>
  <si>
    <t>Andhra Pradesh</t>
  </si>
  <si>
    <t>Southern</t>
  </si>
  <si>
    <t>Amaravati</t>
  </si>
  <si>
    <t>Arunachal Pradesh</t>
  </si>
  <si>
    <t>Itanagar</t>
  </si>
  <si>
    <t>Assam</t>
  </si>
  <si>
    <t>Dispur</t>
  </si>
  <si>
    <t>Bihar</t>
  </si>
  <si>
    <t>Eastern</t>
  </si>
  <si>
    <t>Patna</t>
  </si>
  <si>
    <t>Chhattisgarh</t>
  </si>
  <si>
    <t>Central</t>
  </si>
  <si>
    <t>Naya Raipur</t>
  </si>
  <si>
    <t>Goa</t>
  </si>
  <si>
    <t>Western</t>
  </si>
  <si>
    <t>Panaji</t>
  </si>
  <si>
    <t>Gujarat</t>
  </si>
  <si>
    <t>Gandhinagar</t>
  </si>
  <si>
    <t>Haryana</t>
  </si>
  <si>
    <t>Northern</t>
  </si>
  <si>
    <t>Chandigarh</t>
  </si>
  <si>
    <t>Himachal Pradesh</t>
  </si>
  <si>
    <t>Shimla</t>
  </si>
  <si>
    <t>Jharkhand</t>
  </si>
  <si>
    <t>Ranchi</t>
  </si>
  <si>
    <t>Karnataka</t>
  </si>
  <si>
    <t>Kerala</t>
  </si>
  <si>
    <t>Thiruvananthapuram</t>
  </si>
  <si>
    <t>Madhya Pradesh</t>
  </si>
  <si>
    <t>Bhopal</t>
  </si>
  <si>
    <t>Maharashtra</t>
  </si>
  <si>
    <t>Mumbai</t>
  </si>
  <si>
    <t>Manipur</t>
  </si>
  <si>
    <t>Imphal</t>
  </si>
  <si>
    <t>Meghalaya</t>
  </si>
  <si>
    <t>Shillong</t>
  </si>
  <si>
    <t>Mizoram</t>
  </si>
  <si>
    <t>Aizawl</t>
  </si>
  <si>
    <t>Nagaland</t>
  </si>
  <si>
    <t>Kohima</t>
  </si>
  <si>
    <t>Odisha</t>
  </si>
  <si>
    <t>Bhubaneswar</t>
  </si>
  <si>
    <t>Punjab</t>
  </si>
  <si>
    <t>Rajasthan</t>
  </si>
  <si>
    <t>Jaipur</t>
  </si>
  <si>
    <t>Sikkim</t>
  </si>
  <si>
    <t>Gangtok</t>
  </si>
  <si>
    <t>Tamil Nadu</t>
  </si>
  <si>
    <t>Chennai</t>
  </si>
  <si>
    <t>Telangana</t>
  </si>
  <si>
    <t>West Bengal</t>
  </si>
  <si>
    <t>Kolkata</t>
  </si>
  <si>
    <t>Bengaluru (formerly Bangalore)</t>
  </si>
  <si>
    <t>Hyderabad</t>
  </si>
  <si>
    <t>Pin Code</t>
  </si>
  <si>
    <t>Schemes</t>
  </si>
  <si>
    <t>SCH/10-Aqua4Essense10Off</t>
  </si>
  <si>
    <t>SCH/12-Maybilline10Off, SCH/14-Revita20Off</t>
  </si>
  <si>
    <t>SCH/18-Garnier40Off, SCH/12-Maybilline10Off</t>
  </si>
  <si>
    <t>SCH/14-Revita20Off, SCH/18-Garnier40Off</t>
  </si>
  <si>
    <t>SCH/21-Masque30Off, SCH/24-Serum30Off</t>
  </si>
  <si>
    <t>SCH/24-Serum30Off,SCH/10-DayCream20Off</t>
  </si>
  <si>
    <t>SCH/10-DayCream20Off, SCH/20-Scrub20Off</t>
  </si>
  <si>
    <t>SCH/16-Sunscreen40Off, SCH/10-Aqua4Essense10Off</t>
  </si>
  <si>
    <t>SCH/20-Scrub20Off, SCH/12-RevitaLift20Off</t>
  </si>
  <si>
    <t>SCH/12-RevitaLift20Off, SCH/10-Aqua4Essense10Off</t>
  </si>
  <si>
    <t>Chaudry </t>
  </si>
  <si>
    <t>Malhotra </t>
  </si>
  <si>
    <t>Majumdar </t>
  </si>
  <si>
    <t>Singhal </t>
  </si>
  <si>
    <t>Deepa</t>
  </si>
  <si>
    <t>Mangal </t>
  </si>
  <si>
    <t>Butala </t>
  </si>
  <si>
    <t>Mohan</t>
  </si>
  <si>
    <t>Anne </t>
  </si>
  <si>
    <t>Kalla </t>
  </si>
  <si>
    <t>Bath </t>
  </si>
  <si>
    <t>Chohan </t>
  </si>
  <si>
    <t>Rampersad </t>
  </si>
  <si>
    <t>Vijay</t>
  </si>
  <si>
    <t>Dev</t>
  </si>
  <si>
    <t>Bhola</t>
  </si>
  <si>
    <t>Neela</t>
  </si>
  <si>
    <t>Maya</t>
  </si>
  <si>
    <t>Nalini</t>
  </si>
  <si>
    <t>Tejaswani</t>
  </si>
  <si>
    <t>Nancy</t>
  </si>
  <si>
    <t>Rakhi</t>
  </si>
  <si>
    <t>Shweta</t>
  </si>
  <si>
    <t>Veena</t>
  </si>
  <si>
    <t>Usha</t>
  </si>
  <si>
    <t>Manoj</t>
  </si>
  <si>
    <t>Aggarwal</t>
  </si>
  <si>
    <t>Somnath</t>
  </si>
  <si>
    <t>Chanda</t>
  </si>
  <si>
    <t>Naresh</t>
  </si>
  <si>
    <t>Ganguly</t>
  </si>
  <si>
    <t>Jawahar</t>
  </si>
  <si>
    <t>Sawant</t>
  </si>
  <si>
    <t>George</t>
  </si>
  <si>
    <t>Samuel</t>
  </si>
  <si>
    <t>Khan</t>
  </si>
  <si>
    <t>Wahid</t>
  </si>
  <si>
    <t>Lalit Vijay</t>
  </si>
  <si>
    <t>Binod Banerjee</t>
  </si>
  <si>
    <t>Neerendra Johal</t>
  </si>
  <si>
    <t>Hetan Gaba</t>
  </si>
  <si>
    <t>Ramesh Jagdish</t>
  </si>
  <si>
    <t>Gaurav Ram</t>
  </si>
  <si>
    <t>Period</t>
  </si>
  <si>
    <t>City-ID</t>
  </si>
  <si>
    <t>Column1</t>
  </si>
  <si>
    <t>Row Labels</t>
  </si>
  <si>
    <t>Grand Total</t>
  </si>
  <si>
    <t>Sum of Actual Sales</t>
  </si>
  <si>
    <t>Samuel George</t>
  </si>
  <si>
    <t>Shweta Kalla </t>
  </si>
  <si>
    <t>Veena Bath </t>
  </si>
  <si>
    <t>Vijay Dev</t>
  </si>
  <si>
    <t>Wahid Khan</t>
  </si>
  <si>
    <t>2018</t>
  </si>
  <si>
    <t>Jan</t>
  </si>
  <si>
    <t>Feb</t>
  </si>
  <si>
    <t>Mar</t>
  </si>
  <si>
    <t>Apr</t>
  </si>
  <si>
    <t>May</t>
  </si>
  <si>
    <t>Jun</t>
  </si>
  <si>
    <t>Jul</t>
  </si>
  <si>
    <t>Aug</t>
  </si>
  <si>
    <t>Sep</t>
  </si>
  <si>
    <t>Oct</t>
  </si>
  <si>
    <t>Nov</t>
  </si>
  <si>
    <t>Dec</t>
  </si>
  <si>
    <t>2019</t>
  </si>
  <si>
    <t>2020</t>
  </si>
  <si>
    <t>Column2</t>
  </si>
  <si>
    <t>Actual Visit</t>
  </si>
  <si>
    <t xml:space="preserve"> Actual Sales</t>
  </si>
  <si>
    <t xml:space="preserve"> Target Sales</t>
  </si>
  <si>
    <t xml:space="preserve"> Target</t>
  </si>
  <si>
    <t xml:space="preserve">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</si>
</sst>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dd/mm/yy;@"/>
    <numFmt numFmtId="166" formatCode="&quot;$&quot;#,##0"/>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164" fontId="3" fillId="0" borderId="0" applyFont="0" applyFill="0" applyBorder="0" applyAlignment="0" applyProtection="0"/>
  </cellStyleXfs>
  <cellXfs count="44">
    <xf numFmtId="0" fontId="0" fillId="0" borderId="0" xfId="0"/>
    <xf numFmtId="1" fontId="0" fillId="0" borderId="0" xfId="0" applyNumberFormat="1" applyAlignment="1">
      <alignment horizontal="right"/>
    </xf>
    <xf numFmtId="0" fontId="0" fillId="0" borderId="1" xfId="0" applyBorder="1"/>
    <xf numFmtId="0" fontId="1" fillId="0" borderId="1" xfId="0" applyFont="1" applyBorder="1"/>
    <xf numFmtId="1" fontId="0" fillId="0" borderId="1" xfId="0" applyNumberFormat="1" applyBorder="1" applyAlignment="1">
      <alignment horizontal="right"/>
    </xf>
    <xf numFmtId="1" fontId="1" fillId="0" borderId="1" xfId="0" applyNumberFormat="1" applyFont="1" applyBorder="1" applyAlignment="1">
      <alignment horizontal="right"/>
    </xf>
    <xf numFmtId="0" fontId="1" fillId="0" borderId="1" xfId="0" applyFont="1" applyFill="1" applyBorder="1"/>
    <xf numFmtId="0" fontId="0" fillId="0" borderId="1" xfId="0" applyFill="1" applyBorder="1"/>
    <xf numFmtId="0" fontId="1" fillId="0" borderId="2" xfId="0" applyFont="1" applyFill="1" applyBorder="1"/>
    <xf numFmtId="0" fontId="0" fillId="0" borderId="3" xfId="0" applyBorder="1"/>
    <xf numFmtId="0" fontId="0" fillId="0" borderId="4" xfId="0" applyBorder="1"/>
    <xf numFmtId="0" fontId="1" fillId="0" borderId="5" xfId="0" applyFont="1" applyBorder="1"/>
    <xf numFmtId="0" fontId="1" fillId="0" borderId="6" xfId="0" applyFont="1" applyBorder="1"/>
    <xf numFmtId="0" fontId="1" fillId="0" borderId="6" xfId="0" applyFont="1" applyFill="1" applyBorder="1"/>
    <xf numFmtId="0" fontId="1" fillId="0" borderId="7" xfId="0" applyFont="1" applyFill="1" applyBorder="1"/>
    <xf numFmtId="0" fontId="0" fillId="0" borderId="8" xfId="0" applyBorder="1"/>
    <xf numFmtId="0" fontId="0" fillId="0" borderId="9" xfId="0" applyBorder="1"/>
    <xf numFmtId="0" fontId="0" fillId="0" borderId="10" xfId="0" applyBorder="1"/>
    <xf numFmtId="0" fontId="0" fillId="0" borderId="1" xfId="0" applyNumberFormat="1" applyBorder="1"/>
    <xf numFmtId="0" fontId="0" fillId="0" borderId="9" xfId="0" applyNumberFormat="1" applyBorder="1"/>
    <xf numFmtId="164" fontId="1" fillId="0" borderId="6" xfId="1" applyFont="1" applyFill="1" applyBorder="1"/>
    <xf numFmtId="164" fontId="0" fillId="0" borderId="1" xfId="1" applyFont="1" applyBorder="1"/>
    <xf numFmtId="164" fontId="0" fillId="0" borderId="0" xfId="1" applyFont="1"/>
    <xf numFmtId="0" fontId="0" fillId="0" borderId="2" xfId="0" applyFill="1" applyBorder="1"/>
    <xf numFmtId="1" fontId="0" fillId="0" borderId="1" xfId="0" applyNumberFormat="1" applyBorder="1"/>
    <xf numFmtId="1" fontId="0" fillId="0" borderId="9" xfId="0" applyNumberFormat="1" applyBorder="1"/>
    <xf numFmtId="0" fontId="0" fillId="0" borderId="6" xfId="0" applyBorder="1"/>
    <xf numFmtId="0" fontId="0" fillId="0" borderId="6" xfId="0" applyNumberFormat="1" applyBorder="1"/>
    <xf numFmtId="3" fontId="1" fillId="0" borderId="6" xfId="1" applyNumberFormat="1" applyFont="1" applyFill="1" applyBorder="1"/>
    <xf numFmtId="3" fontId="0" fillId="0" borderId="1" xfId="1" applyNumberFormat="1" applyFont="1" applyBorder="1"/>
    <xf numFmtId="3" fontId="0" fillId="0" borderId="0" xfId="0" applyNumberFormat="1"/>
    <xf numFmtId="165" fontId="1" fillId="0" borderId="1" xfId="0" applyNumberFormat="1" applyFont="1" applyBorder="1"/>
    <xf numFmtId="165" fontId="0" fillId="0" borderId="1" xfId="0" applyNumberFormat="1" applyBorder="1"/>
    <xf numFmtId="165" fontId="0" fillId="0" borderId="0" xfId="0" applyNumberFormat="1"/>
    <xf numFmtId="14" fontId="1" fillId="0" borderId="6" xfId="0" applyNumberFormat="1" applyFont="1" applyFill="1" applyBorder="1"/>
    <xf numFmtId="14" fontId="0" fillId="0" borderId="6" xfId="0" applyNumberFormat="1" applyBorder="1"/>
    <xf numFmtId="14" fontId="0" fillId="0" borderId="1" xfId="0" applyNumberFormat="1" applyBorder="1"/>
    <xf numFmtId="14" fontId="0" fillId="0" borderId="9" xfId="0" applyNumberFormat="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4" fontId="0" fillId="0" borderId="0" xfId="0" applyNumberFormat="1" applyAlignment="1">
      <alignment horizontal="left" indent="1"/>
    </xf>
  </cellXfs>
  <cellStyles count="2">
    <cellStyle name="Currency" xfId="1" builtinId="4"/>
    <cellStyle name="Normal" xfId="0" builtinId="0"/>
  </cellStyles>
  <dxfs count="48">
    <dxf>
      <font>
        <b/>
        <i val="0"/>
        <sz val="9"/>
        <color theme="0"/>
      </font>
      <fill>
        <patternFill>
          <fgColor theme="0"/>
        </patternFill>
      </fill>
    </dxf>
    <dxf>
      <fill>
        <patternFill>
          <bgColor theme="1"/>
        </patternFill>
      </fill>
    </dxf>
    <dxf>
      <font>
        <b/>
        <i val="0"/>
        <sz val="9"/>
        <color theme="0"/>
        <name val="Calibri"/>
        <scheme val="minor"/>
      </font>
    </dxf>
    <dxf>
      <font>
        <color theme="0"/>
      </font>
      <fill>
        <patternFill patternType="solid">
          <fgColor auto="1"/>
          <bgColor theme="1"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ill>
        <gradientFill degree="90">
          <stop position="0">
            <color theme="9" tint="0.59999389629810485"/>
          </stop>
          <stop position="1">
            <color theme="9" tint="-0.25098422193060094"/>
          </stop>
        </gradientFill>
      </fill>
    </dxf>
    <dxf>
      <numFmt numFmtId="167" formatCode="m/d/yyyy"/>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s>
  <tableStyles count="5" defaultTableStyle="TableStyleMedium2" defaultPivotStyle="PivotStyleLight16">
    <tableStyle name="Slicer Style 1" pivot="0" table="0" count="6">
      <tableStyleElement type="wholeTable" dxfId="1"/>
      <tableStyleElement type="headerRow" dxfId="0"/>
    </tableStyle>
    <tableStyle name="Slicer Style 2" pivot="0" table="0" count="1"/>
    <tableStyle name="Slicer Style 3" pivot="0" table="0" count="0"/>
    <tableStyle name="Slicer Style 4" pivot="0" table="0" count="2">
      <tableStyleElement type="wholeTable" dxfId="4"/>
    </tableStyle>
    <tableStyle name="Timeline Style 1" pivot="0" table="0" count="9">
      <tableStyleElement type="wholeTable" dxfId="3"/>
      <tableStyleElement type="headerRow" dxfId="2"/>
    </tableStyle>
  </tableStyles>
  <extLst>
    <ext xmlns:x14="http://schemas.microsoft.com/office/spreadsheetml/2009/9/main" uri="{46F421CA-312F-682f-3DD2-61675219B42D}">
      <x14:dxfs count="6">
        <dxf>
          <fill>
            <patternFill>
              <fgColor theme="9" tint="0.59996337778862885"/>
            </patternFill>
          </fill>
        </dxf>
        <dxf>
          <fill>
            <patternFill>
              <fgColor theme="9" tint="0.39994506668294322"/>
              <bgColor theme="9" tint="0.39994506668294322"/>
            </patternFill>
          </fill>
        </dxf>
        <dxf>
          <fill>
            <patternFill>
              <fgColor theme="9" tint="0.39994506668294322"/>
            </patternFill>
          </fill>
        </dxf>
        <dxf>
          <fill>
            <patternFill>
              <fgColor theme="9" tint="-0.24994659260841701"/>
              <bgColor theme="9" tint="-0.499984740745262"/>
            </patternFill>
          </fill>
        </dxf>
        <dxf>
          <fill>
            <patternFill>
              <bgColor theme="1"/>
            </patternFill>
          </fill>
        </dxf>
        <dxf>
          <fill>
            <gradientFill degree="90">
              <stop position="0">
                <color theme="0"/>
              </stop>
              <stop position="1">
                <color theme="9" tint="-0.25098422193060094"/>
              </stop>
            </gradientFill>
          </fill>
        </dxf>
      </x14:dxfs>
    </ext>
    <ext xmlns:x14="http://schemas.microsoft.com/office/spreadsheetml/2009/9/main" uri="{EB79DEF2-80B8-43e5-95BD-54CBDDF9020C}">
      <x14:slicerStyles defaultSlicerStyle="Slicer Style 4">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2">
          <x14:slicerStyleElements>
            <x14:slicerStyleElement type="selectedItemWithData" dxfId="5"/>
          </x14:slicerStyleElements>
        </x14:slicerStyle>
        <x14:slicerStyle name="Slicer Style 3"/>
        <x14:slicerStyle name="Slicer Style 4">
          <x14:slicerStyleElements>
            <x14:slicerStyleElement type="unselectedItemWithData" dxfId="4"/>
          </x14:slicerStyleElements>
        </x14:slicerStyle>
      </x14:slicerStyles>
    </ext>
    <ext xmlns:x15="http://schemas.microsoft.com/office/spreadsheetml/2010/11/main" uri="{A0A4C193-F2C1-4fcb-8827-314CF55A85BB}">
      <x15:dxfs count="7">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24994659260841701"/>
            </patternFill>
          </fill>
        </dxf>
        <dxf>
          <font>
            <sz val="9"/>
            <color theme="9" tint="0.39994506668294322"/>
            <name val="Calibri"/>
            <scheme val="minor"/>
          </font>
        </dxf>
        <dxf>
          <font>
            <sz val="9"/>
            <color theme="9" tint="0.39994506668294322"/>
            <name val="Calibri"/>
            <scheme val="minor"/>
          </font>
        </dxf>
        <dxf>
          <font>
            <sz val="9"/>
            <color theme="9" tint="0.39994506668294322"/>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(1).xlsx]storewise sales!PivotTable1</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2614740058901084"/>
          <c:y val="3.839378279768773E-2"/>
          <c:w val="0.60773712376861988"/>
          <c:h val="0.88059385825878278"/>
        </c:manualLayout>
      </c:layout>
      <c:barChart>
        <c:barDir val="bar"/>
        <c:grouping val="clustered"/>
        <c:varyColors val="0"/>
        <c:ser>
          <c:idx val="0"/>
          <c:order val="0"/>
          <c:tx>
            <c:strRef>
              <c:f>'storewise sales'!$B$3</c:f>
              <c:strCache>
                <c:ptCount val="1"/>
                <c:pt idx="0">
                  <c:v>Total</c:v>
                </c:pt>
              </c:strCache>
            </c:strRef>
          </c:tx>
          <c:spPr>
            <a:solidFill>
              <a:schemeClr val="accent1"/>
            </a:solidFill>
            <a:ln>
              <a:noFill/>
            </a:ln>
            <a:effectLst/>
          </c:spPr>
          <c:invertIfNegative val="0"/>
          <c:cat>
            <c:strRef>
              <c:f>'storewise sales'!$A$4:$A$54</c:f>
              <c:strCache>
                <c:ptCount val="50"/>
                <c:pt idx="0">
                  <c:v>STR-41</c:v>
                </c:pt>
                <c:pt idx="1">
                  <c:v>STR-34</c:v>
                </c:pt>
                <c:pt idx="2">
                  <c:v>STR-17</c:v>
                </c:pt>
                <c:pt idx="3">
                  <c:v>STR-4</c:v>
                </c:pt>
                <c:pt idx="4">
                  <c:v>STR-8</c:v>
                </c:pt>
                <c:pt idx="5">
                  <c:v>STR-22</c:v>
                </c:pt>
                <c:pt idx="6">
                  <c:v>STR-7</c:v>
                </c:pt>
                <c:pt idx="7">
                  <c:v>STR-29</c:v>
                </c:pt>
                <c:pt idx="8">
                  <c:v>STR-15</c:v>
                </c:pt>
                <c:pt idx="9">
                  <c:v>STR-3</c:v>
                </c:pt>
                <c:pt idx="10">
                  <c:v>STR-48</c:v>
                </c:pt>
                <c:pt idx="11">
                  <c:v>STR-49</c:v>
                </c:pt>
                <c:pt idx="12">
                  <c:v>STR-45</c:v>
                </c:pt>
                <c:pt idx="13">
                  <c:v>STR-18</c:v>
                </c:pt>
                <c:pt idx="14">
                  <c:v>STR-42</c:v>
                </c:pt>
                <c:pt idx="15">
                  <c:v>STR-19</c:v>
                </c:pt>
                <c:pt idx="16">
                  <c:v>STR-44</c:v>
                </c:pt>
                <c:pt idx="17">
                  <c:v>STR-35</c:v>
                </c:pt>
                <c:pt idx="18">
                  <c:v>STR-30</c:v>
                </c:pt>
                <c:pt idx="19">
                  <c:v>STR-46</c:v>
                </c:pt>
                <c:pt idx="20">
                  <c:v>STR-11</c:v>
                </c:pt>
                <c:pt idx="21">
                  <c:v>STR-23</c:v>
                </c:pt>
                <c:pt idx="22">
                  <c:v>STR-43</c:v>
                </c:pt>
                <c:pt idx="23">
                  <c:v>STR-6</c:v>
                </c:pt>
                <c:pt idx="24">
                  <c:v>STR-26</c:v>
                </c:pt>
                <c:pt idx="25">
                  <c:v>STR-37</c:v>
                </c:pt>
                <c:pt idx="26">
                  <c:v>STR-36</c:v>
                </c:pt>
                <c:pt idx="27">
                  <c:v>STR-32</c:v>
                </c:pt>
                <c:pt idx="28">
                  <c:v>STR-14</c:v>
                </c:pt>
                <c:pt idx="29">
                  <c:v>STR-1</c:v>
                </c:pt>
                <c:pt idx="30">
                  <c:v>STR-47</c:v>
                </c:pt>
                <c:pt idx="31">
                  <c:v>STR-9</c:v>
                </c:pt>
                <c:pt idx="32">
                  <c:v>STR-40</c:v>
                </c:pt>
                <c:pt idx="33">
                  <c:v>STR-21</c:v>
                </c:pt>
                <c:pt idx="34">
                  <c:v>STR-38</c:v>
                </c:pt>
                <c:pt idx="35">
                  <c:v>STR-50</c:v>
                </c:pt>
                <c:pt idx="36">
                  <c:v>STR-2</c:v>
                </c:pt>
                <c:pt idx="37">
                  <c:v>STR-13</c:v>
                </c:pt>
                <c:pt idx="38">
                  <c:v>STR-27</c:v>
                </c:pt>
                <c:pt idx="39">
                  <c:v>STR-10</c:v>
                </c:pt>
                <c:pt idx="40">
                  <c:v>STR-28</c:v>
                </c:pt>
                <c:pt idx="41">
                  <c:v>STR-24</c:v>
                </c:pt>
                <c:pt idx="42">
                  <c:v>STR-39</c:v>
                </c:pt>
                <c:pt idx="43">
                  <c:v>STR-31</c:v>
                </c:pt>
                <c:pt idx="44">
                  <c:v>STR-12</c:v>
                </c:pt>
                <c:pt idx="45">
                  <c:v>STR-16</c:v>
                </c:pt>
                <c:pt idx="46">
                  <c:v>STR-20</c:v>
                </c:pt>
                <c:pt idx="47">
                  <c:v>STR-5</c:v>
                </c:pt>
                <c:pt idx="48">
                  <c:v>STR-33</c:v>
                </c:pt>
                <c:pt idx="49">
                  <c:v>STR-25</c:v>
                </c:pt>
              </c:strCache>
            </c:strRef>
          </c:cat>
          <c:val>
            <c:numRef>
              <c:f>'storewise sales'!$B$4:$B$54</c:f>
              <c:numCache>
                <c:formatCode>"$"#,##0</c:formatCode>
                <c:ptCount val="50"/>
                <c:pt idx="0">
                  <c:v>0</c:v>
                </c:pt>
                <c:pt idx="1">
                  <c:v>15</c:v>
                </c:pt>
                <c:pt idx="2">
                  <c:v>104</c:v>
                </c:pt>
                <c:pt idx="3">
                  <c:v>110</c:v>
                </c:pt>
                <c:pt idx="4">
                  <c:v>115</c:v>
                </c:pt>
                <c:pt idx="5">
                  <c:v>165</c:v>
                </c:pt>
                <c:pt idx="6">
                  <c:v>169</c:v>
                </c:pt>
                <c:pt idx="7">
                  <c:v>170</c:v>
                </c:pt>
                <c:pt idx="8">
                  <c:v>185</c:v>
                </c:pt>
                <c:pt idx="9">
                  <c:v>197</c:v>
                </c:pt>
                <c:pt idx="10">
                  <c:v>207</c:v>
                </c:pt>
                <c:pt idx="11">
                  <c:v>213</c:v>
                </c:pt>
                <c:pt idx="12">
                  <c:v>222</c:v>
                </c:pt>
                <c:pt idx="13">
                  <c:v>235</c:v>
                </c:pt>
                <c:pt idx="14">
                  <c:v>239</c:v>
                </c:pt>
                <c:pt idx="15">
                  <c:v>242</c:v>
                </c:pt>
                <c:pt idx="16">
                  <c:v>246</c:v>
                </c:pt>
                <c:pt idx="17">
                  <c:v>262</c:v>
                </c:pt>
                <c:pt idx="18">
                  <c:v>270</c:v>
                </c:pt>
                <c:pt idx="19">
                  <c:v>271</c:v>
                </c:pt>
                <c:pt idx="20">
                  <c:v>281</c:v>
                </c:pt>
                <c:pt idx="21">
                  <c:v>322</c:v>
                </c:pt>
                <c:pt idx="22">
                  <c:v>333</c:v>
                </c:pt>
                <c:pt idx="23">
                  <c:v>340</c:v>
                </c:pt>
                <c:pt idx="24">
                  <c:v>353</c:v>
                </c:pt>
                <c:pt idx="25">
                  <c:v>359</c:v>
                </c:pt>
                <c:pt idx="26">
                  <c:v>360</c:v>
                </c:pt>
                <c:pt idx="27">
                  <c:v>373</c:v>
                </c:pt>
                <c:pt idx="28">
                  <c:v>383</c:v>
                </c:pt>
                <c:pt idx="29">
                  <c:v>395</c:v>
                </c:pt>
                <c:pt idx="30">
                  <c:v>423</c:v>
                </c:pt>
                <c:pt idx="31">
                  <c:v>431</c:v>
                </c:pt>
                <c:pt idx="32">
                  <c:v>434</c:v>
                </c:pt>
                <c:pt idx="33">
                  <c:v>459</c:v>
                </c:pt>
                <c:pt idx="34">
                  <c:v>464</c:v>
                </c:pt>
                <c:pt idx="35">
                  <c:v>467</c:v>
                </c:pt>
                <c:pt idx="36">
                  <c:v>475</c:v>
                </c:pt>
                <c:pt idx="37">
                  <c:v>478</c:v>
                </c:pt>
                <c:pt idx="38">
                  <c:v>481</c:v>
                </c:pt>
                <c:pt idx="39">
                  <c:v>495</c:v>
                </c:pt>
                <c:pt idx="40">
                  <c:v>529</c:v>
                </c:pt>
                <c:pt idx="41">
                  <c:v>554</c:v>
                </c:pt>
                <c:pt idx="42">
                  <c:v>561</c:v>
                </c:pt>
                <c:pt idx="43">
                  <c:v>633</c:v>
                </c:pt>
                <c:pt idx="44">
                  <c:v>662</c:v>
                </c:pt>
                <c:pt idx="45">
                  <c:v>681</c:v>
                </c:pt>
                <c:pt idx="46">
                  <c:v>696</c:v>
                </c:pt>
                <c:pt idx="47">
                  <c:v>743</c:v>
                </c:pt>
                <c:pt idx="48">
                  <c:v>754</c:v>
                </c:pt>
                <c:pt idx="49">
                  <c:v>911</c:v>
                </c:pt>
              </c:numCache>
            </c:numRef>
          </c:val>
        </c:ser>
        <c:dLbls>
          <c:showLegendKey val="0"/>
          <c:showVal val="0"/>
          <c:showCatName val="0"/>
          <c:showSerName val="0"/>
          <c:showPercent val="0"/>
          <c:showBubbleSize val="0"/>
        </c:dLbls>
        <c:gapWidth val="219"/>
        <c:axId val="266491600"/>
        <c:axId val="266495520"/>
      </c:barChart>
      <c:catAx>
        <c:axId val="26649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95520"/>
        <c:crosses val="autoZero"/>
        <c:auto val="1"/>
        <c:lblAlgn val="ctr"/>
        <c:lblOffset val="100"/>
        <c:noMultiLvlLbl val="0"/>
      </c:catAx>
      <c:valAx>
        <c:axId val="26649552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9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(1).xlsx]storewise sales!PivotTable1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
        <c:idx val="4"/>
        <c:spPr>
          <a:solidFill>
            <a:schemeClr val="bg1"/>
          </a:solidFill>
          <a:ln>
            <a:noFill/>
          </a:ln>
          <a:effectLst/>
        </c:spPr>
        <c:marker>
          <c:symbol val="none"/>
        </c:marker>
      </c:pivotFmt>
    </c:pivotFmts>
    <c:plotArea>
      <c:layout>
        <c:manualLayout>
          <c:layoutTarget val="inner"/>
          <c:xMode val="edge"/>
          <c:yMode val="edge"/>
          <c:x val="0.25978074728991096"/>
          <c:y val="4.1453874640105887E-2"/>
          <c:w val="0.60324541059370118"/>
          <c:h val="0.90524919536105497"/>
        </c:manualLayout>
      </c:layout>
      <c:barChart>
        <c:barDir val="bar"/>
        <c:grouping val="clustered"/>
        <c:varyColors val="0"/>
        <c:ser>
          <c:idx val="0"/>
          <c:order val="0"/>
          <c:tx>
            <c:strRef>
              <c:f>'storewise sales'!$B$3</c:f>
              <c:strCache>
                <c:ptCount val="1"/>
                <c:pt idx="0">
                  <c:v>Total</c:v>
                </c:pt>
              </c:strCache>
            </c:strRef>
          </c:tx>
          <c:spPr>
            <a:solidFill>
              <a:schemeClr val="bg1"/>
            </a:solidFill>
            <a:ln>
              <a:noFill/>
            </a:ln>
            <a:effectLst/>
          </c:spPr>
          <c:invertIfNegative val="0"/>
          <c:cat>
            <c:strRef>
              <c:f>'storewise sales'!$A$4:$A$54</c:f>
              <c:strCache>
                <c:ptCount val="50"/>
                <c:pt idx="0">
                  <c:v>STR-41</c:v>
                </c:pt>
                <c:pt idx="1">
                  <c:v>STR-34</c:v>
                </c:pt>
                <c:pt idx="2">
                  <c:v>STR-17</c:v>
                </c:pt>
                <c:pt idx="3">
                  <c:v>STR-4</c:v>
                </c:pt>
                <c:pt idx="4">
                  <c:v>STR-8</c:v>
                </c:pt>
                <c:pt idx="5">
                  <c:v>STR-22</c:v>
                </c:pt>
                <c:pt idx="6">
                  <c:v>STR-7</c:v>
                </c:pt>
                <c:pt idx="7">
                  <c:v>STR-29</c:v>
                </c:pt>
                <c:pt idx="8">
                  <c:v>STR-15</c:v>
                </c:pt>
                <c:pt idx="9">
                  <c:v>STR-3</c:v>
                </c:pt>
                <c:pt idx="10">
                  <c:v>STR-48</c:v>
                </c:pt>
                <c:pt idx="11">
                  <c:v>STR-49</c:v>
                </c:pt>
                <c:pt idx="12">
                  <c:v>STR-45</c:v>
                </c:pt>
                <c:pt idx="13">
                  <c:v>STR-18</c:v>
                </c:pt>
                <c:pt idx="14">
                  <c:v>STR-42</c:v>
                </c:pt>
                <c:pt idx="15">
                  <c:v>STR-19</c:v>
                </c:pt>
                <c:pt idx="16">
                  <c:v>STR-44</c:v>
                </c:pt>
                <c:pt idx="17">
                  <c:v>STR-35</c:v>
                </c:pt>
                <c:pt idx="18">
                  <c:v>STR-30</c:v>
                </c:pt>
                <c:pt idx="19">
                  <c:v>STR-46</c:v>
                </c:pt>
                <c:pt idx="20">
                  <c:v>STR-11</c:v>
                </c:pt>
                <c:pt idx="21">
                  <c:v>STR-23</c:v>
                </c:pt>
                <c:pt idx="22">
                  <c:v>STR-43</c:v>
                </c:pt>
                <c:pt idx="23">
                  <c:v>STR-6</c:v>
                </c:pt>
                <c:pt idx="24">
                  <c:v>STR-26</c:v>
                </c:pt>
                <c:pt idx="25">
                  <c:v>STR-37</c:v>
                </c:pt>
                <c:pt idx="26">
                  <c:v>STR-36</c:v>
                </c:pt>
                <c:pt idx="27">
                  <c:v>STR-32</c:v>
                </c:pt>
                <c:pt idx="28">
                  <c:v>STR-14</c:v>
                </c:pt>
                <c:pt idx="29">
                  <c:v>STR-1</c:v>
                </c:pt>
                <c:pt idx="30">
                  <c:v>STR-47</c:v>
                </c:pt>
                <c:pt idx="31">
                  <c:v>STR-9</c:v>
                </c:pt>
                <c:pt idx="32">
                  <c:v>STR-40</c:v>
                </c:pt>
                <c:pt idx="33">
                  <c:v>STR-21</c:v>
                </c:pt>
                <c:pt idx="34">
                  <c:v>STR-38</c:v>
                </c:pt>
                <c:pt idx="35">
                  <c:v>STR-50</c:v>
                </c:pt>
                <c:pt idx="36">
                  <c:v>STR-2</c:v>
                </c:pt>
                <c:pt idx="37">
                  <c:v>STR-13</c:v>
                </c:pt>
                <c:pt idx="38">
                  <c:v>STR-27</c:v>
                </c:pt>
                <c:pt idx="39">
                  <c:v>STR-10</c:v>
                </c:pt>
                <c:pt idx="40">
                  <c:v>STR-28</c:v>
                </c:pt>
                <c:pt idx="41">
                  <c:v>STR-24</c:v>
                </c:pt>
                <c:pt idx="42">
                  <c:v>STR-39</c:v>
                </c:pt>
                <c:pt idx="43">
                  <c:v>STR-31</c:v>
                </c:pt>
                <c:pt idx="44">
                  <c:v>STR-12</c:v>
                </c:pt>
                <c:pt idx="45">
                  <c:v>STR-16</c:v>
                </c:pt>
                <c:pt idx="46">
                  <c:v>STR-20</c:v>
                </c:pt>
                <c:pt idx="47">
                  <c:v>STR-5</c:v>
                </c:pt>
                <c:pt idx="48">
                  <c:v>STR-33</c:v>
                </c:pt>
                <c:pt idx="49">
                  <c:v>STR-25</c:v>
                </c:pt>
              </c:strCache>
            </c:strRef>
          </c:cat>
          <c:val>
            <c:numRef>
              <c:f>'storewise sales'!$B$4:$B$54</c:f>
              <c:numCache>
                <c:formatCode>"$"#,##0</c:formatCode>
                <c:ptCount val="50"/>
                <c:pt idx="0">
                  <c:v>0</c:v>
                </c:pt>
                <c:pt idx="1">
                  <c:v>15</c:v>
                </c:pt>
                <c:pt idx="2">
                  <c:v>104</c:v>
                </c:pt>
                <c:pt idx="3">
                  <c:v>110</c:v>
                </c:pt>
                <c:pt idx="4">
                  <c:v>115</c:v>
                </c:pt>
                <c:pt idx="5">
                  <c:v>165</c:v>
                </c:pt>
                <c:pt idx="6">
                  <c:v>169</c:v>
                </c:pt>
                <c:pt idx="7">
                  <c:v>170</c:v>
                </c:pt>
                <c:pt idx="8">
                  <c:v>185</c:v>
                </c:pt>
                <c:pt idx="9">
                  <c:v>197</c:v>
                </c:pt>
                <c:pt idx="10">
                  <c:v>207</c:v>
                </c:pt>
                <c:pt idx="11">
                  <c:v>213</c:v>
                </c:pt>
                <c:pt idx="12">
                  <c:v>222</c:v>
                </c:pt>
                <c:pt idx="13">
                  <c:v>235</c:v>
                </c:pt>
                <c:pt idx="14">
                  <c:v>239</c:v>
                </c:pt>
                <c:pt idx="15">
                  <c:v>242</c:v>
                </c:pt>
                <c:pt idx="16">
                  <c:v>246</c:v>
                </c:pt>
                <c:pt idx="17">
                  <c:v>262</c:v>
                </c:pt>
                <c:pt idx="18">
                  <c:v>270</c:v>
                </c:pt>
                <c:pt idx="19">
                  <c:v>271</c:v>
                </c:pt>
                <c:pt idx="20">
                  <c:v>281</c:v>
                </c:pt>
                <c:pt idx="21">
                  <c:v>322</c:v>
                </c:pt>
                <c:pt idx="22">
                  <c:v>333</c:v>
                </c:pt>
                <c:pt idx="23">
                  <c:v>340</c:v>
                </c:pt>
                <c:pt idx="24">
                  <c:v>353</c:v>
                </c:pt>
                <c:pt idx="25">
                  <c:v>359</c:v>
                </c:pt>
                <c:pt idx="26">
                  <c:v>360</c:v>
                </c:pt>
                <c:pt idx="27">
                  <c:v>373</c:v>
                </c:pt>
                <c:pt idx="28">
                  <c:v>383</c:v>
                </c:pt>
                <c:pt idx="29">
                  <c:v>395</c:v>
                </c:pt>
                <c:pt idx="30">
                  <c:v>423</c:v>
                </c:pt>
                <c:pt idx="31">
                  <c:v>431</c:v>
                </c:pt>
                <c:pt idx="32">
                  <c:v>434</c:v>
                </c:pt>
                <c:pt idx="33">
                  <c:v>459</c:v>
                </c:pt>
                <c:pt idx="34">
                  <c:v>464</c:v>
                </c:pt>
                <c:pt idx="35">
                  <c:v>467</c:v>
                </c:pt>
                <c:pt idx="36">
                  <c:v>475</c:v>
                </c:pt>
                <c:pt idx="37">
                  <c:v>478</c:v>
                </c:pt>
                <c:pt idx="38">
                  <c:v>481</c:v>
                </c:pt>
                <c:pt idx="39">
                  <c:v>495</c:v>
                </c:pt>
                <c:pt idx="40">
                  <c:v>529</c:v>
                </c:pt>
                <c:pt idx="41">
                  <c:v>554</c:v>
                </c:pt>
                <c:pt idx="42">
                  <c:v>561</c:v>
                </c:pt>
                <c:pt idx="43">
                  <c:v>633</c:v>
                </c:pt>
                <c:pt idx="44">
                  <c:v>662</c:v>
                </c:pt>
                <c:pt idx="45">
                  <c:v>681</c:v>
                </c:pt>
                <c:pt idx="46">
                  <c:v>696</c:v>
                </c:pt>
                <c:pt idx="47">
                  <c:v>743</c:v>
                </c:pt>
                <c:pt idx="48">
                  <c:v>754</c:v>
                </c:pt>
                <c:pt idx="49">
                  <c:v>911</c:v>
                </c:pt>
              </c:numCache>
            </c:numRef>
          </c:val>
        </c:ser>
        <c:dLbls>
          <c:showLegendKey val="0"/>
          <c:showVal val="0"/>
          <c:showCatName val="0"/>
          <c:showSerName val="0"/>
          <c:showPercent val="0"/>
          <c:showBubbleSize val="0"/>
        </c:dLbls>
        <c:gapWidth val="219"/>
        <c:axId val="348687080"/>
        <c:axId val="348688648"/>
      </c:barChart>
      <c:catAx>
        <c:axId val="348687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8648"/>
        <c:crosses val="autoZero"/>
        <c:auto val="1"/>
        <c:lblAlgn val="ctr"/>
        <c:lblOffset val="100"/>
        <c:noMultiLvlLbl val="0"/>
      </c:catAx>
      <c:valAx>
        <c:axId val="348688648"/>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7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(1).xlsx]periodwise sales!PivotTable10</c:name>
    <c:fmtId val="2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'periodwise sales'!$B$3</c:f>
              <c:strCache>
                <c:ptCount val="1"/>
                <c:pt idx="0">
                  <c:v>Total</c:v>
                </c:pt>
              </c:strCache>
            </c:strRef>
          </c:tx>
          <c:spPr>
            <a:ln w="28575" cap="rnd">
              <a:solidFill>
                <a:schemeClr val="bg1"/>
              </a:solidFill>
              <a:round/>
            </a:ln>
            <a:effectLst/>
          </c:spPr>
          <c:marker>
            <c:symbol val="none"/>
          </c:marker>
          <c:cat>
            <c:multiLvlStrRef>
              <c:f>'periodwise sales'!$A$4:$A$43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'periodwise sales'!$B$4:$B$43</c:f>
              <c:numCache>
                <c:formatCode>"$"#,##0</c:formatCode>
                <c:ptCount val="36"/>
                <c:pt idx="0">
                  <c:v>700</c:v>
                </c:pt>
                <c:pt idx="1">
                  <c:v>800</c:v>
                </c:pt>
                <c:pt idx="2">
                  <c:v>300</c:v>
                </c:pt>
                <c:pt idx="3">
                  <c:v>464</c:v>
                </c:pt>
                <c:pt idx="4">
                  <c:v>709</c:v>
                </c:pt>
                <c:pt idx="5">
                  <c:v>192</c:v>
                </c:pt>
                <c:pt idx="6">
                  <c:v>655</c:v>
                </c:pt>
                <c:pt idx="7">
                  <c:v>398</c:v>
                </c:pt>
                <c:pt idx="8">
                  <c:v>816</c:v>
                </c:pt>
                <c:pt idx="9">
                  <c:v>106</c:v>
                </c:pt>
                <c:pt idx="10">
                  <c:v>393</c:v>
                </c:pt>
                <c:pt idx="11">
                  <c:v>273</c:v>
                </c:pt>
                <c:pt idx="12">
                  <c:v>501</c:v>
                </c:pt>
                <c:pt idx="13">
                  <c:v>418</c:v>
                </c:pt>
                <c:pt idx="14">
                  <c:v>311</c:v>
                </c:pt>
                <c:pt idx="15">
                  <c:v>698</c:v>
                </c:pt>
                <c:pt idx="16">
                  <c:v>623</c:v>
                </c:pt>
                <c:pt idx="17">
                  <c:v>818</c:v>
                </c:pt>
                <c:pt idx="18">
                  <c:v>381</c:v>
                </c:pt>
                <c:pt idx="19">
                  <c:v>119</c:v>
                </c:pt>
                <c:pt idx="20">
                  <c:v>533</c:v>
                </c:pt>
                <c:pt idx="21">
                  <c:v>747</c:v>
                </c:pt>
                <c:pt idx="22">
                  <c:v>547</c:v>
                </c:pt>
                <c:pt idx="23">
                  <c:v>363</c:v>
                </c:pt>
                <c:pt idx="24">
                  <c:v>137</c:v>
                </c:pt>
                <c:pt idx="25">
                  <c:v>703</c:v>
                </c:pt>
                <c:pt idx="26">
                  <c:v>762</c:v>
                </c:pt>
                <c:pt idx="27">
                  <c:v>1204</c:v>
                </c:pt>
                <c:pt idx="28">
                  <c:v>214</c:v>
                </c:pt>
                <c:pt idx="29">
                  <c:v>265</c:v>
                </c:pt>
                <c:pt idx="30">
                  <c:v>384</c:v>
                </c:pt>
                <c:pt idx="31">
                  <c:v>464</c:v>
                </c:pt>
                <c:pt idx="32">
                  <c:v>263</c:v>
                </c:pt>
                <c:pt idx="33">
                  <c:v>508</c:v>
                </c:pt>
                <c:pt idx="34">
                  <c:v>736</c:v>
                </c:pt>
                <c:pt idx="35">
                  <c:v>962</c:v>
                </c:pt>
              </c:numCache>
            </c:numRef>
          </c:val>
          <c:smooth val="0"/>
        </c:ser>
        <c:dLbls>
          <c:showLegendKey val="0"/>
          <c:showVal val="0"/>
          <c:showCatName val="0"/>
          <c:showSerName val="0"/>
          <c:showPercent val="0"/>
          <c:showBubbleSize val="0"/>
        </c:dLbls>
        <c:smooth val="0"/>
        <c:axId val="348683160"/>
        <c:axId val="348683552"/>
      </c:lineChart>
      <c:catAx>
        <c:axId val="34868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3552"/>
        <c:crosses val="autoZero"/>
        <c:auto val="1"/>
        <c:lblAlgn val="ctr"/>
        <c:lblOffset val="100"/>
        <c:noMultiLvlLbl val="0"/>
      </c:catAx>
      <c:valAx>
        <c:axId val="348683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3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in excel (Autosaved) (1).xlsx]sku sales!PivotTable8</c:name>
    <c:fmtId val="25"/>
  </c:pivotSource>
  <c:chart>
    <c:autoTitleDeleted val="1"/>
    <c:pivotFmts>
      <c:pivotFmt>
        <c:idx val="0"/>
        <c:spPr>
          <a:solidFill>
            <a:schemeClr val="accent6"/>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dLbl>
          <c:idx val="0"/>
          <c:layout>
            <c:manualLayout>
              <c:x val="0.15702449693788273"/>
              <c:y val="0.14042687372411777"/>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849999999999999"/>
                  <c:h val="0.1711574074074074"/>
                </c:manualLayout>
              </c15:layout>
            </c:ext>
          </c:extLst>
        </c:dLbl>
      </c:pivotFmt>
      <c:pivotFmt>
        <c:idx val="3"/>
        <c:spPr>
          <a:solidFill>
            <a:schemeClr val="accent6"/>
          </a:solidFill>
          <a:ln w="19050">
            <a:solidFill>
              <a:schemeClr val="lt1"/>
            </a:solidFill>
          </a:ln>
          <a:effectLst/>
          <a:sp3d contourW="25400">
            <a:contourClr>
              <a:schemeClr val="lt1"/>
            </a:contourClr>
          </a:sp3d>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xForSave val="1"/>
            </c:ext>
          </c:extLst>
        </c:dLbl>
      </c:pivotFmt>
      <c:pivotFmt>
        <c:idx val="4"/>
        <c:spPr>
          <a:solidFill>
            <a:schemeClr val="accent6"/>
          </a:solidFill>
          <a:ln w="19050">
            <a:solidFill>
              <a:schemeClr val="lt1"/>
            </a:solidFill>
          </a:ln>
          <a:effectLst/>
          <a:sp3d contourW="25400">
            <a:contourClr>
              <a:schemeClr val="lt1"/>
            </a:contourClr>
          </a:sp3d>
        </c:spPr>
        <c:dLbl>
          <c:idx val="0"/>
          <c:layout>
            <c:manualLayout>
              <c:x val="0.1539910323709536"/>
              <c:y val="-0.15785797608632254"/>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316666666666668"/>
                  <c:h val="0.11560185185185186"/>
                </c:manualLayout>
              </c15:layout>
              <c15:xForSave val="1"/>
            </c:ext>
          </c:extLst>
        </c:dLbl>
      </c:pivotFmt>
      <c:pivotFmt>
        <c:idx val="5"/>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w="19050">
            <a:solidFill>
              <a:schemeClr val="lt1"/>
            </a:solidFill>
          </a:ln>
          <a:effectLst/>
          <a:sp3d contourW="25400">
            <a:contourClr>
              <a:schemeClr val="lt1"/>
            </a:contourClr>
          </a:sp3d>
        </c:spPr>
      </c:pivotFmt>
      <c:pivotFmt>
        <c:idx val="7"/>
        <c:spPr>
          <a:solidFill>
            <a:schemeClr val="accent6"/>
          </a:solidFill>
          <a:ln w="19050">
            <a:solidFill>
              <a:schemeClr val="lt1"/>
            </a:solidFill>
          </a:ln>
          <a:effectLst/>
          <a:sp3d contourW="25400">
            <a:contourClr>
              <a:schemeClr val="lt1"/>
            </a:contourClr>
          </a:sp3d>
        </c:spPr>
        <c:dLbl>
          <c:idx val="0"/>
          <c:layout>
            <c:manualLayout>
              <c:x val="0.1539910323709536"/>
              <c:y val="-0.15785797608632254"/>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316666666666668"/>
                  <c:h val="0.11560185185185186"/>
                </c:manualLayout>
              </c15:layout>
            </c:ext>
          </c:extLst>
        </c:dLbl>
      </c:pivotFmt>
      <c:pivotFmt>
        <c:idx val="8"/>
        <c:spPr>
          <a:solidFill>
            <a:schemeClr val="accent6"/>
          </a:solidFill>
          <a:ln w="19050">
            <a:solidFill>
              <a:schemeClr val="lt1"/>
            </a:solidFill>
          </a:ln>
          <a:effectLst/>
          <a:sp3d contourW="25400">
            <a:contourClr>
              <a:schemeClr val="lt1"/>
            </a:contourClr>
          </a:sp3d>
        </c:spPr>
        <c:dLbl>
          <c:idx val="0"/>
          <c:layout>
            <c:manualLayout>
              <c:x val="0.15702449693788273"/>
              <c:y val="0.14042687372411777"/>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849999999999999"/>
                  <c:h val="0.1711574074074074"/>
                </c:manualLayout>
              </c15:layout>
            </c:ext>
          </c:extLst>
        </c:dLbl>
      </c:pivotFmt>
      <c:pivotFmt>
        <c:idx val="9"/>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shade val="65000"/>
            </a:schemeClr>
          </a:solidFill>
          <a:ln w="25400">
            <a:solidFill>
              <a:schemeClr val="lt1"/>
            </a:solidFill>
          </a:ln>
          <a:effectLst/>
          <a:sp3d contourW="25400">
            <a:contourClr>
              <a:schemeClr val="lt1"/>
            </a:contourClr>
          </a:sp3d>
        </c:spPr>
        <c:dLbl>
          <c:idx val="0"/>
          <c:layout>
            <c:manualLayout>
              <c:x val="-0.11324597863774655"/>
              <c:y val="4.4283294862736619E-3"/>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AC2FE7F6-0D8E-4B79-B114-5F2607BAE1E5}" type="CATEGORYNAME">
                  <a:rPr lang="en-US">
                    <a:solidFill>
                      <a:schemeClr val="bg1"/>
                    </a:solidFill>
                  </a:rPr>
                  <a:pPr>
                    <a:defRPr>
                      <a:solidFill>
                        <a:schemeClr val="tx1">
                          <a:lumMod val="75000"/>
                          <a:lumOff val="25000"/>
                        </a:schemeClr>
                      </a:solidFill>
                    </a:defRPr>
                  </a:pPr>
                  <a:t>[CATEGORY NAME]</a:t>
                </a:fld>
                <a:r>
                  <a:rPr lang="en-US" baseline="0">
                    <a:solidFill>
                      <a:schemeClr val="bg1"/>
                    </a:solidFill>
                  </a:rPr>
                  <a:t>, </a:t>
                </a:r>
                <a:fld id="{EC541105-6677-4D2A-B641-E8B41901F4EC}" type="VALUE">
                  <a:rPr lang="en-US" baseline="0">
                    <a:solidFill>
                      <a:schemeClr val="bg1"/>
                    </a:solidFill>
                  </a:rPr>
                  <a:pPr>
                    <a:defRPr>
                      <a:solidFill>
                        <a:schemeClr val="tx1">
                          <a:lumMod val="75000"/>
                          <a:lumOff val="25000"/>
                        </a:schemeClr>
                      </a:solidFill>
                    </a:defRPr>
                  </a:pPr>
                  <a:t>[VALUE]</a:t>
                </a:fld>
                <a:endParaRPr lang="en-US"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0"/>
            </c:ext>
          </c:extLst>
        </c:dLbl>
      </c:pivotFmt>
      <c:pivotFmt>
        <c:idx val="11"/>
        <c:spPr>
          <a:solidFill>
            <a:schemeClr val="accent6"/>
          </a:solidFill>
          <a:ln w="25400">
            <a:solidFill>
              <a:schemeClr val="lt1"/>
            </a:solidFill>
          </a:ln>
          <a:effectLst/>
          <a:sp3d contourW="25400">
            <a:contourClr>
              <a:schemeClr val="lt1"/>
            </a:contourClr>
          </a:sp3d>
        </c:spPr>
        <c:dLbl>
          <c:idx val="0"/>
          <c:layout>
            <c:manualLayout>
              <c:x val="-1.4261828982899953E-2"/>
              <c:y val="-0.1379840295747688"/>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B353F1F-9863-4B0B-9B56-14539FE498D3}" type="CATEGORYNAME">
                  <a:rPr lang="en-US">
                    <a:solidFill>
                      <a:schemeClr val="bg1"/>
                    </a:solidFill>
                  </a:rPr>
                  <a:pPr>
                    <a:defRPr>
                      <a:solidFill>
                        <a:schemeClr val="tx1">
                          <a:lumMod val="75000"/>
                          <a:lumOff val="25000"/>
                        </a:schemeClr>
                      </a:solidFill>
                    </a:defRPr>
                  </a:pPr>
                  <a:t>[CATEGORY NAME]</a:t>
                </a:fld>
                <a:r>
                  <a:rPr lang="en-US" baseline="0">
                    <a:solidFill>
                      <a:schemeClr val="bg1"/>
                    </a:solidFill>
                  </a:rPr>
                  <a:t>, </a:t>
                </a:r>
                <a:fld id="{E3C3D968-8EF4-4CAB-AA43-A715970CB4DE}" type="VALUE">
                  <a:rPr lang="en-US" baseline="0">
                    <a:solidFill>
                      <a:schemeClr val="bg1"/>
                    </a:solidFill>
                  </a:rPr>
                  <a:pPr>
                    <a:defRPr>
                      <a:solidFill>
                        <a:schemeClr val="tx1">
                          <a:lumMod val="75000"/>
                          <a:lumOff val="25000"/>
                        </a:schemeClr>
                      </a:solidFill>
                    </a:defRPr>
                  </a:pPr>
                  <a:t>[VALUE]</a:t>
                </a:fld>
                <a:endParaRPr lang="en-US"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59220474304501747"/>
                  <c:h val="0.13945046814615625"/>
                </c:manualLayout>
              </c15:layout>
              <c15:dlblFieldTable/>
              <c15:showDataLabelsRange val="0"/>
            </c:ext>
          </c:extLst>
        </c:dLbl>
      </c:pivotFmt>
      <c:pivotFmt>
        <c:idx val="12"/>
        <c:spPr>
          <a:solidFill>
            <a:schemeClr val="accent6">
              <a:tint val="65000"/>
            </a:schemeClr>
          </a:solidFill>
          <a:ln w="25400">
            <a:solidFill>
              <a:schemeClr val="lt1"/>
            </a:solidFill>
          </a:ln>
          <a:effectLst/>
          <a:sp3d contourW="25400">
            <a:contourClr>
              <a:schemeClr val="lt1"/>
            </a:contourClr>
          </a:sp3d>
        </c:spPr>
        <c:dLbl>
          <c:idx val="0"/>
          <c:layout>
            <c:manualLayout>
              <c:x val="7.2941936891940673E-2"/>
              <c:y val="0.14354772149971554"/>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87CEAEA-1219-4E38-9E4B-66F6BD7F1D62}" type="CATEGORYNAME">
                  <a:rPr lang="en-US">
                    <a:solidFill>
                      <a:schemeClr val="bg1"/>
                    </a:solidFill>
                  </a:rPr>
                  <a:pPr>
                    <a:defRPr>
                      <a:solidFill>
                        <a:schemeClr val="tx1">
                          <a:lumMod val="75000"/>
                          <a:lumOff val="25000"/>
                        </a:schemeClr>
                      </a:solidFill>
                    </a:defRPr>
                  </a:pPr>
                  <a:t>[CATEGORY NAME]</a:t>
                </a:fld>
                <a:r>
                  <a:rPr lang="en-US" baseline="0">
                    <a:solidFill>
                      <a:schemeClr val="bg1"/>
                    </a:solidFill>
                  </a:rPr>
                  <a:t>, </a:t>
                </a:r>
                <a:fld id="{D0D240B1-1964-483D-8C4E-EEF624F73F7A}" type="VALUE">
                  <a:rPr lang="en-US" baseline="0">
                    <a:solidFill>
                      <a:schemeClr val="bg1"/>
                    </a:solidFill>
                  </a:rPr>
                  <a:pPr>
                    <a:defRPr>
                      <a:solidFill>
                        <a:schemeClr val="tx1">
                          <a:lumMod val="75000"/>
                          <a:lumOff val="25000"/>
                        </a:schemeClr>
                      </a:solidFill>
                    </a:defRPr>
                  </a:pPr>
                  <a:t>[VALUE]</a:t>
                </a:fld>
                <a:endParaRPr lang="en-US"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50742591125251035"/>
                  <c:h val="0.15569596625046744"/>
                </c:manualLayout>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1"/>
          <c:h val="1"/>
        </c:manualLayout>
      </c:layout>
      <c:pie3DChart>
        <c:varyColors val="1"/>
        <c:ser>
          <c:idx val="0"/>
          <c:order val="0"/>
          <c:tx>
            <c:strRef>
              <c:f>'sku sales'!$B$3</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dPt>
          <c:dPt>
            <c:idx val="1"/>
            <c:bubble3D val="0"/>
            <c:spPr>
              <a:solidFill>
                <a:schemeClr val="accent6"/>
              </a:solidFill>
              <a:ln w="25400">
                <a:solidFill>
                  <a:schemeClr val="lt1"/>
                </a:solidFill>
              </a:ln>
              <a:effectLst/>
              <a:sp3d contourW="25400">
                <a:contourClr>
                  <a:schemeClr val="lt1"/>
                </a:contourClr>
              </a:sp3d>
            </c:spPr>
          </c:dPt>
          <c:dPt>
            <c:idx val="2"/>
            <c:bubble3D val="0"/>
            <c:spPr>
              <a:solidFill>
                <a:schemeClr val="accent6">
                  <a:tint val="65000"/>
                </a:schemeClr>
              </a:solidFill>
              <a:ln w="25400">
                <a:solidFill>
                  <a:schemeClr val="lt1"/>
                </a:solidFill>
              </a:ln>
              <a:effectLst/>
              <a:sp3d contourW="25400">
                <a:contourClr>
                  <a:schemeClr val="lt1"/>
                </a:contourClr>
              </a:sp3d>
            </c:spPr>
          </c:dPt>
          <c:dLbls>
            <c:dLbl>
              <c:idx val="0"/>
              <c:layout>
                <c:manualLayout>
                  <c:x val="-0.11324597863774655"/>
                  <c:y val="4.4283294862736619E-3"/>
                </c:manualLayout>
              </c:layout>
              <c:tx>
                <c:rich>
                  <a:bodyPr/>
                  <a:lstStyle/>
                  <a:p>
                    <a:fld id="{AC2FE7F6-0D8E-4B79-B114-5F2607BAE1E5}" type="CATEGORYNAME">
                      <a:rPr lang="en-US">
                        <a:solidFill>
                          <a:schemeClr val="bg1"/>
                        </a:solidFill>
                      </a:rPr>
                      <a:pPr/>
                      <a:t>[CATEGORY NAME]</a:t>
                    </a:fld>
                    <a:r>
                      <a:rPr lang="en-US" baseline="0">
                        <a:solidFill>
                          <a:schemeClr val="bg1"/>
                        </a:solidFill>
                      </a:rPr>
                      <a:t>, </a:t>
                    </a:r>
                    <a:fld id="{EC541105-6677-4D2A-B641-E8B41901F4EC}"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dLbl>
              <c:idx val="1"/>
              <c:layout>
                <c:manualLayout>
                  <c:x val="-1.4261828982899953E-2"/>
                  <c:y val="-0.1379840295747688"/>
                </c:manualLayout>
              </c:layout>
              <c:tx>
                <c:rich>
                  <a:bodyPr/>
                  <a:lstStyle/>
                  <a:p>
                    <a:fld id="{7B353F1F-9863-4B0B-9B56-14539FE498D3}" type="CATEGORYNAME">
                      <a:rPr lang="en-US">
                        <a:solidFill>
                          <a:schemeClr val="bg1"/>
                        </a:solidFill>
                      </a:rPr>
                      <a:pPr/>
                      <a:t>[CATEGORY NAME]</a:t>
                    </a:fld>
                    <a:r>
                      <a:rPr lang="en-US" baseline="0">
                        <a:solidFill>
                          <a:schemeClr val="bg1"/>
                        </a:solidFill>
                      </a:rPr>
                      <a:t>, </a:t>
                    </a:r>
                    <a:fld id="{E3C3D968-8EF4-4CAB-AA43-A715970CB4DE}"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59220474304501747"/>
                      <c:h val="0.13945046814615625"/>
                    </c:manualLayout>
                  </c15:layout>
                  <c15:dlblFieldTable/>
                  <c15:showDataLabelsRange val="0"/>
                </c:ext>
              </c:extLst>
            </c:dLbl>
            <c:dLbl>
              <c:idx val="2"/>
              <c:layout>
                <c:manualLayout>
                  <c:x val="7.2941936891940673E-2"/>
                  <c:y val="0.14354772149971554"/>
                </c:manualLayout>
              </c:layout>
              <c:tx>
                <c:rich>
                  <a:bodyPr/>
                  <a:lstStyle/>
                  <a:p>
                    <a:fld id="{887CEAEA-1219-4E38-9E4B-66F6BD7F1D62}" type="CATEGORYNAME">
                      <a:rPr lang="en-US">
                        <a:solidFill>
                          <a:schemeClr val="bg1"/>
                        </a:solidFill>
                      </a:rPr>
                      <a:pPr/>
                      <a:t>[CATEGORY NAME]</a:t>
                    </a:fld>
                    <a:r>
                      <a:rPr lang="en-US" baseline="0">
                        <a:solidFill>
                          <a:schemeClr val="bg1"/>
                        </a:solidFill>
                      </a:rPr>
                      <a:t>, </a:t>
                    </a:r>
                    <a:fld id="{D0D240B1-1964-483D-8C4E-EEF624F73F7A}"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50742591125251035"/>
                      <c:h val="0.15569596625046744"/>
                    </c:manualLayout>
                  </c15:layout>
                  <c15:dlblFieldTable/>
                  <c15:showDataLabelsRange val="0"/>
                </c:ext>
              </c:extLst>
            </c:dLbl>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'sku sales'!$A$4:$A$7</c:f>
              <c:strCache>
                <c:ptCount val="3"/>
                <c:pt idx="0">
                  <c:v>Garnier</c:v>
                </c:pt>
                <c:pt idx="1">
                  <c:v>Maybelline</c:v>
                </c:pt>
                <c:pt idx="2">
                  <c:v>NYX Professional</c:v>
                </c:pt>
              </c:strCache>
            </c:strRef>
          </c:cat>
          <c:val>
            <c:numRef>
              <c:f>'sku sales'!$B$4:$B$7</c:f>
              <c:numCache>
                <c:formatCode>"$"#,##0</c:formatCode>
                <c:ptCount val="3"/>
                <c:pt idx="0">
                  <c:v>8823</c:v>
                </c:pt>
                <c:pt idx="1">
                  <c:v>6102</c:v>
                </c:pt>
                <c:pt idx="2">
                  <c:v>3542</c:v>
                </c:pt>
              </c:numCache>
            </c:numRef>
          </c:val>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in excel (Autosaved) (1).xlsx]top5 salesman!PivotTable6</c:name>
    <c:fmtId val="21"/>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2">
              <a:lumMod val="60000"/>
              <a:lumOff val="40000"/>
            </a:schemeClr>
          </a:solidFill>
          <a:ln>
            <a:noFill/>
          </a:ln>
          <a:effectLst/>
        </c:spPr>
      </c:pivotFmt>
      <c:pivotFmt>
        <c:idx val="4"/>
        <c:spPr>
          <a:solidFill>
            <a:schemeClr val="tx1">
              <a:lumMod val="50000"/>
              <a:lumOff val="50000"/>
            </a:schemeClr>
          </a:solidFill>
          <a:ln>
            <a:noFill/>
          </a:ln>
          <a:effectLst/>
        </c:spPr>
      </c:pivotFmt>
      <c:pivotFmt>
        <c:idx val="5"/>
        <c:spPr>
          <a:solidFill>
            <a:schemeClr val="bg2"/>
          </a:solidFill>
          <a:ln>
            <a:noFill/>
          </a:ln>
          <a:effectLst/>
        </c:spPr>
      </c:pivotFmt>
      <c:pivotFmt>
        <c:idx val="6"/>
        <c:spPr>
          <a:solidFill>
            <a:schemeClr val="accent5">
              <a:lumMod val="40000"/>
              <a:lumOff val="60000"/>
            </a:schemeClr>
          </a:solidFill>
          <a:ln>
            <a:noFill/>
          </a:ln>
          <a:effectLst/>
        </c:spPr>
      </c:pivotFmt>
      <c:pivotFmt>
        <c:idx val="7"/>
        <c:spPr>
          <a:solidFill>
            <a:schemeClr val="bg2">
              <a:lumMod val="90000"/>
            </a:schemeClr>
          </a:solidFill>
          <a:ln>
            <a:noFill/>
          </a:ln>
          <a:effectLst/>
        </c:spPr>
      </c:pivotFmt>
    </c:pivotFmts>
    <c:plotArea>
      <c:layout>
        <c:manualLayout>
          <c:layoutTarget val="inner"/>
          <c:xMode val="edge"/>
          <c:yMode val="edge"/>
          <c:x val="0.14900347395475386"/>
          <c:y val="9.4561399589940615E-2"/>
          <c:w val="0.85099652604524612"/>
          <c:h val="0.63499326856071248"/>
        </c:manualLayout>
      </c:layout>
      <c:barChart>
        <c:barDir val="col"/>
        <c:grouping val="clustered"/>
        <c:varyColors val="0"/>
        <c:ser>
          <c:idx val="0"/>
          <c:order val="0"/>
          <c:tx>
            <c:strRef>
              <c:f>'top5 salesman'!$B$3</c:f>
              <c:strCache>
                <c:ptCount val="1"/>
                <c:pt idx="0">
                  <c:v>Total</c:v>
                </c:pt>
              </c:strCache>
            </c:strRef>
          </c:tx>
          <c:spPr>
            <a:solidFill>
              <a:schemeClr val="accent6"/>
            </a:solidFill>
            <a:ln>
              <a:noFill/>
            </a:ln>
            <a:effectLst/>
          </c:spPr>
          <c:invertIfNegative val="0"/>
          <c:dPt>
            <c:idx val="0"/>
            <c:invertIfNegative val="0"/>
            <c:bubble3D val="0"/>
            <c:spPr>
              <a:solidFill>
                <a:schemeClr val="accent2">
                  <a:lumMod val="60000"/>
                  <a:lumOff val="40000"/>
                </a:schemeClr>
              </a:solidFill>
              <a:ln>
                <a:noFill/>
              </a:ln>
              <a:effectLst/>
            </c:spPr>
          </c:dPt>
          <c:dPt>
            <c:idx val="1"/>
            <c:invertIfNegative val="0"/>
            <c:bubble3D val="0"/>
            <c:spPr>
              <a:solidFill>
                <a:schemeClr val="tx1">
                  <a:lumMod val="50000"/>
                  <a:lumOff val="50000"/>
                </a:schemeClr>
              </a:solidFill>
              <a:ln>
                <a:noFill/>
              </a:ln>
              <a:effectLst/>
            </c:spPr>
          </c:dPt>
          <c:dPt>
            <c:idx val="2"/>
            <c:invertIfNegative val="0"/>
            <c:bubble3D val="0"/>
            <c:spPr>
              <a:solidFill>
                <a:schemeClr val="bg2"/>
              </a:solidFill>
              <a:ln>
                <a:noFill/>
              </a:ln>
              <a:effectLst/>
            </c:spPr>
          </c:dPt>
          <c:dPt>
            <c:idx val="3"/>
            <c:invertIfNegative val="0"/>
            <c:bubble3D val="0"/>
            <c:spPr>
              <a:solidFill>
                <a:schemeClr val="accent5">
                  <a:lumMod val="40000"/>
                  <a:lumOff val="60000"/>
                </a:schemeClr>
              </a:solidFill>
              <a:ln>
                <a:noFill/>
              </a:ln>
              <a:effectLst/>
            </c:spPr>
          </c:dPt>
          <c:dPt>
            <c:idx val="4"/>
            <c:invertIfNegative val="0"/>
            <c:bubble3D val="0"/>
            <c:spPr>
              <a:solidFill>
                <a:schemeClr val="bg2">
                  <a:lumMod val="90000"/>
                </a:schemeClr>
              </a:solidFill>
              <a:ln>
                <a:noFill/>
              </a:ln>
              <a:effectLst/>
            </c:spPr>
          </c:dPt>
          <c:cat>
            <c:strRef>
              <c:f>'top5 salesman'!$A$4:$A$9</c:f>
              <c:strCache>
                <c:ptCount val="5"/>
                <c:pt idx="0">
                  <c:v>Shweta Kalla </c:v>
                </c:pt>
                <c:pt idx="1">
                  <c:v>Samuel George</c:v>
                </c:pt>
                <c:pt idx="2">
                  <c:v>Wahid Khan</c:v>
                </c:pt>
                <c:pt idx="3">
                  <c:v>Vijay Dev</c:v>
                </c:pt>
                <c:pt idx="4">
                  <c:v>Veena Bath </c:v>
                </c:pt>
              </c:strCache>
            </c:strRef>
          </c:cat>
          <c:val>
            <c:numRef>
              <c:f>'top5 salesman'!$B$4:$B$9</c:f>
              <c:numCache>
                <c:formatCode>"$"#,##0</c:formatCode>
                <c:ptCount val="5"/>
                <c:pt idx="0">
                  <c:v>1909</c:v>
                </c:pt>
                <c:pt idx="1">
                  <c:v>1570</c:v>
                </c:pt>
                <c:pt idx="2">
                  <c:v>1234</c:v>
                </c:pt>
                <c:pt idx="3">
                  <c:v>1190</c:v>
                </c:pt>
                <c:pt idx="4">
                  <c:v>1148</c:v>
                </c:pt>
              </c:numCache>
            </c:numRef>
          </c:val>
        </c:ser>
        <c:dLbls>
          <c:showLegendKey val="0"/>
          <c:showVal val="0"/>
          <c:showCatName val="0"/>
          <c:showSerName val="0"/>
          <c:showPercent val="0"/>
          <c:showBubbleSize val="0"/>
        </c:dLbls>
        <c:gapWidth val="219"/>
        <c:overlap val="-27"/>
        <c:axId val="348684728"/>
        <c:axId val="348686296"/>
      </c:barChart>
      <c:catAx>
        <c:axId val="34868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6296"/>
        <c:crosses val="autoZero"/>
        <c:auto val="1"/>
        <c:lblAlgn val="ctr"/>
        <c:lblOffset val="100"/>
        <c:noMultiLvlLbl val="0"/>
      </c:catAx>
      <c:valAx>
        <c:axId val="34868629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684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(1).xlsx]retailor sales!PivotTable9</c:name>
    <c:fmtId val="3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lumMod val="95000"/>
            </a:schemeClr>
          </a:solidFill>
          <a:ln>
            <a:noFill/>
          </a:ln>
          <a:effectLst/>
        </c:spPr>
        <c:marker>
          <c:symbol val="none"/>
        </c:marker>
      </c:pivotFmt>
      <c:pivotFmt>
        <c:idx val="4"/>
        <c:spPr>
          <a:solidFill>
            <a:schemeClr val="accent6">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s>
    <c:plotArea>
      <c:layout>
        <c:manualLayout>
          <c:layoutTarget val="inner"/>
          <c:xMode val="edge"/>
          <c:yMode val="edge"/>
          <c:x val="0.15668407734428061"/>
          <c:y val="7.407407407407407E-2"/>
          <c:w val="0.84331592265571942"/>
          <c:h val="0.48448104921066015"/>
        </c:manualLayout>
      </c:layout>
      <c:barChart>
        <c:barDir val="col"/>
        <c:grouping val="clustered"/>
        <c:varyColors val="0"/>
        <c:ser>
          <c:idx val="0"/>
          <c:order val="0"/>
          <c:tx>
            <c:strRef>
              <c:f>'retailor sales'!$B$3</c:f>
              <c:strCache>
                <c:ptCount val="1"/>
                <c:pt idx="0">
                  <c:v>Total</c:v>
                </c:pt>
              </c:strCache>
            </c:strRef>
          </c:tx>
          <c:spPr>
            <a:solidFill>
              <a:schemeClr val="bg1">
                <a:lumMod val="95000"/>
              </a:schemeClr>
            </a:solidFill>
            <a:ln>
              <a:noFill/>
            </a:ln>
            <a:effectLst/>
          </c:spPr>
          <c:invertIfNegative val="0"/>
          <c:dPt>
            <c:idx val="0"/>
            <c:invertIfNegative val="0"/>
            <c:bubble3D val="0"/>
            <c:spPr>
              <a:solidFill>
                <a:schemeClr val="accent6">
                  <a:lumMod val="5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60000"/>
                  <a:lumOff val="40000"/>
                </a:schemeClr>
              </a:solidFill>
              <a:ln>
                <a:noFill/>
              </a:ln>
              <a:effectLst/>
            </c:spPr>
          </c:dPt>
          <c:dPt>
            <c:idx val="4"/>
            <c:invertIfNegative val="0"/>
            <c:bubble3D val="0"/>
            <c:spPr>
              <a:solidFill>
                <a:schemeClr val="accent6">
                  <a:lumMod val="40000"/>
                  <a:lumOff val="60000"/>
                </a:schemeClr>
              </a:solidFill>
              <a:ln>
                <a:noFill/>
              </a:ln>
              <a:effectLst/>
            </c:spPr>
          </c:dPt>
          <c:dPt>
            <c:idx val="5"/>
            <c:invertIfNegative val="0"/>
            <c:bubble3D val="0"/>
            <c:spPr>
              <a:solidFill>
                <a:schemeClr val="accent6">
                  <a:lumMod val="40000"/>
                  <a:lumOff val="60000"/>
                </a:schemeClr>
              </a:solidFill>
              <a:ln>
                <a:noFill/>
              </a:ln>
              <a:effectLst/>
            </c:spPr>
          </c:dPt>
          <c:dPt>
            <c:idx val="6"/>
            <c:invertIfNegative val="0"/>
            <c:bubble3D val="0"/>
            <c:spPr>
              <a:solidFill>
                <a:schemeClr val="accent6">
                  <a:lumMod val="20000"/>
                  <a:lumOff val="80000"/>
                </a:schemeClr>
              </a:solidFill>
              <a:ln>
                <a:noFill/>
              </a:ln>
              <a:effectLst/>
            </c:spPr>
          </c:dPt>
          <c:cat>
            <c:strRef>
              <c:f>'retailor sales'!$A$4:$A$11</c:f>
              <c:strCache>
                <c:ptCount val="7"/>
                <c:pt idx="0">
                  <c:v>Saffron</c:v>
                </c:pt>
                <c:pt idx="1">
                  <c:v>Nexus</c:v>
                </c:pt>
                <c:pt idx="2">
                  <c:v>BlueFire</c:v>
                </c:pt>
                <c:pt idx="3">
                  <c:v>AllStar</c:v>
                </c:pt>
                <c:pt idx="4">
                  <c:v>Fireside</c:v>
                </c:pt>
                <c:pt idx="5">
                  <c:v>AllAround</c:v>
                </c:pt>
                <c:pt idx="6">
                  <c:v>OurTown</c:v>
                </c:pt>
              </c:strCache>
            </c:strRef>
          </c:cat>
          <c:val>
            <c:numRef>
              <c:f>'retailor sales'!$B$4:$B$11</c:f>
              <c:numCache>
                <c:formatCode>"$"#,##0</c:formatCode>
                <c:ptCount val="7"/>
                <c:pt idx="0">
                  <c:v>3611</c:v>
                </c:pt>
                <c:pt idx="1">
                  <c:v>2784</c:v>
                </c:pt>
                <c:pt idx="2">
                  <c:v>2742</c:v>
                </c:pt>
                <c:pt idx="3">
                  <c:v>2669</c:v>
                </c:pt>
                <c:pt idx="4">
                  <c:v>2254</c:v>
                </c:pt>
                <c:pt idx="5">
                  <c:v>2217</c:v>
                </c:pt>
                <c:pt idx="6">
                  <c:v>2190</c:v>
                </c:pt>
              </c:numCache>
            </c:numRef>
          </c:val>
        </c:ser>
        <c:dLbls>
          <c:showLegendKey val="0"/>
          <c:showVal val="0"/>
          <c:showCatName val="0"/>
          <c:showSerName val="0"/>
          <c:showPercent val="0"/>
          <c:showBubbleSize val="0"/>
        </c:dLbls>
        <c:gapWidth val="182"/>
        <c:axId val="266494344"/>
        <c:axId val="266494736"/>
      </c:barChart>
      <c:catAx>
        <c:axId val="2664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6494736"/>
        <c:crosses val="autoZero"/>
        <c:auto val="1"/>
        <c:lblAlgn val="ctr"/>
        <c:lblOffset val="100"/>
        <c:noMultiLvlLbl val="0"/>
      </c:catAx>
      <c:valAx>
        <c:axId val="2664947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6494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(1).xlsx]geographical!PivotTable7</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manualLayout>
          <c:layoutTarget val="inner"/>
          <c:xMode val="edge"/>
          <c:yMode val="edge"/>
          <c:x val="0.12088105838686562"/>
          <c:y val="0.18064464108034711"/>
          <c:w val="0.83055439851588697"/>
          <c:h val="0.64648434035320279"/>
        </c:manualLayout>
      </c:layout>
      <c:doughnutChart>
        <c:varyColors val="1"/>
        <c:ser>
          <c:idx val="0"/>
          <c:order val="0"/>
          <c:tx>
            <c:strRef>
              <c:f>geographical!$B$3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geographical!$A$4:$A$9</c:f>
              <c:strCache>
                <c:ptCount val="5"/>
                <c:pt idx="0">
                  <c:v>Northern</c:v>
                </c:pt>
                <c:pt idx="1">
                  <c:v>Southern</c:v>
                </c:pt>
                <c:pt idx="2">
                  <c:v>Western</c:v>
                </c:pt>
                <c:pt idx="3">
                  <c:v>Central</c:v>
                </c:pt>
                <c:pt idx="4">
                  <c:v>Eastern</c:v>
                </c:pt>
              </c:strCache>
            </c:strRef>
          </c:cat>
          <c:val>
            <c:numRef>
              <c:f>geographical!$B$4:$B$9</c:f>
              <c:numCache>
                <c:formatCode>General</c:formatCode>
                <c:ptCount val="5"/>
                <c:pt idx="0">
                  <c:v>8682</c:v>
                </c:pt>
                <c:pt idx="1">
                  <c:v>4039</c:v>
                </c:pt>
                <c:pt idx="2">
                  <c:v>2680</c:v>
                </c:pt>
                <c:pt idx="3">
                  <c:v>1639</c:v>
                </c:pt>
                <c:pt idx="4">
                  <c:v>1427</c:v>
                </c:pt>
              </c:numCache>
            </c:numRef>
          </c:val>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(1).xlsx]actual vs tar visits!PivotTable5</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alpha val="98000"/>
            </a:schemeClr>
          </a:solidFill>
          <a:ln w="76200" cap="flat">
            <a:solidFill>
              <a:schemeClr val="bg1"/>
            </a:solidFill>
            <a:round/>
          </a:ln>
          <a:effectLst/>
        </c:spPr>
        <c:marker>
          <c:symbol val="none"/>
        </c:marker>
      </c:pivotFmt>
      <c:pivotFmt>
        <c:idx val="3"/>
        <c:spPr>
          <a:solidFill>
            <a:schemeClr val="accent6">
              <a:lumMod val="60000"/>
              <a:lumOff val="40000"/>
            </a:schemeClr>
          </a:solidFill>
          <a:ln w="9525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95250">
            <a:solidFill>
              <a:schemeClr val="accent6">
                <a:lumMod val="60000"/>
                <a:lumOff val="40000"/>
              </a:schemeClr>
            </a:solidFill>
          </a:ln>
          <a:effectLst/>
        </c:spP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9525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95250">
            <a:solidFill>
              <a:schemeClr val="accent6">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706909774890982"/>
          <c:y val="0.16911729920308155"/>
          <c:w val="0.6227894216114368"/>
          <c:h val="0.82821310638393308"/>
        </c:manualLayout>
      </c:layout>
      <c:barChart>
        <c:barDir val="col"/>
        <c:grouping val="clustered"/>
        <c:varyColors val="0"/>
        <c:ser>
          <c:idx val="0"/>
          <c:order val="0"/>
          <c:tx>
            <c:strRef>
              <c:f>'actual vs tar visits'!$A$3</c:f>
              <c:strCache>
                <c:ptCount val="1"/>
                <c:pt idx="0">
                  <c:v> Target</c:v>
                </c:pt>
              </c:strCache>
            </c:strRef>
          </c:tx>
          <c:spPr>
            <a:solidFill>
              <a:schemeClr val="accent6">
                <a:lumMod val="60000"/>
                <a:lumOff val="40000"/>
              </a:schemeClr>
            </a:solidFill>
            <a:ln w="952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'actual vs tar visits'!$A$4</c:f>
              <c:strCache>
                <c:ptCount val="1"/>
                <c:pt idx="0">
                  <c:v>Total</c:v>
                </c:pt>
              </c:strCache>
            </c:strRef>
          </c:cat>
          <c:val>
            <c:numRef>
              <c:f>'actual vs tar visits'!$A$4</c:f>
              <c:numCache>
                <c:formatCode>#,##0</c:formatCode>
                <c:ptCount val="1"/>
                <c:pt idx="0">
                  <c:v>2082.3763897277267</c:v>
                </c:pt>
              </c:numCache>
            </c:numRef>
          </c:val>
        </c:ser>
        <c:ser>
          <c:idx val="1"/>
          <c:order val="1"/>
          <c:tx>
            <c:strRef>
              <c:f>'actual vs tar visits'!$B$3</c:f>
              <c:strCache>
                <c:ptCount val="1"/>
                <c:pt idx="0">
                  <c:v> Actual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'actual vs tar visits'!$A$4</c:f>
              <c:strCache>
                <c:ptCount val="1"/>
                <c:pt idx="0">
                  <c:v>Total</c:v>
                </c:pt>
              </c:strCache>
            </c:strRef>
          </c:cat>
          <c:val>
            <c:numRef>
              <c:f>'actual vs tar visits'!$B$4</c:f>
              <c:numCache>
                <c:formatCode>#,##0</c:formatCode>
                <c:ptCount val="1"/>
                <c:pt idx="0">
                  <c:v>1048.5040903540907</c:v>
                </c:pt>
              </c:numCache>
            </c:numRef>
          </c:val>
        </c:ser>
        <c:dLbls>
          <c:dLblPos val="inEnd"/>
          <c:showLegendKey val="0"/>
          <c:showVal val="1"/>
          <c:showCatName val="0"/>
          <c:showSerName val="0"/>
          <c:showPercent val="0"/>
          <c:showBubbleSize val="0"/>
        </c:dLbls>
        <c:gapWidth val="219"/>
        <c:overlap val="100"/>
        <c:axId val="369901424"/>
        <c:axId val="369904560"/>
      </c:barChart>
      <c:catAx>
        <c:axId val="369901424"/>
        <c:scaling>
          <c:orientation val="minMax"/>
        </c:scaling>
        <c:delete val="1"/>
        <c:axPos val="b"/>
        <c:numFmt formatCode="General" sourceLinked="1"/>
        <c:majorTickMark val="none"/>
        <c:minorTickMark val="none"/>
        <c:tickLblPos val="nextTo"/>
        <c:crossAx val="369904560"/>
        <c:crosses val="autoZero"/>
        <c:auto val="1"/>
        <c:lblAlgn val="ctr"/>
        <c:lblOffset val="100"/>
        <c:noMultiLvlLbl val="0"/>
      </c:catAx>
      <c:valAx>
        <c:axId val="369904560"/>
        <c:scaling>
          <c:orientation val="minMax"/>
        </c:scaling>
        <c:delete val="1"/>
        <c:axPos val="l"/>
        <c:numFmt formatCode="#,##0" sourceLinked="1"/>
        <c:majorTickMark val="none"/>
        <c:minorTickMark val="none"/>
        <c:tickLblPos val="nextTo"/>
        <c:crossAx val="3699014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28669069157611848"/>
          <c:y val="8.3890374917166541E-2"/>
          <c:w val="0.71330930842388152"/>
          <c:h val="0.11927178734917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(1).xlsx]act vs tar sales!PivotTable2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9525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60000"/>
              <a:lumOff val="40000"/>
            </a:schemeClr>
          </a:solidFill>
          <a:ln w="9525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60000"/>
              <a:lumOff val="40000"/>
            </a:schemeClr>
          </a:solidFill>
          <a:ln w="95250">
            <a:solidFill>
              <a:schemeClr val="accent6">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50000"/>
            </a:schemeClr>
          </a:solidFill>
          <a:ln>
            <a:noFill/>
          </a:ln>
          <a:effectLst/>
        </c:spPr>
      </c:pivotFmt>
    </c:pivotFmts>
    <c:plotArea>
      <c:layout>
        <c:manualLayout>
          <c:layoutTarget val="inner"/>
          <c:xMode val="edge"/>
          <c:yMode val="edge"/>
          <c:x val="0.211080701145657"/>
          <c:y val="0.1604195631995998"/>
          <c:w val="0.54723886100340169"/>
          <c:h val="0.80657626130067073"/>
        </c:manualLayout>
      </c:layout>
      <c:barChart>
        <c:barDir val="col"/>
        <c:grouping val="clustered"/>
        <c:varyColors val="0"/>
        <c:ser>
          <c:idx val="0"/>
          <c:order val="0"/>
          <c:tx>
            <c:strRef>
              <c:f>'act vs tar sales'!$A$3</c:f>
              <c:strCache>
                <c:ptCount val="1"/>
                <c:pt idx="0">
                  <c:v> Target Sales</c:v>
                </c:pt>
              </c:strCache>
            </c:strRef>
          </c:tx>
          <c:spPr>
            <a:solidFill>
              <a:schemeClr val="accent6">
                <a:lumMod val="60000"/>
                <a:lumOff val="40000"/>
              </a:schemeClr>
            </a:solidFill>
            <a:ln w="952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sales'!$A$4</c:f>
              <c:numCache>
                <c:formatCode>"$"#,##0</c:formatCode>
                <c:ptCount val="1"/>
                <c:pt idx="0">
                  <c:v>29738.050017190668</c:v>
                </c:pt>
              </c:numCache>
            </c:numRef>
          </c:val>
        </c:ser>
        <c:ser>
          <c:idx val="1"/>
          <c:order val="1"/>
          <c:tx>
            <c:strRef>
              <c:f>'act vs tar sales'!$B$3</c:f>
              <c:strCache>
                <c:ptCount val="1"/>
                <c:pt idx="0">
                  <c:v> Actual Sales</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sales'!$B$4</c:f>
              <c:numCache>
                <c:formatCode>"$"#,##0</c:formatCode>
                <c:ptCount val="1"/>
                <c:pt idx="0">
                  <c:v>18467</c:v>
                </c:pt>
              </c:numCache>
            </c:numRef>
          </c:val>
        </c:ser>
        <c:dLbls>
          <c:dLblPos val="inEnd"/>
          <c:showLegendKey val="0"/>
          <c:showVal val="1"/>
          <c:showCatName val="0"/>
          <c:showSerName val="0"/>
          <c:showPercent val="0"/>
          <c:showBubbleSize val="0"/>
        </c:dLbls>
        <c:gapWidth val="250"/>
        <c:overlap val="100"/>
        <c:axId val="454775952"/>
        <c:axId val="454776344"/>
      </c:barChart>
      <c:catAx>
        <c:axId val="454775952"/>
        <c:scaling>
          <c:orientation val="minMax"/>
        </c:scaling>
        <c:delete val="1"/>
        <c:axPos val="b"/>
        <c:numFmt formatCode="General" sourceLinked="1"/>
        <c:majorTickMark val="none"/>
        <c:minorTickMark val="none"/>
        <c:tickLblPos val="nextTo"/>
        <c:crossAx val="454776344"/>
        <c:crosses val="autoZero"/>
        <c:auto val="1"/>
        <c:lblAlgn val="ctr"/>
        <c:lblOffset val="100"/>
        <c:noMultiLvlLbl val="0"/>
      </c:catAx>
      <c:valAx>
        <c:axId val="454776344"/>
        <c:scaling>
          <c:orientation val="minMax"/>
        </c:scaling>
        <c:delete val="1"/>
        <c:axPos val="l"/>
        <c:numFmt formatCode="&quot;$&quot;#,##0" sourceLinked="1"/>
        <c:majorTickMark val="none"/>
        <c:minorTickMark val="none"/>
        <c:tickLblPos val="nextTo"/>
        <c:crossAx val="4547759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(1).xlsx]actual vs tar visits!PivotTable5</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alpha val="98000"/>
            </a:schemeClr>
          </a:solidFill>
          <a:ln w="76200" cap="flat">
            <a:solidFill>
              <a:schemeClr val="bg1"/>
            </a:solidFill>
            <a:round/>
          </a:ln>
          <a:effectLst/>
        </c:spPr>
        <c:marker>
          <c:symbol val="none"/>
        </c:marker>
      </c:pivotFmt>
      <c:pivotFmt>
        <c:idx val="3"/>
        <c:spPr>
          <a:solidFill>
            <a:schemeClr val="accent6">
              <a:lumMod val="60000"/>
              <a:lumOff val="40000"/>
            </a:schemeClr>
          </a:solidFill>
          <a:ln w="95250">
            <a:solidFill>
              <a:schemeClr val="accent6">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lumMod val="60000"/>
              <a:lumOff val="40000"/>
            </a:schemeClr>
          </a:solidFill>
          <a:ln w="95250">
            <a:solidFill>
              <a:schemeClr val="accent6">
                <a:lumMod val="60000"/>
                <a:lumOff val="40000"/>
              </a:schemeClr>
            </a:solidFill>
          </a:ln>
          <a:effectLst/>
        </c:spPr>
      </c:pivotFmt>
      <c:pivotFmt>
        <c:idx val="5"/>
        <c:spPr>
          <a:solidFill>
            <a:schemeClr val="accent1"/>
          </a:solidFill>
          <a:ln>
            <a:noFill/>
          </a:ln>
          <a:effectLst/>
        </c:spPr>
        <c:marker>
          <c:symbol val="none"/>
        </c:marker>
      </c:pivotFmt>
      <c:pivotFmt>
        <c:idx val="6"/>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'actual vs tar visits'!$A$3</c:f>
              <c:strCache>
                <c:ptCount val="1"/>
                <c:pt idx="0">
                  <c:v> Target</c:v>
                </c:pt>
              </c:strCache>
            </c:strRef>
          </c:tx>
          <c:spPr>
            <a:solidFill>
              <a:schemeClr val="accent6">
                <a:lumMod val="60000"/>
                <a:lumOff val="40000"/>
              </a:schemeClr>
            </a:solidFill>
            <a:ln w="952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'actual vs tar visits'!$A$4</c:f>
              <c:strCache>
                <c:ptCount val="1"/>
                <c:pt idx="0">
                  <c:v>Total</c:v>
                </c:pt>
              </c:strCache>
            </c:strRef>
          </c:cat>
          <c:val>
            <c:numRef>
              <c:f>'actual vs tar visits'!$A$4</c:f>
              <c:numCache>
                <c:formatCode>#,##0</c:formatCode>
                <c:ptCount val="1"/>
                <c:pt idx="0">
                  <c:v>2082.3763897277267</c:v>
                </c:pt>
              </c:numCache>
            </c:numRef>
          </c:val>
        </c:ser>
        <c:ser>
          <c:idx val="1"/>
          <c:order val="1"/>
          <c:tx>
            <c:strRef>
              <c:f>'actual vs tar visits'!$B$3</c:f>
              <c:strCache>
                <c:ptCount val="1"/>
                <c:pt idx="0">
                  <c:v> Actual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'actual vs tar visits'!$A$4</c:f>
              <c:strCache>
                <c:ptCount val="1"/>
                <c:pt idx="0">
                  <c:v>Total</c:v>
                </c:pt>
              </c:strCache>
            </c:strRef>
          </c:cat>
          <c:val>
            <c:numRef>
              <c:f>'actual vs tar visits'!$B$4</c:f>
              <c:numCache>
                <c:formatCode>#,##0</c:formatCode>
                <c:ptCount val="1"/>
                <c:pt idx="0">
                  <c:v>1048.5040903540907</c:v>
                </c:pt>
              </c:numCache>
            </c:numRef>
          </c:val>
        </c:ser>
        <c:dLbls>
          <c:dLblPos val="inEnd"/>
          <c:showLegendKey val="0"/>
          <c:showVal val="1"/>
          <c:showCatName val="0"/>
          <c:showSerName val="0"/>
          <c:showPercent val="0"/>
          <c:showBubbleSize val="0"/>
        </c:dLbls>
        <c:gapWidth val="219"/>
        <c:overlap val="100"/>
        <c:axId val="266491992"/>
        <c:axId val="266493168"/>
      </c:barChart>
      <c:catAx>
        <c:axId val="266491992"/>
        <c:scaling>
          <c:orientation val="minMax"/>
        </c:scaling>
        <c:delete val="1"/>
        <c:axPos val="b"/>
        <c:numFmt formatCode="General" sourceLinked="1"/>
        <c:majorTickMark val="none"/>
        <c:minorTickMark val="none"/>
        <c:tickLblPos val="nextTo"/>
        <c:crossAx val="266493168"/>
        <c:crosses val="autoZero"/>
        <c:auto val="1"/>
        <c:lblAlgn val="ctr"/>
        <c:lblOffset val="100"/>
        <c:noMultiLvlLbl val="0"/>
      </c:catAx>
      <c:valAx>
        <c:axId val="266493168"/>
        <c:scaling>
          <c:orientation val="minMax"/>
        </c:scaling>
        <c:delete val="1"/>
        <c:axPos val="l"/>
        <c:numFmt formatCode="#,##0" sourceLinked="1"/>
        <c:majorTickMark val="none"/>
        <c:minorTickMark val="none"/>
        <c:tickLblPos val="nextTo"/>
        <c:crossAx val="26649199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28669059066731706"/>
          <c:y val="3.04846049128819E-2"/>
          <c:w val="0.44782268366896621"/>
          <c:h val="8.81183433545119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in excel (Autosaved) (1).xlsx]top5 salesman!PivotTable6</c:name>
    <c:fmtId val="12"/>
  </c:pivotSource>
  <c:chart>
    <c:autoTitleDeleted val="1"/>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'top5 salesman'!$B$3</c:f>
              <c:strCache>
                <c:ptCount val="1"/>
                <c:pt idx="0">
                  <c:v>Total</c:v>
                </c:pt>
              </c:strCache>
            </c:strRef>
          </c:tx>
          <c:spPr>
            <a:solidFill>
              <a:schemeClr val="accent6"/>
            </a:solidFill>
            <a:ln>
              <a:noFill/>
            </a:ln>
            <a:effectLst/>
          </c:spPr>
          <c:invertIfNegative val="0"/>
          <c:cat>
            <c:strRef>
              <c:f>'top5 salesman'!$A$4:$A$9</c:f>
              <c:strCache>
                <c:ptCount val="5"/>
                <c:pt idx="0">
                  <c:v>Shweta Kalla </c:v>
                </c:pt>
                <c:pt idx="1">
                  <c:v>Samuel George</c:v>
                </c:pt>
                <c:pt idx="2">
                  <c:v>Wahid Khan</c:v>
                </c:pt>
                <c:pt idx="3">
                  <c:v>Vijay Dev</c:v>
                </c:pt>
                <c:pt idx="4">
                  <c:v>Veena Bath </c:v>
                </c:pt>
              </c:strCache>
            </c:strRef>
          </c:cat>
          <c:val>
            <c:numRef>
              <c:f>'top5 salesman'!$B$4:$B$9</c:f>
              <c:numCache>
                <c:formatCode>"$"#,##0</c:formatCode>
                <c:ptCount val="5"/>
                <c:pt idx="0">
                  <c:v>1909</c:v>
                </c:pt>
                <c:pt idx="1">
                  <c:v>1570</c:v>
                </c:pt>
                <c:pt idx="2">
                  <c:v>1234</c:v>
                </c:pt>
                <c:pt idx="3">
                  <c:v>1190</c:v>
                </c:pt>
                <c:pt idx="4">
                  <c:v>1148</c:v>
                </c:pt>
              </c:numCache>
            </c:numRef>
          </c:val>
        </c:ser>
        <c:dLbls>
          <c:showLegendKey val="0"/>
          <c:showVal val="0"/>
          <c:showCatName val="0"/>
          <c:showSerName val="0"/>
          <c:showPercent val="0"/>
          <c:showBubbleSize val="0"/>
        </c:dLbls>
        <c:gapWidth val="219"/>
        <c:overlap val="-27"/>
        <c:axId val="266497088"/>
        <c:axId val="266490424"/>
      </c:barChart>
      <c:catAx>
        <c:axId val="2664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90424"/>
        <c:crosses val="autoZero"/>
        <c:auto val="1"/>
        <c:lblAlgn val="ctr"/>
        <c:lblOffset val="100"/>
        <c:noMultiLvlLbl val="0"/>
      </c:catAx>
      <c:valAx>
        <c:axId val="2664904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49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(1).xlsx]geographical!PivotTable7</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geographical!$B$3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geographical!$A$4:$A$9</c:f>
              <c:strCache>
                <c:ptCount val="5"/>
                <c:pt idx="0">
                  <c:v>Northern</c:v>
                </c:pt>
                <c:pt idx="1">
                  <c:v>Southern</c:v>
                </c:pt>
                <c:pt idx="2">
                  <c:v>Western</c:v>
                </c:pt>
                <c:pt idx="3">
                  <c:v>Central</c:v>
                </c:pt>
                <c:pt idx="4">
                  <c:v>Eastern</c:v>
                </c:pt>
              </c:strCache>
            </c:strRef>
          </c:cat>
          <c:val>
            <c:numRef>
              <c:f>geographical!$B$4:$B$9</c:f>
              <c:numCache>
                <c:formatCode>General</c:formatCode>
                <c:ptCount val="5"/>
                <c:pt idx="0">
                  <c:v>8682</c:v>
                </c:pt>
                <c:pt idx="1">
                  <c:v>4039</c:v>
                </c:pt>
                <c:pt idx="2">
                  <c:v>2680</c:v>
                </c:pt>
                <c:pt idx="3">
                  <c:v>1639</c:v>
                </c:pt>
                <c:pt idx="4">
                  <c:v>1427</c:v>
                </c:pt>
              </c:numCache>
            </c:numRef>
          </c:val>
        </c:ser>
        <c:dLbls>
          <c:showLegendKey val="0"/>
          <c:showVal val="0"/>
          <c:showCatName val="0"/>
          <c:showSerName val="0"/>
          <c:showPercent val="0"/>
          <c:showBubbleSize val="0"/>
          <c:showLeaderLines val="1"/>
        </c:dLbls>
        <c:firstSliceAng val="0"/>
        <c:holeSize val="4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in excel (Autosaved) (1).xlsx]sku sales!PivotTable8</c:name>
    <c:fmtId val="12"/>
  </c:pivotSource>
  <c:chart>
    <c:autoTitleDeleted val="1"/>
    <c:pivotFmts>
      <c:pivotFmt>
        <c:idx val="0"/>
        <c:marker>
          <c:symbol val="none"/>
        </c:marke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
        <c:dLbl>
          <c:idx val="0"/>
          <c:delete val="1"/>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hade val="65000"/>
            </a:schemeClr>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931102362204733E-2"/>
          <c:y val="0.12208880139982502"/>
          <c:w val="0.70904899387576548"/>
          <c:h val="0.85476305045202661"/>
        </c:manualLayout>
      </c:layout>
      <c:pie3DChart>
        <c:varyColors val="1"/>
        <c:ser>
          <c:idx val="0"/>
          <c:order val="0"/>
          <c:tx>
            <c:strRef>
              <c:f>'sku sales'!$B$3</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dPt>
          <c:dPt>
            <c:idx val="1"/>
            <c:bubble3D val="0"/>
            <c:spPr>
              <a:solidFill>
                <a:schemeClr val="accent6"/>
              </a:solidFill>
              <a:ln w="25400">
                <a:solidFill>
                  <a:schemeClr val="lt1"/>
                </a:solidFill>
              </a:ln>
              <a:effectLst/>
              <a:sp3d contourW="25400">
                <a:contourClr>
                  <a:schemeClr val="lt1"/>
                </a:contourClr>
              </a:sp3d>
            </c:spPr>
          </c:dPt>
          <c:dPt>
            <c:idx val="2"/>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15:layout/>
              </c:ext>
            </c:extLst>
          </c:dLbls>
          <c:cat>
            <c:strRef>
              <c:f>'sku sales'!$A$4:$A$7</c:f>
              <c:strCache>
                <c:ptCount val="3"/>
                <c:pt idx="0">
                  <c:v>Garnier</c:v>
                </c:pt>
                <c:pt idx="1">
                  <c:v>Maybelline</c:v>
                </c:pt>
                <c:pt idx="2">
                  <c:v>NYX Professional</c:v>
                </c:pt>
              </c:strCache>
            </c:strRef>
          </c:cat>
          <c:val>
            <c:numRef>
              <c:f>'sku sales'!$B$4:$B$7</c:f>
              <c:numCache>
                <c:formatCode>"$"#,##0</c:formatCode>
                <c:ptCount val="3"/>
                <c:pt idx="0">
                  <c:v>8823</c:v>
                </c:pt>
                <c:pt idx="1">
                  <c:v>6102</c:v>
                </c:pt>
                <c:pt idx="2">
                  <c:v>3542</c:v>
                </c:pt>
              </c:numCache>
            </c:numRef>
          </c:val>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(1).xlsx]retailor sales!PivotTable9</c:name>
    <c:fmtId val="3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'retailor sales'!$B$3</c:f>
              <c:strCache>
                <c:ptCount val="1"/>
                <c:pt idx="0">
                  <c:v>Total</c:v>
                </c:pt>
              </c:strCache>
            </c:strRef>
          </c:tx>
          <c:spPr>
            <a:solidFill>
              <a:schemeClr val="accent1"/>
            </a:solidFill>
            <a:ln>
              <a:noFill/>
            </a:ln>
            <a:effectLst/>
          </c:spPr>
          <c:invertIfNegative val="0"/>
          <c:cat>
            <c:strRef>
              <c:f>'retailor sales'!$A$4:$A$11</c:f>
              <c:strCache>
                <c:ptCount val="7"/>
                <c:pt idx="0">
                  <c:v>Saffron</c:v>
                </c:pt>
                <c:pt idx="1">
                  <c:v>Nexus</c:v>
                </c:pt>
                <c:pt idx="2">
                  <c:v>BlueFire</c:v>
                </c:pt>
                <c:pt idx="3">
                  <c:v>AllStar</c:v>
                </c:pt>
                <c:pt idx="4">
                  <c:v>Fireside</c:v>
                </c:pt>
                <c:pt idx="5">
                  <c:v>AllAround</c:v>
                </c:pt>
                <c:pt idx="6">
                  <c:v>OurTown</c:v>
                </c:pt>
              </c:strCache>
            </c:strRef>
          </c:cat>
          <c:val>
            <c:numRef>
              <c:f>'retailor sales'!$B$4:$B$11</c:f>
              <c:numCache>
                <c:formatCode>"$"#,##0</c:formatCode>
                <c:ptCount val="7"/>
                <c:pt idx="0">
                  <c:v>3611</c:v>
                </c:pt>
                <c:pt idx="1">
                  <c:v>2784</c:v>
                </c:pt>
                <c:pt idx="2">
                  <c:v>2742</c:v>
                </c:pt>
                <c:pt idx="3">
                  <c:v>2669</c:v>
                </c:pt>
                <c:pt idx="4">
                  <c:v>2254</c:v>
                </c:pt>
                <c:pt idx="5">
                  <c:v>2217</c:v>
                </c:pt>
                <c:pt idx="6">
                  <c:v>2190</c:v>
                </c:pt>
              </c:numCache>
            </c:numRef>
          </c:val>
        </c:ser>
        <c:dLbls>
          <c:showLegendKey val="0"/>
          <c:showVal val="0"/>
          <c:showCatName val="0"/>
          <c:showSerName val="0"/>
          <c:showPercent val="0"/>
          <c:showBubbleSize val="0"/>
        </c:dLbls>
        <c:gapWidth val="182"/>
        <c:axId val="135350016"/>
        <c:axId val="348689040"/>
      </c:barChart>
      <c:catAx>
        <c:axId val="1353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9040"/>
        <c:crosses val="autoZero"/>
        <c:auto val="1"/>
        <c:lblAlgn val="ctr"/>
        <c:lblOffset val="100"/>
        <c:noMultiLvlLbl val="0"/>
      </c:catAx>
      <c:valAx>
        <c:axId val="3486890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(1).xlsx]periodwise sales!PivotTable10</c:name>
    <c:fmtId val="3"/>
  </c:pivotSource>
  <c:chart>
    <c:autoTitleDeleted val="1"/>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'periodwise sales'!$B$3</c:f>
              <c:strCache>
                <c:ptCount val="1"/>
                <c:pt idx="0">
                  <c:v>Total</c:v>
                </c:pt>
              </c:strCache>
            </c:strRef>
          </c:tx>
          <c:spPr>
            <a:ln w="28575" cap="rnd">
              <a:solidFill>
                <a:schemeClr val="accent1"/>
              </a:solidFill>
              <a:round/>
            </a:ln>
            <a:effectLst/>
          </c:spPr>
          <c:marker>
            <c:symbol val="none"/>
          </c:marker>
          <c:cat>
            <c:multiLvlStrRef>
              <c:f>'periodwise sales'!$A$4:$A$43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'periodwise sales'!$B$4:$B$43</c:f>
              <c:numCache>
                <c:formatCode>"$"#,##0</c:formatCode>
                <c:ptCount val="36"/>
                <c:pt idx="0">
                  <c:v>700</c:v>
                </c:pt>
                <c:pt idx="1">
                  <c:v>800</c:v>
                </c:pt>
                <c:pt idx="2">
                  <c:v>300</c:v>
                </c:pt>
                <c:pt idx="3">
                  <c:v>464</c:v>
                </c:pt>
                <c:pt idx="4">
                  <c:v>709</c:v>
                </c:pt>
                <c:pt idx="5">
                  <c:v>192</c:v>
                </c:pt>
                <c:pt idx="6">
                  <c:v>655</c:v>
                </c:pt>
                <c:pt idx="7">
                  <c:v>398</c:v>
                </c:pt>
                <c:pt idx="8">
                  <c:v>816</c:v>
                </c:pt>
                <c:pt idx="9">
                  <c:v>106</c:v>
                </c:pt>
                <c:pt idx="10">
                  <c:v>393</c:v>
                </c:pt>
                <c:pt idx="11">
                  <c:v>273</c:v>
                </c:pt>
                <c:pt idx="12">
                  <c:v>501</c:v>
                </c:pt>
                <c:pt idx="13">
                  <c:v>418</c:v>
                </c:pt>
                <c:pt idx="14">
                  <c:v>311</c:v>
                </c:pt>
                <c:pt idx="15">
                  <c:v>698</c:v>
                </c:pt>
                <c:pt idx="16">
                  <c:v>623</c:v>
                </c:pt>
                <c:pt idx="17">
                  <c:v>818</c:v>
                </c:pt>
                <c:pt idx="18">
                  <c:v>381</c:v>
                </c:pt>
                <c:pt idx="19">
                  <c:v>119</c:v>
                </c:pt>
                <c:pt idx="20">
                  <c:v>533</c:v>
                </c:pt>
                <c:pt idx="21">
                  <c:v>747</c:v>
                </c:pt>
                <c:pt idx="22">
                  <c:v>547</c:v>
                </c:pt>
                <c:pt idx="23">
                  <c:v>363</c:v>
                </c:pt>
                <c:pt idx="24">
                  <c:v>137</c:v>
                </c:pt>
                <c:pt idx="25">
                  <c:v>703</c:v>
                </c:pt>
                <c:pt idx="26">
                  <c:v>762</c:v>
                </c:pt>
                <c:pt idx="27">
                  <c:v>1204</c:v>
                </c:pt>
                <c:pt idx="28">
                  <c:v>214</c:v>
                </c:pt>
                <c:pt idx="29">
                  <c:v>265</c:v>
                </c:pt>
                <c:pt idx="30">
                  <c:v>384</c:v>
                </c:pt>
                <c:pt idx="31">
                  <c:v>464</c:v>
                </c:pt>
                <c:pt idx="32">
                  <c:v>263</c:v>
                </c:pt>
                <c:pt idx="33">
                  <c:v>508</c:v>
                </c:pt>
                <c:pt idx="34">
                  <c:v>736</c:v>
                </c:pt>
                <c:pt idx="35">
                  <c:v>962</c:v>
                </c:pt>
              </c:numCache>
            </c:numRef>
          </c:val>
          <c:smooth val="0"/>
        </c:ser>
        <c:dLbls>
          <c:showLegendKey val="0"/>
          <c:showVal val="0"/>
          <c:showCatName val="0"/>
          <c:showSerName val="0"/>
          <c:showPercent val="0"/>
          <c:showBubbleSize val="0"/>
        </c:dLbls>
        <c:smooth val="0"/>
        <c:axId val="348682376"/>
        <c:axId val="348687472"/>
      </c:lineChart>
      <c:catAx>
        <c:axId val="34868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7472"/>
        <c:crosses val="autoZero"/>
        <c:auto val="1"/>
        <c:lblAlgn val="ctr"/>
        <c:lblOffset val="100"/>
        <c:noMultiLvlLbl val="0"/>
      </c:catAx>
      <c:valAx>
        <c:axId val="3486874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2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(1).xlsx]act vs tar sales!PivotTable2</c:name>
    <c:fmtId val="2"/>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381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38100">
            <a:solidFill>
              <a:schemeClr val="accent6">
                <a:lumMod val="40000"/>
                <a:lumOff val="60000"/>
              </a:schemeClr>
            </a:solidFill>
          </a:ln>
          <a:effectLst/>
        </c:spPr>
        <c:dLbl>
          <c:idx val="0"/>
          <c:layout>
            <c:manualLayout>
              <c:x val="2.7777777777777267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50000"/>
            </a:schemeClr>
          </a:solidFill>
          <a:ln>
            <a:noFill/>
          </a:ln>
          <a:effectLst/>
        </c:spPr>
        <c:dLbl>
          <c:idx val="0"/>
          <c:layout>
            <c:manualLayout>
              <c:x val="-5.0925337632079971E-17"/>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81714785651794"/>
          <c:y val="0.14249781277340332"/>
          <c:w val="0.54448337707786532"/>
          <c:h val="0.77325094779819192"/>
        </c:manualLayout>
      </c:layout>
      <c:barChart>
        <c:barDir val="col"/>
        <c:grouping val="clustered"/>
        <c:varyColors val="0"/>
        <c:ser>
          <c:idx val="0"/>
          <c:order val="0"/>
          <c:tx>
            <c:strRef>
              <c:f>'act vs tar sales'!$A$3</c:f>
              <c:strCache>
                <c:ptCount val="1"/>
                <c:pt idx="0">
                  <c:v> Target Sales</c:v>
                </c:pt>
              </c:strCache>
            </c:strRef>
          </c:tx>
          <c:spPr>
            <a:noFill/>
            <a:ln w="38100">
              <a:solidFill>
                <a:schemeClr val="accent6">
                  <a:lumMod val="40000"/>
                  <a:lumOff val="60000"/>
                </a:schemeClr>
              </a:solidFill>
            </a:ln>
            <a:effectLst/>
          </c:spPr>
          <c:invertIfNegative val="0"/>
          <c:dPt>
            <c:idx val="0"/>
            <c:invertIfNegative val="0"/>
            <c:bubble3D val="0"/>
            <c:spPr>
              <a:noFill/>
              <a:ln w="38100">
                <a:solidFill>
                  <a:schemeClr val="accent6">
                    <a:lumMod val="40000"/>
                    <a:lumOff val="60000"/>
                  </a:schemeClr>
                </a:solidFill>
              </a:ln>
              <a:effectLst/>
            </c:spPr>
          </c:dPt>
          <c:dLbls>
            <c:dLbl>
              <c:idx val="0"/>
              <c:layout>
                <c:manualLayout>
                  <c:x val="2.7777777777777267E-3"/>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sales'!$A$4</c:f>
              <c:numCache>
                <c:formatCode>"$"#,##0</c:formatCode>
                <c:ptCount val="1"/>
                <c:pt idx="0">
                  <c:v>29738.050017190668</c:v>
                </c:pt>
              </c:numCache>
            </c:numRef>
          </c:val>
        </c:ser>
        <c:ser>
          <c:idx val="1"/>
          <c:order val="1"/>
          <c:tx>
            <c:strRef>
              <c:f>'act vs tar sales'!$B$3</c:f>
              <c:strCache>
                <c:ptCount val="1"/>
                <c:pt idx="0">
                  <c:v> Actual Sales</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dPt>
          <c:dLbls>
            <c:dLbl>
              <c:idx val="0"/>
              <c:layout>
                <c:manualLayout>
                  <c:x val="-5.0925337632079971E-17"/>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sales'!$B$4</c:f>
              <c:numCache>
                <c:formatCode>"$"#,##0</c:formatCode>
                <c:ptCount val="1"/>
                <c:pt idx="0">
                  <c:v>18467</c:v>
                </c:pt>
              </c:numCache>
            </c:numRef>
          </c:val>
        </c:ser>
        <c:dLbls>
          <c:showLegendKey val="0"/>
          <c:showVal val="0"/>
          <c:showCatName val="0"/>
          <c:showSerName val="0"/>
          <c:showPercent val="0"/>
          <c:showBubbleSize val="0"/>
        </c:dLbls>
        <c:gapWidth val="219"/>
        <c:overlap val="100"/>
        <c:axId val="348685512"/>
        <c:axId val="348682768"/>
      </c:barChart>
      <c:catAx>
        <c:axId val="34868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2768"/>
        <c:crosses val="autoZero"/>
        <c:auto val="1"/>
        <c:lblAlgn val="ctr"/>
        <c:lblOffset val="100"/>
        <c:noMultiLvlLbl val="0"/>
      </c:catAx>
      <c:valAx>
        <c:axId val="34868276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85512"/>
        <c:crosses val="autoZero"/>
        <c:crossBetween val="between"/>
      </c:valAx>
      <c:spPr>
        <a:noFill/>
        <a:ln w="127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 (Autosaved) (1).xlsx]act vs tar sales!PivotTable2</c:name>
    <c:fmtId val="6"/>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lumMod val="60000"/>
              <a:lumOff val="40000"/>
            </a:schemeClr>
          </a:solidFill>
          <a:ln w="95250">
            <a:solidFill>
              <a:schemeClr val="accent6">
                <a:lumMod val="60000"/>
                <a:lumOff val="4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50000"/>
            </a:schemeClr>
          </a:solidFill>
          <a:ln>
            <a:noFill/>
          </a:ln>
          <a:effectLst/>
        </c:spPr>
      </c:pivotFmt>
    </c:pivotFmts>
    <c:plotArea>
      <c:layout>
        <c:manualLayout>
          <c:layoutTarget val="inner"/>
          <c:xMode val="edge"/>
          <c:yMode val="edge"/>
          <c:x val="0.2272153896170834"/>
          <c:y val="0.14249778380351466"/>
          <c:w val="0.53515426885838657"/>
          <c:h val="0.80657626130067073"/>
        </c:manualLayout>
      </c:layout>
      <c:barChart>
        <c:barDir val="col"/>
        <c:grouping val="clustered"/>
        <c:varyColors val="0"/>
        <c:ser>
          <c:idx val="0"/>
          <c:order val="0"/>
          <c:tx>
            <c:strRef>
              <c:f>'act vs tar sales'!$A$3</c:f>
              <c:strCache>
                <c:ptCount val="1"/>
                <c:pt idx="0">
                  <c:v> Target Sales</c:v>
                </c:pt>
              </c:strCache>
            </c:strRef>
          </c:tx>
          <c:spPr>
            <a:solidFill>
              <a:schemeClr val="accent6">
                <a:lumMod val="60000"/>
                <a:lumOff val="40000"/>
              </a:schemeClr>
            </a:solidFill>
            <a:ln w="95250">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sales'!$A$4</c:f>
              <c:numCache>
                <c:formatCode>"$"#,##0</c:formatCode>
                <c:ptCount val="1"/>
                <c:pt idx="0">
                  <c:v>29738.050017190668</c:v>
                </c:pt>
              </c:numCache>
            </c:numRef>
          </c:val>
        </c:ser>
        <c:ser>
          <c:idx val="1"/>
          <c:order val="1"/>
          <c:tx>
            <c:strRef>
              <c:f>'act vs tar sales'!$B$3</c:f>
              <c:strCache>
                <c:ptCount val="1"/>
                <c:pt idx="0">
                  <c:v> Actual Sales</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 vs tar sales'!$A$4</c:f>
              <c:strCache>
                <c:ptCount val="1"/>
                <c:pt idx="0">
                  <c:v>Total</c:v>
                </c:pt>
              </c:strCache>
            </c:strRef>
          </c:cat>
          <c:val>
            <c:numRef>
              <c:f>'act vs tar sales'!$B$4</c:f>
              <c:numCache>
                <c:formatCode>"$"#,##0</c:formatCode>
                <c:ptCount val="1"/>
                <c:pt idx="0">
                  <c:v>18467</c:v>
                </c:pt>
              </c:numCache>
            </c:numRef>
          </c:val>
        </c:ser>
        <c:dLbls>
          <c:dLblPos val="inEnd"/>
          <c:showLegendKey val="0"/>
          <c:showVal val="1"/>
          <c:showCatName val="0"/>
          <c:showSerName val="0"/>
          <c:showPercent val="0"/>
          <c:showBubbleSize val="0"/>
        </c:dLbls>
        <c:gapWidth val="250"/>
        <c:overlap val="100"/>
        <c:axId val="380909112"/>
        <c:axId val="380913816"/>
      </c:barChart>
      <c:catAx>
        <c:axId val="380909112"/>
        <c:scaling>
          <c:orientation val="minMax"/>
        </c:scaling>
        <c:delete val="1"/>
        <c:axPos val="b"/>
        <c:numFmt formatCode="General" sourceLinked="1"/>
        <c:majorTickMark val="none"/>
        <c:minorTickMark val="none"/>
        <c:tickLblPos val="nextTo"/>
        <c:crossAx val="380913816"/>
        <c:crosses val="autoZero"/>
        <c:auto val="1"/>
        <c:lblAlgn val="ctr"/>
        <c:lblOffset val="100"/>
        <c:noMultiLvlLbl val="0"/>
      </c:catAx>
      <c:valAx>
        <c:axId val="380913816"/>
        <c:scaling>
          <c:orientation val="minMax"/>
        </c:scaling>
        <c:delete val="1"/>
        <c:axPos val="l"/>
        <c:numFmt formatCode="&quot;$&quot;#,##0" sourceLinked="1"/>
        <c:majorTickMark val="none"/>
        <c:minorTickMark val="none"/>
        <c:tickLblPos val="nextTo"/>
        <c:crossAx val="3809091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6.svg"/><Relationship Id="rId18" Type="http://schemas.openxmlformats.org/officeDocument/2006/relationships/image" Target="../media/image6.png"/><Relationship Id="rId3" Type="http://schemas.openxmlformats.org/officeDocument/2006/relationships/chart" Target="../charts/chart10.xml"/><Relationship Id="rId21" Type="http://schemas.openxmlformats.org/officeDocument/2006/relationships/image" Target="../media/image8.svg"/><Relationship Id="rId7" Type="http://schemas.openxmlformats.org/officeDocument/2006/relationships/chart" Target="../charts/chart14.xml"/><Relationship Id="rId12" Type="http://schemas.openxmlformats.org/officeDocument/2006/relationships/image" Target="../media/image3.png"/><Relationship Id="rId17" Type="http://schemas.openxmlformats.org/officeDocument/2006/relationships/image" Target="../media/image10.svg"/><Relationship Id="rId2" Type="http://schemas.microsoft.com/office/2007/relationships/hdphoto" Target="../media/hdphoto1.wdp"/><Relationship Id="rId16" Type="http://schemas.openxmlformats.org/officeDocument/2006/relationships/image" Target="../media/image5.png"/><Relationship Id="rId20"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image" Target="../media/image2.svg"/><Relationship Id="rId5" Type="http://schemas.openxmlformats.org/officeDocument/2006/relationships/chart" Target="../charts/chart12.xml"/><Relationship Id="rId15" Type="http://schemas.openxmlformats.org/officeDocument/2006/relationships/image" Target="../media/image14.svg"/><Relationship Id="rId23" Type="http://schemas.openxmlformats.org/officeDocument/2006/relationships/chart" Target="../charts/chart17.xml"/><Relationship Id="rId19" Type="http://schemas.openxmlformats.org/officeDocument/2006/relationships/image" Target="../media/image4.svg"/><Relationship Id="rId4" Type="http://schemas.openxmlformats.org/officeDocument/2006/relationships/chart" Target="../charts/chart11.xml"/><Relationship Id="rId9" Type="http://schemas.openxmlformats.org/officeDocument/2006/relationships/image" Target="../media/image2.png"/><Relationship Id="rId14" Type="http://schemas.openxmlformats.org/officeDocument/2006/relationships/image" Target="../media/image4.png"/><Relationship Id="rId2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781050</xdr:colOff>
      <xdr:row>1</xdr:row>
      <xdr:rowOff>4762</xdr:rowOff>
    </xdr:from>
    <xdr:to>
      <xdr:col>8</xdr:col>
      <xdr:colOff>171450</xdr:colOff>
      <xdr:row>28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247650</xdr:colOff>
      <xdr:row>0</xdr:row>
      <xdr:rowOff>0</xdr:rowOff>
    </xdr:from>
    <xdr:to>
      <xdr:col>18</xdr:col>
      <xdr:colOff>247650</xdr:colOff>
      <xdr:row>13</xdr:row>
      <xdr:rowOff>47625</xdr:rowOff>
    </xdr:to>
    <mc:AlternateContent xmlns:mc="http://schemas.openxmlformats.org/markup-compatibility/2006" xmlns:a14="http://schemas.microsoft.com/office/drawing/2010/main">
      <mc:Choice Requires="a14">
        <xdr:graphicFrame macro="">
          <xdr:nvGraphicFramePr>
            <xdr:cNvPr id="3" name="Store ID"/>
            <xdr:cNvGraphicFramePr/>
          </xdr:nvGraphicFramePr>
          <xdr:xfrm>
            <a:off x="0" y="0"/>
            <a:ext cx="0" cy="0"/>
          </xdr:xfrm>
          <a:graphic>
            <a:graphicData uri="http://schemas.microsoft.com/office/drawing/2010/slicer">
              <sle:slicer xmlns:sle="http://schemas.microsoft.com/office/drawing/2010/slicer" name="Store ID"/>
            </a:graphicData>
          </a:graphic>
        </xdr:graphicFrame>
      </mc:Choice>
      <mc:Fallback xmlns="">
        <xdr:sp macro="" textlink="">
          <xdr:nvSpPr>
            <xdr:cNvPr id="0" name=""/>
            <xdr:cNvSpPr>
              <a:spLocks noTextEdit="1"/>
            </xdr:cNvSpPr>
          </xdr:nvSpPr>
          <xdr:spPr>
            <a:xfrm>
              <a:off x="108966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0</xdr:row>
      <xdr:rowOff>0</xdr:rowOff>
    </xdr:from>
    <xdr:to>
      <xdr:col>15</xdr:col>
      <xdr:colOff>180975</xdr:colOff>
      <xdr:row>13</xdr:row>
      <xdr:rowOff>47625</xdr:rowOff>
    </xdr:to>
    <mc:AlternateContent xmlns:mc="http://schemas.openxmlformats.org/markup-compatibility/2006" xmlns:a14="http://schemas.microsoft.com/office/drawing/2010/main">
      <mc:Choice Requires="a14">
        <xdr:graphicFrame macro="">
          <xdr:nvGraphicFramePr>
            <xdr:cNvPr id="8" name="Salesman Name"/>
            <xdr:cNvGraphicFramePr/>
          </xdr:nvGraphicFramePr>
          <xdr:xfrm>
            <a:off x="0" y="0"/>
            <a:ext cx="0" cy="0"/>
          </xdr:xfrm>
          <a:graphic>
            <a:graphicData uri="http://schemas.microsoft.com/office/drawing/2010/slicer">
              <sle:slicer xmlns:sle="http://schemas.microsoft.com/office/drawing/2010/slicer" name="Salesman Name"/>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0</xdr:row>
      <xdr:rowOff>19050</xdr:rowOff>
    </xdr:from>
    <xdr:to>
      <xdr:col>12</xdr:col>
      <xdr:colOff>76200</xdr:colOff>
      <xdr:row>13</xdr:row>
      <xdr:rowOff>66675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6755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485775</xdr:colOff>
      <xdr:row>14</xdr:row>
      <xdr:rowOff>0</xdr:rowOff>
    </xdr:from>
    <xdr:to>
      <xdr:col>14</xdr:col>
      <xdr:colOff>485775</xdr:colOff>
      <xdr:row>27</xdr:row>
      <xdr:rowOff>47625</xdr:rowOff>
    </xdr:to>
    <mc:AlternateContent xmlns:mc="http://schemas.openxmlformats.org/markup-compatibility/2006" xmlns:a14="http://schemas.microsoft.com/office/drawing/2010/main">
      <mc:Choice Requires="a14">
        <xdr:graphicFrame macro="">
          <xdr:nvGraphicFramePr>
            <xdr:cNvPr id="10" name="Product Focus"/>
            <xdr:cNvGraphicFramePr/>
          </xdr:nvGraphicFramePr>
          <xdr:xfrm>
            <a:off x="0" y="0"/>
            <a:ext cx="0" cy="0"/>
          </xdr:xfrm>
          <a:graphic>
            <a:graphicData uri="http://schemas.microsoft.com/office/drawing/2010/slicer">
              <sle:slicer xmlns:sle="http://schemas.microsoft.com/office/drawing/2010/slicer" name="Product Focus"/>
            </a:graphicData>
          </a:graphic>
        </xdr:graphicFrame>
      </mc:Choice>
      <mc:Fallback xmlns="">
        <xdr:sp macro="" textlink="">
          <xdr:nvSpPr>
            <xdr:cNvPr id="0" name=""/>
            <xdr:cNvSpPr>
              <a:spLocks noTextEdit="1"/>
            </xdr:cNvSpPr>
          </xdr:nvSpPr>
          <xdr:spPr>
            <a:xfrm>
              <a:off x="8696325"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14</xdr:row>
      <xdr:rowOff>9525</xdr:rowOff>
    </xdr:from>
    <xdr:to>
      <xdr:col>18</xdr:col>
      <xdr:colOff>9525</xdr:colOff>
      <xdr:row>27</xdr:row>
      <xdr:rowOff>57150</xdr:rowOff>
    </xdr:to>
    <mc:AlternateContent xmlns:mc="http://schemas.openxmlformats.org/markup-compatibility/2006" xmlns:a14="http://schemas.microsoft.com/office/drawing/2010/main">
      <mc:Choice Requires="a14">
        <xdr:graphicFrame macro="">
          <xdr:nvGraphicFramePr>
            <xdr:cNvPr id="11" name="Retailer Name"/>
            <xdr:cNvGraphicFramePr/>
          </xdr:nvGraphicFramePr>
          <xdr:xfrm>
            <a:off x="0" y="0"/>
            <a:ext cx="0" cy="0"/>
          </xdr:xfrm>
          <a:graphic>
            <a:graphicData uri="http://schemas.microsoft.com/office/drawing/2010/slicer">
              <sle:slicer xmlns:sle="http://schemas.microsoft.com/office/drawing/2010/slicer" name="Retailer Name"/>
            </a:graphicData>
          </a:graphic>
        </xdr:graphicFrame>
      </mc:Choice>
      <mc:Fallback xmlns="">
        <xdr:sp macro="" textlink="">
          <xdr:nvSpPr>
            <xdr:cNvPr id="0" name=""/>
            <xdr:cNvSpPr>
              <a:spLocks noTextEdit="1"/>
            </xdr:cNvSpPr>
          </xdr:nvSpPr>
          <xdr:spPr>
            <a:xfrm>
              <a:off x="106584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5</xdr:row>
      <xdr:rowOff>85725</xdr:rowOff>
    </xdr:from>
    <xdr:to>
      <xdr:col>10</xdr:col>
      <xdr:colOff>161925</xdr:colOff>
      <xdr:row>24</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5</xdr:row>
      <xdr:rowOff>4762</xdr:rowOff>
    </xdr:from>
    <xdr:to>
      <xdr:col>10</xdr:col>
      <xdr:colOff>371475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1209675</xdr:colOff>
      <xdr:row>2</xdr:row>
      <xdr:rowOff>52387</xdr:rowOff>
    </xdr:from>
    <xdr:to>
      <xdr:col>10</xdr:col>
      <xdr:colOff>285750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390525</xdr:colOff>
      <xdr:row>2</xdr:row>
      <xdr:rowOff>4762</xdr:rowOff>
    </xdr:from>
    <xdr:to>
      <xdr:col>11</xdr:col>
      <xdr:colOff>85725</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219075</xdr:colOff>
      <xdr:row>1</xdr:row>
      <xdr:rowOff>61912</xdr:rowOff>
    </xdr:from>
    <xdr:to>
      <xdr:col>10</xdr:col>
      <xdr:colOff>523875</xdr:colOff>
      <xdr:row>15</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447675</xdr:colOff>
      <xdr:row>3</xdr:row>
      <xdr:rowOff>4762</xdr:rowOff>
    </xdr:from>
    <xdr:to>
      <xdr:col>12</xdr:col>
      <xdr:colOff>219075</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18</xdr:row>
      <xdr:rowOff>114300</xdr:rowOff>
    </xdr:from>
    <xdr:to>
      <xdr:col>9</xdr:col>
      <xdr:colOff>285750</xdr:colOff>
      <xdr:row>25</xdr:row>
      <xdr:rowOff>152400</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943350" y="35433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57150</xdr:colOff>
      <xdr:row>5</xdr:row>
      <xdr:rowOff>4762</xdr:rowOff>
    </xdr:from>
    <xdr:to>
      <xdr:col>11</xdr:col>
      <xdr:colOff>361950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20</xdr:row>
      <xdr:rowOff>47626</xdr:rowOff>
    </xdr:from>
    <xdr:to>
      <xdr:col>10</xdr:col>
      <xdr:colOff>85725</xdr:colOff>
      <xdr:row>35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45</xdr:col>
      <xdr:colOff>26922</xdr:colOff>
      <xdr:row>60</xdr:row>
      <xdr:rowOff>85724</xdr:rowOff>
    </xdr:to>
    <xdr:pic>
      <xdr:nvPicPr>
        <xdr:cNvPr id="2" name="Picture 1"/>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60000"/>
                  </a14:imgEffect>
                </a14:imgLayer>
              </a14:imgProps>
            </a:ext>
            <a:ext uri="{28A0092B-C50C-407E-A947-70E740481C1C}">
              <a14:useLocalDpi xmlns:a14="http://schemas.microsoft.com/office/drawing/2010/main" val="0"/>
            </a:ext>
          </a:extLst>
        </a:blip>
        <a:stretch>
          <a:fillRect/>
        </a:stretch>
      </xdr:blipFill>
      <xdr:spPr>
        <a:xfrm>
          <a:off x="0" y="0"/>
          <a:ext cx="27458922" cy="11515724"/>
        </a:xfrm>
        <a:prstGeom prst="rect">
          <a:avLst/>
        </a:prstGeom>
        <a:ln>
          <a:noFill/>
        </a:ln>
      </xdr:spPr>
    </xdr:pic>
    <xdr:clientData/>
  </xdr:twoCellAnchor>
  <xdr:twoCellAnchor>
    <xdr:from>
      <xdr:col>1</xdr:col>
      <xdr:colOff>314325</xdr:colOff>
      <xdr:row>2</xdr:row>
      <xdr:rowOff>95250</xdr:rowOff>
    </xdr:from>
    <xdr:to>
      <xdr:col>18</xdr:col>
      <xdr:colOff>38100</xdr:colOff>
      <xdr:row>2</xdr:row>
      <xdr:rowOff>114300</xdr:rowOff>
    </xdr:to>
    <xdr:cxnSp macro="">
      <xdr:nvCxnSpPr>
        <xdr:cNvPr id="4" name="Straight Connector 3"/>
        <xdr:cNvCxnSpPr/>
      </xdr:nvCxnSpPr>
      <xdr:spPr>
        <a:xfrm flipV="1">
          <a:off x="923925" y="476250"/>
          <a:ext cx="10086975" cy="1905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0</xdr:row>
      <xdr:rowOff>95250</xdr:rowOff>
    </xdr:from>
    <xdr:to>
      <xdr:col>13</xdr:col>
      <xdr:colOff>476250</xdr:colOff>
      <xdr:row>2</xdr:row>
      <xdr:rowOff>66675</xdr:rowOff>
    </xdr:to>
    <xdr:sp macro="" textlink="">
      <xdr:nvSpPr>
        <xdr:cNvPr id="9" name="Rectangle 8"/>
        <xdr:cNvSpPr/>
      </xdr:nvSpPr>
      <xdr:spPr>
        <a:xfrm>
          <a:off x="3829050" y="95250"/>
          <a:ext cx="4572000" cy="3524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a:solidFill>
                <a:schemeClr val="bg1"/>
              </a:solidFill>
            </a:rPr>
            <a:t>SALES</a:t>
          </a:r>
          <a:r>
            <a:rPr lang="en-US" sz="2000" baseline="0">
              <a:solidFill>
                <a:schemeClr val="bg1"/>
              </a:solidFill>
            </a:rPr>
            <a:t> PERFORMANCE DASHBOARD</a:t>
          </a:r>
          <a:endParaRPr lang="en-US" sz="2000">
            <a:solidFill>
              <a:schemeClr val="bg1"/>
            </a:solidFill>
          </a:endParaRPr>
        </a:p>
      </xdr:txBody>
    </xdr:sp>
    <xdr:clientData/>
  </xdr:twoCellAnchor>
  <xdr:twoCellAnchor>
    <xdr:from>
      <xdr:col>0</xdr:col>
      <xdr:colOff>291582</xdr:colOff>
      <xdr:row>3</xdr:row>
      <xdr:rowOff>58317</xdr:rowOff>
    </xdr:from>
    <xdr:to>
      <xdr:col>3</xdr:col>
      <xdr:colOff>320740</xdr:colOff>
      <xdr:row>28</xdr:row>
      <xdr:rowOff>87475</xdr:rowOff>
    </xdr:to>
    <xdr:sp macro="" textlink="">
      <xdr:nvSpPr>
        <xdr:cNvPr id="19" name="Rounded Rectangle 18"/>
        <xdr:cNvSpPr/>
      </xdr:nvSpPr>
      <xdr:spPr>
        <a:xfrm>
          <a:off x="291582" y="641480"/>
          <a:ext cx="1866122" cy="4888852"/>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396162</xdr:colOff>
      <xdr:row>3</xdr:row>
      <xdr:rowOff>47820</xdr:rowOff>
    </xdr:from>
    <xdr:to>
      <xdr:col>16</xdr:col>
      <xdr:colOff>91362</xdr:colOff>
      <xdr:row>11</xdr:row>
      <xdr:rowOff>95446</xdr:rowOff>
    </xdr:to>
    <xdr:sp macro="" textlink="">
      <xdr:nvSpPr>
        <xdr:cNvPr id="20" name="Rounded Rectangle 19"/>
        <xdr:cNvSpPr/>
      </xdr:nvSpPr>
      <xdr:spPr>
        <a:xfrm>
          <a:off x="2233126" y="630983"/>
          <a:ext cx="7655379" cy="1602728"/>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359617</xdr:colOff>
      <xdr:row>11</xdr:row>
      <xdr:rowOff>161340</xdr:rowOff>
    </xdr:from>
    <xdr:to>
      <xdr:col>12</xdr:col>
      <xdr:colOff>301301</xdr:colOff>
      <xdr:row>19</xdr:row>
      <xdr:rowOff>145791</xdr:rowOff>
    </xdr:to>
    <xdr:sp macro="" textlink="">
      <xdr:nvSpPr>
        <xdr:cNvPr id="23" name="Rounded Rectangle 22"/>
        <xdr:cNvSpPr/>
      </xdr:nvSpPr>
      <xdr:spPr>
        <a:xfrm>
          <a:off x="4645867" y="2299605"/>
          <a:ext cx="3003291" cy="1539553"/>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369336</xdr:colOff>
      <xdr:row>11</xdr:row>
      <xdr:rowOff>123043</xdr:rowOff>
    </xdr:from>
    <xdr:to>
      <xdr:col>16</xdr:col>
      <xdr:colOff>194388</xdr:colOff>
      <xdr:row>27</xdr:row>
      <xdr:rowOff>184669</xdr:rowOff>
    </xdr:to>
    <xdr:sp macro="" textlink="">
      <xdr:nvSpPr>
        <xdr:cNvPr id="24" name="Rounded Rectangle 23"/>
        <xdr:cNvSpPr/>
      </xdr:nvSpPr>
      <xdr:spPr>
        <a:xfrm>
          <a:off x="7717193" y="2261308"/>
          <a:ext cx="2274338" cy="3171830"/>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415405</xdr:colOff>
      <xdr:row>11</xdr:row>
      <xdr:rowOff>113324</xdr:rowOff>
    </xdr:from>
    <xdr:to>
      <xdr:col>7</xdr:col>
      <xdr:colOff>281863</xdr:colOff>
      <xdr:row>28</xdr:row>
      <xdr:rowOff>19439</xdr:rowOff>
    </xdr:to>
    <xdr:sp macro="" textlink="">
      <xdr:nvSpPr>
        <xdr:cNvPr id="27" name="Rounded Rectangle 26"/>
        <xdr:cNvSpPr/>
      </xdr:nvSpPr>
      <xdr:spPr>
        <a:xfrm>
          <a:off x="2252369" y="2251589"/>
          <a:ext cx="2315744" cy="3210707"/>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563724</xdr:colOff>
      <xdr:row>3</xdr:row>
      <xdr:rowOff>85724</xdr:rowOff>
    </xdr:from>
    <xdr:to>
      <xdr:col>3</xdr:col>
      <xdr:colOff>161925</xdr:colOff>
      <xdr:row>5</xdr:row>
      <xdr:rowOff>174949</xdr:rowOff>
    </xdr:to>
    <xdr:sp macro="" textlink="">
      <xdr:nvSpPr>
        <xdr:cNvPr id="28" name="Rounded Rectangle 27"/>
        <xdr:cNvSpPr/>
      </xdr:nvSpPr>
      <xdr:spPr>
        <a:xfrm>
          <a:off x="563724" y="668887"/>
          <a:ext cx="1435165" cy="47800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Store-wise</a:t>
          </a:r>
          <a:r>
            <a:rPr lang="en-US" sz="1400" baseline="0">
              <a:solidFill>
                <a:schemeClr val="bg1"/>
              </a:solidFill>
            </a:rPr>
            <a:t> Sales</a:t>
          </a:r>
          <a:endParaRPr lang="en-US" sz="1400">
            <a:solidFill>
              <a:schemeClr val="bg1"/>
            </a:solidFill>
          </a:endParaRPr>
        </a:p>
      </xdr:txBody>
    </xdr:sp>
    <xdr:clientData/>
  </xdr:twoCellAnchor>
  <xdr:twoCellAnchor>
    <xdr:from>
      <xdr:col>7</xdr:col>
      <xdr:colOff>304800</xdr:colOff>
      <xdr:row>3</xdr:row>
      <xdr:rowOff>28575</xdr:rowOff>
    </xdr:from>
    <xdr:to>
      <xdr:col>12</xdr:col>
      <xdr:colOff>352425</xdr:colOff>
      <xdr:row>5</xdr:row>
      <xdr:rowOff>0</xdr:rowOff>
    </xdr:to>
    <xdr:sp macro="" textlink="">
      <xdr:nvSpPr>
        <xdr:cNvPr id="3" name="Rectangle 2"/>
        <xdr:cNvSpPr/>
      </xdr:nvSpPr>
      <xdr:spPr>
        <a:xfrm>
          <a:off x="4572000" y="600075"/>
          <a:ext cx="309562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Period-wise</a:t>
          </a:r>
          <a:r>
            <a:rPr lang="en-US" sz="1400" baseline="0">
              <a:solidFill>
                <a:schemeClr val="bg1"/>
              </a:solidFill>
            </a:rPr>
            <a:t> Sales Trendline</a:t>
          </a:r>
          <a:endParaRPr lang="en-US" sz="1400">
            <a:solidFill>
              <a:schemeClr val="bg1"/>
            </a:solidFill>
          </a:endParaRPr>
        </a:p>
      </xdr:txBody>
    </xdr:sp>
    <xdr:clientData/>
  </xdr:twoCellAnchor>
  <xdr:twoCellAnchor>
    <xdr:from>
      <xdr:col>4</xdr:col>
      <xdr:colOff>165229</xdr:colOff>
      <xdr:row>11</xdr:row>
      <xdr:rowOff>184670</xdr:rowOff>
    </xdr:from>
    <xdr:to>
      <xdr:col>7</xdr:col>
      <xdr:colOff>200025</xdr:colOff>
      <xdr:row>13</xdr:row>
      <xdr:rowOff>77756</xdr:rowOff>
    </xdr:to>
    <xdr:sp macro="" textlink="">
      <xdr:nvSpPr>
        <xdr:cNvPr id="14" name="Rectangle 13"/>
        <xdr:cNvSpPr/>
      </xdr:nvSpPr>
      <xdr:spPr>
        <a:xfrm>
          <a:off x="2614515" y="2322935"/>
          <a:ext cx="1871760" cy="2818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Product</a:t>
          </a:r>
          <a:r>
            <a:rPr lang="en-US" sz="1400" baseline="0">
              <a:solidFill>
                <a:schemeClr val="bg1"/>
              </a:solidFill>
            </a:rPr>
            <a:t> Performance</a:t>
          </a:r>
          <a:endParaRPr lang="en-US" sz="1400">
            <a:solidFill>
              <a:schemeClr val="bg1"/>
            </a:solidFill>
          </a:endParaRPr>
        </a:p>
      </xdr:txBody>
    </xdr:sp>
    <xdr:clientData/>
  </xdr:twoCellAnchor>
  <xdr:twoCellAnchor>
    <xdr:from>
      <xdr:col>7</xdr:col>
      <xdr:colOff>340179</xdr:colOff>
      <xdr:row>20</xdr:row>
      <xdr:rowOff>8746</xdr:rowOff>
    </xdr:from>
    <xdr:to>
      <xdr:col>12</xdr:col>
      <xdr:colOff>330459</xdr:colOff>
      <xdr:row>28</xdr:row>
      <xdr:rowOff>38878</xdr:rowOff>
    </xdr:to>
    <xdr:sp macro="" textlink="">
      <xdr:nvSpPr>
        <xdr:cNvPr id="15" name="Rounded Rectangle 14"/>
        <xdr:cNvSpPr/>
      </xdr:nvSpPr>
      <xdr:spPr>
        <a:xfrm>
          <a:off x="4626429" y="3896501"/>
          <a:ext cx="3051887" cy="1585234"/>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320741</xdr:colOff>
      <xdr:row>3</xdr:row>
      <xdr:rowOff>38878</xdr:rowOff>
    </xdr:from>
    <xdr:to>
      <xdr:col>20</xdr:col>
      <xdr:colOff>165229</xdr:colOff>
      <xdr:row>21</xdr:row>
      <xdr:rowOff>38877</xdr:rowOff>
    </xdr:to>
    <xdr:sp macro="" textlink="">
      <xdr:nvSpPr>
        <xdr:cNvPr id="16" name="Rounded Rectangle 15"/>
        <xdr:cNvSpPr/>
      </xdr:nvSpPr>
      <xdr:spPr>
        <a:xfrm>
          <a:off x="10117884" y="622041"/>
          <a:ext cx="2293774" cy="3498979"/>
        </a:xfrm>
        <a:prstGeom prst="roundRect">
          <a:avLst/>
        </a:prstGeom>
        <a:solidFill>
          <a:schemeClr val="tx1">
            <a:alpha val="5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371475</xdr:colOff>
      <xdr:row>11</xdr:row>
      <xdr:rowOff>161926</xdr:rowOff>
    </xdr:from>
    <xdr:to>
      <xdr:col>11</xdr:col>
      <xdr:colOff>361950</xdr:colOff>
      <xdr:row>13</xdr:row>
      <xdr:rowOff>161925</xdr:rowOff>
    </xdr:to>
    <xdr:sp macro="" textlink="">
      <xdr:nvSpPr>
        <xdr:cNvPr id="18" name="Rectangle 17"/>
        <xdr:cNvSpPr/>
      </xdr:nvSpPr>
      <xdr:spPr>
        <a:xfrm>
          <a:off x="5248275" y="2257426"/>
          <a:ext cx="1819275" cy="380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Top</a:t>
          </a:r>
          <a:r>
            <a:rPr lang="en-US" sz="1400" baseline="0">
              <a:solidFill>
                <a:schemeClr val="bg1"/>
              </a:solidFill>
            </a:rPr>
            <a:t> 5 Salesman</a:t>
          </a:r>
          <a:endParaRPr lang="en-US" sz="1400">
            <a:solidFill>
              <a:schemeClr val="bg1"/>
            </a:solidFill>
          </a:endParaRPr>
        </a:p>
      </xdr:txBody>
    </xdr:sp>
    <xdr:clientData/>
  </xdr:twoCellAnchor>
  <xdr:twoCellAnchor>
    <xdr:from>
      <xdr:col>8</xdr:col>
      <xdr:colOff>398495</xdr:colOff>
      <xdr:row>20</xdr:row>
      <xdr:rowOff>47624</xdr:rowOff>
    </xdr:from>
    <xdr:to>
      <xdr:col>11</xdr:col>
      <xdr:colOff>304800</xdr:colOff>
      <xdr:row>22</xdr:row>
      <xdr:rowOff>29158</xdr:rowOff>
    </xdr:to>
    <xdr:sp macro="" textlink="">
      <xdr:nvSpPr>
        <xdr:cNvPr id="22" name="Rectangle 21"/>
        <xdr:cNvSpPr/>
      </xdr:nvSpPr>
      <xdr:spPr>
        <a:xfrm>
          <a:off x="5297066" y="3935379"/>
          <a:ext cx="1743270" cy="3703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Retailer</a:t>
          </a:r>
          <a:r>
            <a:rPr lang="en-US" sz="1400" baseline="0">
              <a:solidFill>
                <a:schemeClr val="bg1"/>
              </a:solidFill>
            </a:rPr>
            <a:t> Performance</a:t>
          </a:r>
          <a:endParaRPr lang="en-US" sz="1400">
            <a:solidFill>
              <a:schemeClr val="bg1"/>
            </a:solidFill>
          </a:endParaRPr>
        </a:p>
      </xdr:txBody>
    </xdr:sp>
    <xdr:clientData/>
  </xdr:twoCellAnchor>
  <xdr:twoCellAnchor>
    <xdr:from>
      <xdr:col>13</xdr:col>
      <xdr:colOff>0</xdr:colOff>
      <xdr:row>12</xdr:row>
      <xdr:rowOff>28575</xdr:rowOff>
    </xdr:from>
    <xdr:to>
      <xdr:col>16</xdr:col>
      <xdr:colOff>28575</xdr:colOff>
      <xdr:row>14</xdr:row>
      <xdr:rowOff>66675</xdr:rowOff>
    </xdr:to>
    <xdr:sp macro="" textlink="">
      <xdr:nvSpPr>
        <xdr:cNvPr id="25" name="Rectangle 24"/>
        <xdr:cNvSpPr/>
      </xdr:nvSpPr>
      <xdr:spPr>
        <a:xfrm>
          <a:off x="7924800" y="2314575"/>
          <a:ext cx="185737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bg1"/>
              </a:solidFill>
            </a:rPr>
            <a:t>Actual</a:t>
          </a:r>
          <a:r>
            <a:rPr lang="en-US" sz="1400" baseline="0">
              <a:solidFill>
                <a:schemeClr val="bg1"/>
              </a:solidFill>
            </a:rPr>
            <a:t> VS Target </a:t>
          </a:r>
          <a:endParaRPr lang="en-US" sz="1400">
            <a:solidFill>
              <a:schemeClr val="bg1"/>
            </a:solidFill>
          </a:endParaRPr>
        </a:p>
      </xdr:txBody>
    </xdr:sp>
    <xdr:clientData/>
  </xdr:twoCellAnchor>
  <xdr:twoCellAnchor>
    <xdr:from>
      <xdr:col>16</xdr:col>
      <xdr:colOff>504825</xdr:colOff>
      <xdr:row>3</xdr:row>
      <xdr:rowOff>76200</xdr:rowOff>
    </xdr:from>
    <xdr:to>
      <xdr:col>20</xdr:col>
      <xdr:colOff>123825</xdr:colOff>
      <xdr:row>5</xdr:row>
      <xdr:rowOff>38100</xdr:rowOff>
    </xdr:to>
    <xdr:sp macro="" textlink="">
      <xdr:nvSpPr>
        <xdr:cNvPr id="30" name="Rounded Rectangle 29"/>
        <xdr:cNvSpPr/>
      </xdr:nvSpPr>
      <xdr:spPr>
        <a:xfrm>
          <a:off x="10258425" y="647700"/>
          <a:ext cx="2057400" cy="34290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Geographical</a:t>
          </a:r>
          <a:r>
            <a:rPr lang="en-US" sz="1400" baseline="0">
              <a:solidFill>
                <a:schemeClr val="bg1"/>
              </a:solidFill>
            </a:rPr>
            <a:t> Sales</a:t>
          </a:r>
          <a:endParaRPr lang="en-US" sz="1400">
            <a:solidFill>
              <a:schemeClr val="bg1"/>
            </a:solidFill>
          </a:endParaRPr>
        </a:p>
      </xdr:txBody>
    </xdr:sp>
    <xdr:clientData/>
  </xdr:twoCellAnchor>
  <xdr:twoCellAnchor>
    <xdr:from>
      <xdr:col>0</xdr:col>
      <xdr:colOff>405086</xdr:colOff>
      <xdr:row>5</xdr:row>
      <xdr:rowOff>54742</xdr:rowOff>
    </xdr:from>
    <xdr:to>
      <xdr:col>3</xdr:col>
      <xdr:colOff>262760</xdr:colOff>
      <xdr:row>28</xdr:row>
      <xdr:rowOff>54742</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29158</xdr:colOff>
      <xdr:row>3</xdr:row>
      <xdr:rowOff>155511</xdr:rowOff>
    </xdr:from>
    <xdr:to>
      <xdr:col>16</xdr:col>
      <xdr:colOff>223546</xdr:colOff>
      <xdr:row>10</xdr:row>
      <xdr:rowOff>165230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447092</xdr:colOff>
      <xdr:row>14</xdr:row>
      <xdr:rowOff>9719</xdr:rowOff>
    </xdr:from>
    <xdr:to>
      <xdr:col>7</xdr:col>
      <xdr:colOff>272143</xdr:colOff>
      <xdr:row>27</xdr:row>
      <xdr:rowOff>29159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388776</xdr:colOff>
      <xdr:row>12</xdr:row>
      <xdr:rowOff>48597</xdr:rowOff>
    </xdr:from>
    <xdr:to>
      <xdr:col>12</xdr:col>
      <xdr:colOff>281862</xdr:colOff>
      <xdr:row>19</xdr:row>
      <xdr:rowOff>136072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427653</xdr:colOff>
      <xdr:row>21</xdr:row>
      <xdr:rowOff>155510</xdr:rowOff>
    </xdr:from>
    <xdr:to>
      <xdr:col>12</xdr:col>
      <xdr:colOff>340179</xdr:colOff>
      <xdr:row>28</xdr:row>
      <xdr:rowOff>97194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340178</xdr:colOff>
      <xdr:row>3</xdr:row>
      <xdr:rowOff>145790</xdr:rowOff>
    </xdr:from>
    <xdr:to>
      <xdr:col>20</xdr:col>
      <xdr:colOff>97193</xdr:colOff>
      <xdr:row>19</xdr:row>
      <xdr:rowOff>136071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165228</xdr:colOff>
      <xdr:row>29</xdr:row>
      <xdr:rowOff>29158</xdr:rowOff>
    </xdr:from>
    <xdr:to>
      <xdr:col>2</xdr:col>
      <xdr:colOff>544285</xdr:colOff>
      <xdr:row>37</xdr:row>
      <xdr:rowOff>155509</xdr:rowOff>
    </xdr:to>
    <mc:AlternateContent xmlns:mc="http://schemas.openxmlformats.org/markup-compatibility/2006" xmlns:a14="http://schemas.microsoft.com/office/drawing/2010/main">
      <mc:Choice Requires="a14">
        <xdr:graphicFrame macro="">
          <xdr:nvGraphicFramePr>
            <xdr:cNvPr id="42" name="Store ID 1"/>
            <xdr:cNvGraphicFramePr/>
          </xdr:nvGraphicFramePr>
          <xdr:xfrm>
            <a:off x="0" y="0"/>
            <a:ext cx="0" cy="0"/>
          </xdr:xfrm>
          <a:graphic>
            <a:graphicData uri="http://schemas.microsoft.com/office/drawing/2010/slicer">
              <sle:slicer xmlns:sle="http://schemas.microsoft.com/office/drawing/2010/slicer" name="Store ID 1"/>
            </a:graphicData>
          </a:graphic>
        </xdr:graphicFrame>
      </mc:Choice>
      <mc:Fallback xmlns="">
        <xdr:sp macro="" textlink="">
          <xdr:nvSpPr>
            <xdr:cNvPr id="0" name=""/>
            <xdr:cNvSpPr>
              <a:spLocks noTextEdit="1"/>
            </xdr:cNvSpPr>
          </xdr:nvSpPr>
          <xdr:spPr>
            <a:xfrm>
              <a:off x="165228" y="5666403"/>
              <a:ext cx="1603700" cy="1681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48598</xdr:colOff>
      <xdr:row>29</xdr:row>
      <xdr:rowOff>19439</xdr:rowOff>
    </xdr:from>
    <xdr:to>
      <xdr:col>5</xdr:col>
      <xdr:colOff>447093</xdr:colOff>
      <xdr:row>37</xdr:row>
      <xdr:rowOff>126352</xdr:rowOff>
    </xdr:to>
    <mc:AlternateContent xmlns:mc="http://schemas.openxmlformats.org/markup-compatibility/2006" xmlns:a14="http://schemas.microsoft.com/office/drawing/2010/main">
      <mc:Choice Requires="a14">
        <xdr:graphicFrame macro="">
          <xdr:nvGraphicFramePr>
            <xdr:cNvPr id="43" name="Retailer Name 1"/>
            <xdr:cNvGraphicFramePr/>
          </xdr:nvGraphicFramePr>
          <xdr:xfrm>
            <a:off x="0" y="0"/>
            <a:ext cx="0" cy="0"/>
          </xdr:xfrm>
          <a:graphic>
            <a:graphicData uri="http://schemas.microsoft.com/office/drawing/2010/slicer">
              <sle:slicer xmlns:sle="http://schemas.microsoft.com/office/drawing/2010/slicer" name="Retailer Name 1"/>
            </a:graphicData>
          </a:graphic>
        </xdr:graphicFrame>
      </mc:Choice>
      <mc:Fallback xmlns="">
        <xdr:sp macro="" textlink="">
          <xdr:nvSpPr>
            <xdr:cNvPr id="0" name=""/>
            <xdr:cNvSpPr>
              <a:spLocks noTextEdit="1"/>
            </xdr:cNvSpPr>
          </xdr:nvSpPr>
          <xdr:spPr>
            <a:xfrm>
              <a:off x="1885562" y="5656684"/>
              <a:ext cx="1623138" cy="1662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311020</xdr:colOff>
      <xdr:row>29</xdr:row>
      <xdr:rowOff>38879</xdr:rowOff>
    </xdr:from>
    <xdr:to>
      <xdr:col>20</xdr:col>
      <xdr:colOff>136071</xdr:colOff>
      <xdr:row>38</xdr:row>
      <xdr:rowOff>19439</xdr:rowOff>
    </xdr:to>
    <mc:AlternateContent xmlns:mc="http://schemas.openxmlformats.org/markup-compatibility/2006" xmlns:a14="http://schemas.microsoft.com/office/drawing/2010/main">
      <mc:Choice Requires="a14">
        <xdr:graphicFrame macro="">
          <xdr:nvGraphicFramePr>
            <xdr:cNvPr id="44" name="Salesman Name 1"/>
            <xdr:cNvGraphicFramePr/>
          </xdr:nvGraphicFramePr>
          <xdr:xfrm>
            <a:off x="0" y="0"/>
            <a:ext cx="0" cy="0"/>
          </xdr:xfrm>
          <a:graphic>
            <a:graphicData uri="http://schemas.microsoft.com/office/drawing/2010/slicer">
              <sle:slicer xmlns:sle="http://schemas.microsoft.com/office/drawing/2010/slicer" name="Salesman Name 1"/>
            </a:graphicData>
          </a:graphic>
        </xdr:graphicFrame>
      </mc:Choice>
      <mc:Fallback xmlns="">
        <xdr:sp macro="" textlink="">
          <xdr:nvSpPr>
            <xdr:cNvPr id="0" name=""/>
            <xdr:cNvSpPr>
              <a:spLocks noTextEdit="1"/>
            </xdr:cNvSpPr>
          </xdr:nvSpPr>
          <xdr:spPr>
            <a:xfrm>
              <a:off x="10720484" y="5676124"/>
              <a:ext cx="1662016" cy="173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210715</xdr:colOff>
      <xdr:row>29</xdr:row>
      <xdr:rowOff>55208</xdr:rowOff>
    </xdr:from>
    <xdr:to>
      <xdr:col>17</xdr:col>
      <xdr:colOff>77756</xdr:colOff>
      <xdr:row>38</xdr:row>
      <xdr:rowOff>97194</xdr:rowOff>
    </xdr:to>
    <mc:AlternateContent xmlns:mc="http://schemas.openxmlformats.org/markup-compatibility/2006" xmlns:a14="http://schemas.microsoft.com/office/drawing/2010/main">
      <mc:Choice Requires="a14">
        <xdr:graphicFrame macro="">
          <xdr:nvGraphicFramePr>
            <xdr:cNvPr id="4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83215" y="5692453"/>
              <a:ext cx="1704005" cy="1791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592882</xdr:colOff>
      <xdr:row>29</xdr:row>
      <xdr:rowOff>48598</xdr:rowOff>
    </xdr:from>
    <xdr:to>
      <xdr:col>8</xdr:col>
      <xdr:colOff>311021</xdr:colOff>
      <xdr:row>35</xdr:row>
      <xdr:rowOff>97195</xdr:rowOff>
    </xdr:to>
    <mc:AlternateContent xmlns:mc="http://schemas.openxmlformats.org/markup-compatibility/2006" xmlns:a14="http://schemas.microsoft.com/office/drawing/2010/main">
      <mc:Choice Requires="a14">
        <xdr:graphicFrame macro="">
          <xdr:nvGraphicFramePr>
            <xdr:cNvPr id="47" name="Product Focus 1"/>
            <xdr:cNvGraphicFramePr/>
          </xdr:nvGraphicFramePr>
          <xdr:xfrm>
            <a:off x="0" y="0"/>
            <a:ext cx="0" cy="0"/>
          </xdr:xfrm>
          <a:graphic>
            <a:graphicData uri="http://schemas.microsoft.com/office/drawing/2010/slicer">
              <sle:slicer xmlns:sle="http://schemas.microsoft.com/office/drawing/2010/slicer" name="Product Focus 1"/>
            </a:graphicData>
          </a:graphic>
        </xdr:graphicFrame>
      </mc:Choice>
      <mc:Fallback xmlns="">
        <xdr:sp macro="" textlink="">
          <xdr:nvSpPr>
            <xdr:cNvPr id="0" name=""/>
            <xdr:cNvSpPr>
              <a:spLocks noTextEdit="1"/>
            </xdr:cNvSpPr>
          </xdr:nvSpPr>
          <xdr:spPr>
            <a:xfrm>
              <a:off x="3654489" y="5685843"/>
              <a:ext cx="1555103" cy="1214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408214</xdr:colOff>
      <xdr:row>29</xdr:row>
      <xdr:rowOff>29158</xdr:rowOff>
    </xdr:from>
    <xdr:to>
      <xdr:col>14</xdr:col>
      <xdr:colOff>68035</xdr:colOff>
      <xdr:row>36</xdr:row>
      <xdr:rowOff>40044</xdr:rowOff>
    </xdr:to>
    <mc:AlternateContent xmlns:mc="http://schemas.openxmlformats.org/markup-compatibility/2006" xmlns:tsle="http://schemas.microsoft.com/office/drawing/2012/timeslicer">
      <mc:Choice Requires="tsle">
        <xdr:graphicFrame macro="">
          <xdr:nvGraphicFramePr>
            <xdr:cNvPr id="48"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306785" y="5666403"/>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437373</xdr:colOff>
      <xdr:row>11</xdr:row>
      <xdr:rowOff>190498</xdr:rowOff>
    </xdr:from>
    <xdr:to>
      <xdr:col>9</xdr:col>
      <xdr:colOff>37668</xdr:colOff>
      <xdr:row>13</xdr:row>
      <xdr:rowOff>21959</xdr:rowOff>
    </xdr:to>
    <xdr:pic>
      <xdr:nvPicPr>
        <xdr:cNvPr id="36" name="Graphic 4" descr="Group of men">
          <a:extLst>
            <a:ext uri="{FF2B5EF4-FFF2-40B4-BE49-F238E27FC236}">
              <a16:creationId xmlns:a16="http://schemas.microsoft.com/office/drawing/2014/main" xmlns="" id="{8F9AEF95-0F94-4CD1-9301-B1DB1E3E7F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5335944" y="2328763"/>
          <a:ext cx="212617" cy="220237"/>
        </a:xfrm>
        <a:prstGeom prst="rect">
          <a:avLst/>
        </a:prstGeom>
      </xdr:spPr>
    </xdr:pic>
    <xdr:clientData/>
  </xdr:twoCellAnchor>
  <xdr:twoCellAnchor editAs="oneCell">
    <xdr:from>
      <xdr:col>8</xdr:col>
      <xdr:colOff>233266</xdr:colOff>
      <xdr:row>20</xdr:row>
      <xdr:rowOff>86500</xdr:rowOff>
    </xdr:from>
    <xdr:to>
      <xdr:col>8</xdr:col>
      <xdr:colOff>438689</xdr:colOff>
      <xdr:row>21</xdr:row>
      <xdr:rowOff>150875</xdr:rowOff>
    </xdr:to>
    <xdr:pic>
      <xdr:nvPicPr>
        <xdr:cNvPr id="37" name="Graphic 8" descr="Business Growth RTL">
          <a:extLst>
            <a:ext uri="{FF2B5EF4-FFF2-40B4-BE49-F238E27FC236}">
              <a16:creationId xmlns:a16="http://schemas.microsoft.com/office/drawing/2014/main" xmlns="" id="{953D326D-1629-4137-B159-0742DE7843C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xmlns="" r:embed="rId13"/>
            </a:ext>
          </a:extLst>
        </a:blip>
        <a:stretch>
          <a:fillRect/>
        </a:stretch>
      </xdr:blipFill>
      <xdr:spPr>
        <a:xfrm>
          <a:off x="5131837" y="3974255"/>
          <a:ext cx="205423" cy="258763"/>
        </a:xfrm>
        <a:prstGeom prst="rect">
          <a:avLst/>
        </a:prstGeom>
      </xdr:spPr>
    </xdr:pic>
    <xdr:clientData/>
  </xdr:twoCellAnchor>
  <xdr:twoCellAnchor editAs="oneCell">
    <xdr:from>
      <xdr:col>0</xdr:col>
      <xdr:colOff>437373</xdr:colOff>
      <xdr:row>4</xdr:row>
      <xdr:rowOff>0</xdr:rowOff>
    </xdr:from>
    <xdr:to>
      <xdr:col>1</xdr:col>
      <xdr:colOff>65082</xdr:colOff>
      <xdr:row>5</xdr:row>
      <xdr:rowOff>79932</xdr:rowOff>
    </xdr:to>
    <xdr:pic>
      <xdr:nvPicPr>
        <xdr:cNvPr id="38" name="Graphic 20" descr="Trophy">
          <a:extLst>
            <a:ext uri="{FF2B5EF4-FFF2-40B4-BE49-F238E27FC236}">
              <a16:creationId xmlns:a16="http://schemas.microsoft.com/office/drawing/2014/main" xmlns="" id="{A5892BA7-7EE7-45F0-8683-A10BC0AEA6D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437373" y="777551"/>
          <a:ext cx="240030" cy="274320"/>
        </a:xfrm>
        <a:prstGeom prst="rect">
          <a:avLst/>
        </a:prstGeom>
      </xdr:spPr>
    </xdr:pic>
    <xdr:clientData/>
  </xdr:twoCellAnchor>
  <xdr:oneCellAnchor>
    <xdr:from>
      <xdr:col>16</xdr:col>
      <xdr:colOff>524847</xdr:colOff>
      <xdr:row>3</xdr:row>
      <xdr:rowOff>106913</xdr:rowOff>
    </xdr:from>
    <xdr:ext cx="294466" cy="302086"/>
    <xdr:pic>
      <xdr:nvPicPr>
        <xdr:cNvPr id="39" name="Graphic 12" descr="Map with pin">
          <a:extLst>
            <a:ext uri="{FF2B5EF4-FFF2-40B4-BE49-F238E27FC236}">
              <a16:creationId xmlns:a16="http://schemas.microsoft.com/office/drawing/2014/main" xmlns="" id="{5F5C82B9-E9B4-41E8-8FEE-59B519997BE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10321990" y="690076"/>
          <a:ext cx="294466" cy="302086"/>
        </a:xfrm>
        <a:prstGeom prst="rect">
          <a:avLst/>
        </a:prstGeom>
      </xdr:spPr>
    </xdr:pic>
    <xdr:clientData/>
  </xdr:oneCellAnchor>
  <xdr:twoCellAnchor editAs="oneCell">
    <xdr:from>
      <xdr:col>7</xdr:col>
      <xdr:colOff>551672</xdr:colOff>
      <xdr:row>3</xdr:row>
      <xdr:rowOff>57539</xdr:rowOff>
    </xdr:from>
    <xdr:to>
      <xdr:col>8</xdr:col>
      <xdr:colOff>206051</xdr:colOff>
      <xdr:row>4</xdr:row>
      <xdr:rowOff>137471</xdr:rowOff>
    </xdr:to>
    <xdr:pic>
      <xdr:nvPicPr>
        <xdr:cNvPr id="40" name="Graphic 6" descr="Bar graph with upward trend">
          <a:extLst>
            <a:ext uri="{FF2B5EF4-FFF2-40B4-BE49-F238E27FC236}">
              <a16:creationId xmlns:a16="http://schemas.microsoft.com/office/drawing/2014/main" xmlns="" id="{F94AD653-47CE-4D2D-94AE-789859E049F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4837922" y="640702"/>
          <a:ext cx="266700" cy="274320"/>
        </a:xfrm>
        <a:prstGeom prst="rect">
          <a:avLst/>
        </a:prstGeom>
      </xdr:spPr>
    </xdr:pic>
    <xdr:clientData/>
  </xdr:twoCellAnchor>
  <xdr:twoCellAnchor editAs="oneCell">
    <xdr:from>
      <xdr:col>13</xdr:col>
      <xdr:colOff>29157</xdr:colOff>
      <xdr:row>12</xdr:row>
      <xdr:rowOff>35568</xdr:rowOff>
    </xdr:from>
    <xdr:to>
      <xdr:col>13</xdr:col>
      <xdr:colOff>295857</xdr:colOff>
      <xdr:row>13</xdr:row>
      <xdr:rowOff>115500</xdr:rowOff>
    </xdr:to>
    <xdr:pic>
      <xdr:nvPicPr>
        <xdr:cNvPr id="41" name="Graphic 6" descr="Bar graph with upward trend">
          <a:extLst>
            <a:ext uri="{FF2B5EF4-FFF2-40B4-BE49-F238E27FC236}">
              <a16:creationId xmlns:a16="http://schemas.microsoft.com/office/drawing/2014/main" xmlns="" id="{F94AD653-47CE-4D2D-94AE-789859E049F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7989336" y="2368221"/>
          <a:ext cx="266700" cy="274320"/>
        </a:xfrm>
        <a:prstGeom prst="rect">
          <a:avLst/>
        </a:prstGeom>
      </xdr:spPr>
    </xdr:pic>
    <xdr:clientData/>
  </xdr:twoCellAnchor>
  <xdr:twoCellAnchor editAs="oneCell">
    <xdr:from>
      <xdr:col>4</xdr:col>
      <xdr:colOff>46068</xdr:colOff>
      <xdr:row>11</xdr:row>
      <xdr:rowOff>191079</xdr:rowOff>
    </xdr:from>
    <xdr:to>
      <xdr:col>4</xdr:col>
      <xdr:colOff>312768</xdr:colOff>
      <xdr:row>13</xdr:row>
      <xdr:rowOff>76623</xdr:rowOff>
    </xdr:to>
    <xdr:pic>
      <xdr:nvPicPr>
        <xdr:cNvPr id="46" name="Graphic 10" descr="Lightbulb and gear">
          <a:extLst>
            <a:ext uri="{FF2B5EF4-FFF2-40B4-BE49-F238E27FC236}">
              <a16:creationId xmlns:a16="http://schemas.microsoft.com/office/drawing/2014/main" xmlns="" id="{AA1F93AA-9C43-4ABB-A3C5-B6FEE6ED9E7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21"/>
            </a:ext>
          </a:extLst>
        </a:blip>
        <a:stretch>
          <a:fillRect/>
        </a:stretch>
      </xdr:blipFill>
      <xdr:spPr>
        <a:xfrm>
          <a:off x="2495354" y="2329344"/>
          <a:ext cx="266700" cy="274320"/>
        </a:xfrm>
        <a:prstGeom prst="rect">
          <a:avLst/>
        </a:prstGeom>
      </xdr:spPr>
    </xdr:pic>
    <xdr:clientData/>
  </xdr:twoCellAnchor>
  <xdr:twoCellAnchor>
    <xdr:from>
      <xdr:col>11</xdr:col>
      <xdr:colOff>297218</xdr:colOff>
      <xdr:row>12</xdr:row>
      <xdr:rowOff>184858</xdr:rowOff>
    </xdr:from>
    <xdr:to>
      <xdr:col>16</xdr:col>
      <xdr:colOff>9525</xdr:colOff>
      <xdr:row>27</xdr:row>
      <xdr:rowOff>180975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447675</xdr:colOff>
      <xdr:row>13</xdr:row>
      <xdr:rowOff>99133</xdr:rowOff>
    </xdr:from>
    <xdr:to>
      <xdr:col>17</xdr:col>
      <xdr:colOff>535343</xdr:colOff>
      <xdr:row>28</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4613.579978935188" createdVersion="5" refreshedVersion="5" minRefreshableVersion="3" recordCount="200">
  <cacheSource type="worksheet">
    <worksheetSource name="Table13"/>
  </cacheSource>
  <cacheFields count="22">
    <cacheField name="Transaction #" numFmtId="0">
      <sharedItems containsSemiMixedTypes="0" containsString="0" containsNumber="1" containsInteger="1" minValue="1" maxValue="200"/>
    </cacheField>
    <cacheField name="Salesman ID" numFmtId="0">
      <sharedItems/>
    </cacheField>
    <cacheField name="City ID" numFmtId="0">
      <sharedItems/>
    </cacheField>
    <cacheField name="SKU Code" numFmtId="0">
      <sharedItems/>
    </cacheField>
    <cacheField name="Store ID" numFmtId="0">
      <sharedItems count="50">
        <s v="STR-40"/>
        <s v="STR-30"/>
        <s v="STR-39"/>
        <s v="STR-43"/>
        <s v="STR-33"/>
        <s v="STR-2"/>
        <s v="STR-12"/>
        <s v="STR-5"/>
        <s v="STR-48"/>
        <s v="STR-27"/>
        <s v="STR-8"/>
        <s v="STR-38"/>
        <s v="STR-20"/>
        <s v="STR-29"/>
        <s v="STR-50"/>
        <s v="STR-25"/>
        <s v="STR-10"/>
        <s v="STR-15"/>
        <s v="STR-7"/>
        <s v="STR-32"/>
        <s v="STR-47"/>
        <s v="STR-16"/>
        <s v="STR-22"/>
        <s v="STR-23"/>
        <s v="STR-44"/>
        <s v="STR-24"/>
        <s v="STR-17"/>
        <s v="STR-46"/>
        <s v="STR-37"/>
        <s v="STR-28"/>
        <s v="STR-1"/>
        <s v="STR-41"/>
        <s v="STR-9"/>
        <s v="STR-26"/>
        <s v="STR-49"/>
        <s v="STR-45"/>
        <s v="STR-11"/>
        <s v="STR-34"/>
        <s v="STR-21"/>
        <s v="STR-36"/>
        <s v="STR-3"/>
        <s v="STR-42"/>
        <s v="STR-31"/>
        <s v="STR-14"/>
        <s v="STR-6"/>
        <s v="STR-18"/>
        <s v="STR-19"/>
        <s v="STR-13"/>
        <s v="STR-4"/>
        <s v="STR-35"/>
      </sharedItems>
    </cacheField>
    <cacheField name="Period ID" numFmtId="0">
      <sharedItems/>
    </cacheField>
    <cacheField name="Unique Transaction ID" numFmtId="0">
      <sharedItems/>
    </cacheField>
    <cacheField name="Actual Sales" numFmtId="0">
      <sharedItems containsSemiMixedTypes="0" containsString="0" containsNumber="1" containsInteger="1" minValue="0" maxValue="200" count="180">
        <n v="12"/>
        <n v="141"/>
        <n v="170"/>
        <n v="41"/>
        <n v="104"/>
        <n v="200"/>
        <n v="132"/>
        <n v="59"/>
        <n v="89"/>
        <n v="0"/>
        <n v="65"/>
        <n v="175"/>
        <n v="37"/>
        <n v="149"/>
        <n v="146"/>
        <n v="127"/>
        <n v="53"/>
        <n v="130"/>
        <n v="134"/>
        <n v="14"/>
        <n v="10"/>
        <n v="50"/>
        <n v="75"/>
        <n v="77"/>
        <n v="136"/>
        <n v="138"/>
        <n v="112"/>
        <n v="30"/>
        <n v="144"/>
        <n v="185"/>
        <n v="97"/>
        <n v="182"/>
        <n v="64"/>
        <n v="71"/>
        <n v="128"/>
        <n v="63"/>
        <n v="177"/>
        <n v="199"/>
        <n v="84"/>
        <n v="7"/>
        <n v="135"/>
        <n v="151"/>
        <n v="178"/>
        <n v="43"/>
        <n v="126"/>
        <n v="143"/>
        <n v="66"/>
        <n v="5"/>
        <n v="164"/>
        <n v="16"/>
        <n v="167"/>
        <n v="169"/>
        <n v="44"/>
        <n v="34"/>
        <n v="74"/>
        <n v="35"/>
        <n v="107"/>
        <n v="27"/>
        <n v="193"/>
        <n v="161"/>
        <n v="192"/>
        <n v="103"/>
        <n v="100"/>
        <n v="15"/>
        <n v="67"/>
        <n v="78"/>
        <n v="172"/>
        <n v="152"/>
        <n v="2"/>
        <n v="90"/>
        <n v="83"/>
        <n v="197"/>
        <n v="114"/>
        <n v="184"/>
        <n v="119"/>
        <n v="155"/>
        <n v="163"/>
        <n v="188"/>
        <n v="198"/>
        <n v="189"/>
        <n v="133"/>
        <n v="22"/>
        <n v="106"/>
        <n v="124"/>
        <n v="158"/>
        <n v="115"/>
        <n v="125"/>
        <n v="157"/>
        <n v="186"/>
        <n v="61"/>
        <n v="148"/>
        <n v="56"/>
        <n v="76"/>
        <n v="54"/>
        <n v="48"/>
        <n v="31"/>
        <n v="102"/>
        <n v="191"/>
        <n v="174"/>
        <n v="20"/>
        <n v="156"/>
        <n v="82"/>
        <n v="81"/>
        <n v="165"/>
        <n v="145"/>
        <n v="116"/>
        <n v="113"/>
        <n v="19"/>
        <n v="122"/>
        <n v="154"/>
        <n v="73"/>
        <n v="17"/>
        <n v="92"/>
        <n v="195"/>
        <n v="159"/>
        <n v="160"/>
        <n v="120"/>
        <n v="194"/>
        <n v="142"/>
        <n v="94"/>
        <n v="176"/>
        <n v="98"/>
        <n v="36"/>
        <n v="29"/>
        <n v="42"/>
        <n v="3"/>
        <n v="183"/>
        <n v="105"/>
        <n v="150"/>
        <n v="32"/>
        <n v="38"/>
        <n v="46"/>
        <n v="4"/>
        <n v="1"/>
        <n v="129"/>
        <n v="58"/>
        <n v="131"/>
        <n v="52"/>
        <n v="118"/>
        <n v="57"/>
        <n v="24"/>
        <n v="140"/>
        <n v="109"/>
        <n v="72"/>
        <n v="110"/>
        <n v="39"/>
        <n v="60"/>
        <n v="153"/>
        <n v="87"/>
        <n v="99"/>
        <n v="96"/>
        <n v="33"/>
        <n v="70"/>
        <n v="68"/>
        <n v="171"/>
        <n v="8"/>
        <n v="21"/>
        <n v="139"/>
        <n v="166"/>
        <n v="26"/>
        <n v="137"/>
        <n v="79"/>
        <n v="40"/>
        <n v="187"/>
        <n v="162"/>
        <n v="168"/>
        <n v="49"/>
        <n v="180"/>
        <n v="173"/>
        <n v="123"/>
        <n v="117"/>
        <n v="179"/>
        <n v="121"/>
        <n v="108"/>
        <n v="47"/>
        <n v="11"/>
        <n v="55"/>
        <n v="13"/>
        <n v="147"/>
        <n v="88"/>
      </sharedItems>
    </cacheField>
    <cacheField name="Column1" numFmtId="3">
      <sharedItems containsSemiMixedTypes="0" containsString="0" containsNumber="1" containsInteger="1" minValue="-196" maxValue="200"/>
    </cacheField>
    <cacheField name="Target Sales" numFmtId="3">
      <sharedItems containsSemiMixedTypes="0" containsString="0" containsNumber="1" minValue="1.2334700580346716" maxValue="358.07981993011509" count="200">
        <n v="22.344129324197059"/>
        <n v="184.56936712753375"/>
        <n v="286.63291010870876"/>
        <n v="42.307566070719403"/>
        <n v="109.14036429985197"/>
        <n v="271.84136270486135"/>
        <n v="231.60180533744347"/>
        <n v="99.407952133884862"/>
        <n v="146.57164149607581"/>
        <n v="151.40338616027921"/>
        <n v="83.157079542638797"/>
        <n v="198.80606067560456"/>
        <n v="40.338482029947563"/>
        <n v="277.6218885854156"/>
        <n v="176.79518365397843"/>
        <n v="158.69011811192439"/>
        <n v="89.279144134716447"/>
        <n v="205.47969128498363"/>
        <n v="246.49216029133891"/>
        <n v="7.9678551474861257"/>
        <n v="20.48773100528242"/>
        <n v="18.984528711988983"/>
        <n v="80.866770512239896"/>
        <n v="95.800804299813223"/>
        <n v="83.843275611261618"/>
        <n v="181.56693248713214"/>
        <n v="239.02953315948497"/>
        <n v="207.74479020561986"/>
        <n v="50.40415519772499"/>
        <n v="110.02200223279135"/>
        <n v="276.50510759144521"/>
        <n v="188.58079041298299"/>
        <n v="142.6952336808132"/>
        <n v="211.78931441139841"/>
        <n v="77.629711937481488"/>
        <n v="122.77155624524491"/>
        <n v="151.16741443211561"/>
        <n v="84.36427916168337"/>
        <n v="320.70165939782009"/>
        <n v="181.17685280088403"/>
        <n v="279.49492924487663"/>
        <n v="121.89848261990882"/>
        <n v="10.777590289599029"/>
        <n v="159.55139447016842"/>
        <n v="254.23108215381143"/>
        <n v="236.87255416244886"/>
        <n v="55.102317839355585"/>
        <n v="244.93557481435278"/>
        <n v="229.35693276132437"/>
        <n v="295.73873191669696"/>
        <n v="92.102119950251335"/>
        <n v="7.3019416357361457"/>
        <n v="274.97624920159006"/>
        <n v="31.959333535908712"/>
        <n v="258.07887100315236"/>
        <n v="238.08708252998042"/>
        <n v="75.288585595137079"/>
        <n v="50.482696382654723"/>
        <n v="77.966699508361572"/>
        <n v="11.433507567905382"/>
        <n v="48.066823182344706"/>
        <n v="130.30335162689326"/>
        <n v="53.926799512485857"/>
        <n v="247.09248396058982"/>
        <n v="165.77358306107564"/>
        <n v="304.64028214929647"/>
        <n v="158.04872926500349"/>
        <n v="140.69892534567137"/>
        <n v="16.659123739024224"/>
        <n v="358.07981993011509"/>
        <n v="94.54229286688917"/>
        <n v="153.55363439171413"/>
        <n v="20.676945943961822"/>
        <n v="240.4805583002227"/>
        <n v="156.10265481587703"/>
        <n v="3.9668026499301092"/>
        <n v="163.73310366061338"/>
        <n v="135.29514496484029"/>
        <n v="350.31930501188094"/>
        <n v="165.39930323806101"/>
        <n v="225.8815985233677"/>
        <n v="307.76869590293609"/>
        <n v="164.88087391227543"/>
        <n v="230.5865563474693"/>
        <n v="254.68174751212914"/>
        <n v="258.58509126015491"/>
        <n v="240.4329948065226"/>
        <n v="338.26423148181482"/>
        <n v="194.86086781891524"/>
        <n v="40.892194452591305"/>
        <n v="39.865593144479405"/>
        <n v="186.57980937416963"/>
        <n v="210.61268394639927"/>
        <n v="214.44374655373002"/>
        <n v="203.26457153202387"/>
        <n v="189.99330357469299"/>
        <n v="234.27639651520713"/>
        <n v="279.03718466072326"/>
        <n v="117.12778458303272"/>
        <n v="136.94090314217419"/>
        <n v="193.58563053145238"/>
        <n v="61.401166180632828"/>
        <n v="84.27852770281477"/>
        <n v="83.493675546076389"/>
        <n v="49.229915399046753"/>
        <n v="49.761032583355593"/>
        <n v="160.55299196619242"/>
        <n v="355.03894215989419"/>
        <n v="226.28577924450209"/>
        <n v="29.57016426965744"/>
        <n v="30.97872406011566"/>
        <n v="258.00613219924611"/>
        <n v="153.48745063614894"/>
        <n v="153.405256961844"/>
        <n v="201.41385077643662"/>
        <n v="211.28828204125443"/>
        <n v="145.97536479074142"/>
        <n v="193.6837377847007"/>
        <n v="24.018634985218036"/>
        <n v="81.089211799305176"/>
        <n v="213.70306062351693"/>
        <n v="283.74937669030396"/>
        <n v="134.67895665910831"/>
        <n v="31.677304166014167"/>
        <n v="158.88992448943554"/>
        <n v="307.67182649375422"/>
        <n v="281.13854214096682"/>
        <n v="169.84396693987296"/>
        <n v="222.34801845218095"/>
        <n v="96.247445806061023"/>
        <n v="207.2389367842425"/>
        <n v="234.34376746233261"/>
        <n v="159.48931801772702"/>
        <n v="199.64919410427399"/>
        <n v="128.36112639343744"/>
        <n v="70.78790635046299"/>
        <n v="47.567077153276244"/>
        <n v="50.414278142679898"/>
        <n v="3.7243400246530398"/>
        <n v="93.930093866155119"/>
        <n v="224.834286737578"/>
        <n v="169.87275162412666"/>
        <n v="235.79151056221986"/>
        <n v="40.86363986792729"/>
        <n v="67.244373662611338"/>
        <n v="51.756079933061663"/>
        <n v="4.9784576513786103"/>
        <n v="1.2334700580346716"/>
        <n v="151.82795798775493"/>
        <n v="135.95806604805549"/>
        <n v="115.18939010999918"/>
        <n v="210.83310938707697"/>
        <n v="103.44215754113361"/>
        <n v="130.44821884529711"/>
        <n v="64.814680115098014"/>
        <n v="36.983780824861682"/>
        <n v="254.02516361069564"/>
        <n v="207.8271550270515"/>
        <n v="112.59116478128603"/>
        <n v="43.837200417171658"/>
        <n v="217.0391825286132"/>
        <n v="66.505191619493544"/>
        <n v="67.664555415172799"/>
        <n v="211.53438647060096"/>
        <n v="92.355622633713793"/>
        <n v="116.43886420383863"/>
        <n v="136.3176807567188"/>
        <n v="62.096825650485663"/>
        <n v="111.35440936682269"/>
        <n v="45.817607476768302"/>
        <n v="119.40973946686037"/>
        <n v="255.77749996719905"/>
        <n v="13.084303559222144"/>
        <n v="21.952618696828704"/>
        <n v="222.64006449058834"/>
        <n v="169.95649699384316"/>
        <n v="44.644360131197828"/>
        <n v="204.3255157686674"/>
        <n v="156.57298027551866"/>
        <n v="226.60253497542192"/>
        <n v="57.304591542989236"/>
        <n v="314.2712215743411"/>
        <n v="301.14010808003775"/>
        <n v="169.43736679257424"/>
        <n v="54.050772442044661"/>
        <n v="266.05215061138085"/>
        <n v="220.23464164715281"/>
        <n v="148.685835660442"/>
        <n v="145.95384737177557"/>
        <n v="70.242783362889995"/>
        <n v="203.61675528414952"/>
        <n v="129.97091132287474"/>
        <n v="181.54534897016254"/>
        <n v="78.589435875926867"/>
        <n v="13.672866329960058"/>
        <n v="98.327793989889443"/>
        <n v="20.280833268989213"/>
        <n v="172.20359989538309"/>
        <n v="140.41506267486818"/>
        <n v="125.05833731242382"/>
      </sharedItems>
    </cacheField>
    <cacheField name="Actual Visits" numFmtId="1">
      <sharedItems containsSemiMixedTypes="0" containsString="0" containsNumber="1" minValue="-15.454545454545455" maxValue="19.7" count="192">
        <n v="1.5"/>
        <n v="3.3333333333333335"/>
        <n v="9.875"/>
        <n v="1.8333333333333333"/>
        <n v="3.0833333333333335"/>
        <n v="10.555555555555555"/>
        <n v="5.2"/>
        <n v="7.55"/>
        <n v="5.9"/>
        <n v="-0.5"/>
        <n v="6.8947368421052628"/>
        <n v="6.0666666666666664"/>
        <n v="9.75"/>
        <n v="9.3125"/>
        <n v="5.5263157894736841"/>
        <n v="4.5"/>
        <n v="11.1875"/>
        <n v="17.454545454545453"/>
        <n v="4.7777777777777777"/>
        <n v="-10.5625"/>
        <n v="7.333333333333333"/>
        <n v="2"/>
        <n v="7"/>
        <n v="2.6111111111111112"/>
        <n v="12.666666666666666"/>
        <n v="1"/>
        <n v="9.7333333333333325"/>
        <n v="3.6875"/>
        <n v="11.3125"/>
        <n v="-8"/>
        <n v="3.8"/>
        <n v="9.5294117647058822"/>
        <n v="0.5"/>
        <n v="14.833333333333334"/>
        <n v="8.8888888888888893"/>
        <n v="2.1666666666666665"/>
        <n v="5.6428571428571432"/>
        <n v="13.428571428571429"/>
        <n v="10.941176470588236"/>
        <n v="-5.7142857142857144"/>
        <n v="4.9444444444444446"/>
        <n v="2.3529411764705883"/>
        <n v="6.35"/>
        <n v="0.4"/>
        <n v="16.25"/>
        <n v="7.9090909090909092"/>
        <n v="5.45"/>
        <n v="10.3"/>
        <n v="1.2777777777777777"/>
        <n v="-8.6111111111111107"/>
        <n v="2.9411764705882355"/>
        <n v="14.214285714285714"/>
        <n v="4"/>
        <n v="6.7222222222222223"/>
        <n v="6.2857142857142856"/>
        <n v="10"/>
        <n v="6.2727272727272725"/>
        <n v="5.083333333333333"/>
        <n v="8.235294117647058"/>
        <n v="-15.454545454545455"/>
        <n v="11"/>
        <n v="11.8125"/>
        <n v="6"/>
        <n v="8.5625"/>
        <n v="4.9411764705882355"/>
        <n v="9.0526315789473681"/>
        <n v="3.5"/>
        <n v="8.4166666666666661"/>
        <n v="11.6"/>
        <n v="-12.214285714285714"/>
        <n v="5.1052631578947372"/>
        <n v="7.95"/>
        <n v="7.0666666666666664"/>
        <n v="4.7142857142857144"/>
        <n v="5.65"/>
        <n v="2.0714285714285716"/>
        <n v="4.6363636363636367"/>
        <n v="14.5"/>
        <n v="-13.333333333333334"/>
        <n v="3.1"/>
        <n v="8.85"/>
        <n v="2.1"/>
        <n v="0.42857142857142855"/>
        <n v="19.7"/>
        <n v="16.5"/>
        <n v="12.083333333333334"/>
        <n v="1.25"/>
        <n v="-8.7058823529411757"/>
        <n v="5.1578947368421053"/>
        <n v="5.75"/>
        <n v="6.833333333333333"/>
        <n v="0.6428571428571429"/>
        <n v="7.666666666666667"/>
        <n v="10.4375"/>
        <n v="1.6"/>
        <n v="0.82352941176470584"/>
        <n v="9.4"/>
        <n v="-9.5500000000000007"/>
        <n v="16.636363636363637"/>
        <n v="12.466666666666667"/>
        <n v="1.7777777777777777"/>
        <n v="9.8181818181818183"/>
        <n v="4.8947368421052628"/>
        <n v="4.5625"/>
        <n v="9.9285714285714288"/>
        <n v="3.1428571428571428"/>
        <n v="-7.1052631578947372"/>
        <n v="9.882352941176471"/>
        <n v="9.5789473684210531"/>
        <n v="8.1999999999999993"/>
        <n v="3.4615384615384617"/>
        <n v="1.0833333333333333"/>
        <n v="14.583333333333334"/>
        <n v="4.1052631578947372"/>
        <n v="14"/>
        <n v="-3.3157894736842106"/>
        <n v="8.6363636363636367"/>
        <n v="7.1111111111111107"/>
        <n v="9"/>
        <n v="1.1052631578947369"/>
        <n v="12.76923076923077"/>
        <n v="4.2352941176470589"/>
        <n v="11.142857142857142"/>
        <n v="5.2941176470588234"/>
        <n v="-8.8571428571428577"/>
        <n v="6.416666666666667"/>
        <n v="0.8"/>
        <n v="10.090909090909092"/>
        <n v="13.083333333333334"/>
        <n v="11.166666666666666"/>
        <n v="9.2307692307692299"/>
        <n v="15.416666666666666"/>
        <n v="12.857142857142858"/>
        <n v="13.636363636363637"/>
        <n v="-5"/>
        <n v="0.15789473684210525"/>
        <n v="13.307692307692308"/>
        <n v="2.9473684210526314"/>
        <n v="3.6111111111111112"/>
        <n v="10.823529411764707"/>
        <n v="5.4285714285714288"/>
        <n v="5.35"/>
        <n v="13.066666666666666"/>
        <n v="4.1428571428571432"/>
        <n v="-5.666666666666667"/>
        <n v="1.75"/>
        <n v="8.4705882352941178"/>
        <n v="9.1666666666666661"/>
        <n v="0.36363636363636365"/>
        <n v="2.8235294117647061"/>
        <n v="3.2666666666666666"/>
        <n v="16.166666666666668"/>
        <n v="11.727272727272727"/>
        <n v="-6.384615384615385"/>
        <n v="7.0769230769230766"/>
        <n v="1.95"/>
        <n v="6.5789473684210522"/>
        <n v="9.2631578947368425"/>
        <n v="0.2"/>
        <n v="4.333333333333333"/>
        <n v="5.7"/>
        <n v="0.27777777777777779"/>
        <n v="-8.1"/>
        <n v="3.8947368421052633"/>
        <n v="2.75"/>
        <n v="2.1578947368421053"/>
        <n v="1.4"/>
        <n v="1.875"/>
        <n v="5.583333333333333"/>
        <n v="0.55000000000000004"/>
        <n v="4.0769230769230766"/>
        <n v="-11.75"/>
        <n v="16.100000000000001"/>
        <n v="1.7"/>
        <n v="1.1000000000000001"/>
        <n v="5.916666666666667"/>
        <n v="5.7692307692307692"/>
        <n v="7.6923076923076927E-2"/>
        <n v="9.384615384615385"/>
        <n v="12.866666666666667"/>
        <n v="1.6875"/>
        <n v="-6.7058823529411766"/>
        <n v="5.882352941176471"/>
        <n v="1.0555555555555556"/>
        <n v="2.15"/>
        <n v="10.461538461538462"/>
        <n v="9.5882352941176467"/>
        <n v="7.615384615384615"/>
        <n v="9.8000000000000007"/>
        <n v="2.5555555555555554"/>
        <n v="9.2727272727272734"/>
        <n v="-8.3529411764705888"/>
      </sharedItems>
    </cacheField>
    <cacheField name="Target Visits" numFmtId="1">
      <sharedItems containsSemiMixedTypes="0" containsString="0" containsNumber="1" minValue="0.10205006246699877" maxValue="30.794844076514266" count="200">
        <n v="2.3620082132668241"/>
        <n v="6.133041699223897"/>
        <n v="12.874767025645772"/>
        <n v="3.5571220446483576"/>
        <n v="4.2690922361227566"/>
        <n v="11.253340454091902"/>
        <n v="9.3212537910310864"/>
        <n v="13.662747040647904"/>
        <n v="8.8496490579418872"/>
        <n v="0.77590167536712262"/>
        <n v="12.952902058205968"/>
        <n v="9.0456154813196648"/>
        <n v="15.281881417879491"/>
        <n v="14.051907893680722"/>
        <n v="6.3036749040469227"/>
        <n v="7.1711104770457528"/>
        <n v="21.053142384074427"/>
        <n v="20.565152279940566"/>
        <n v="7.6600551658861242"/>
        <n v="11.289963692929161"/>
        <n v="9.2036609275916561"/>
        <n v="2.427318258039568"/>
        <n v="13.087193168018381"/>
        <n v="5.1546537732988771"/>
        <n v="18.074071843099748"/>
        <n v="1.8421812973357978"/>
        <n v="11.796800124922953"/>
        <n v="6.052190921803545"/>
        <n v="19.315542207669942"/>
        <n v="10.88917495884353"/>
        <n v="5.9719240929637989"/>
        <n v="18.640332404380274"/>
        <n v="0.65773705913895308"/>
        <n v="25.764122300841564"/>
        <n v="10.338883720924901"/>
        <n v="3.121309546682276"/>
        <n v="10.602325358781027"/>
        <n v="15.539038671746106"/>
        <n v="18.622160393293409"/>
        <n v="9.6520934949877102"/>
        <n v="7.6992989247510746"/>
        <n v="4.5436189612083373"/>
        <n v="6.8453808281998541"/>
        <n v="0.43387137929779662"/>
        <n v="29.994931181880208"/>
        <n v="10.764843741818821"/>
        <n v="9.6301760384099246"/>
        <n v="20.385980651801965"/>
        <n v="2.4574830000465653"/>
        <n v="14.793353515935095"/>
        <n v="3.6971827675459803"/>
        <n v="23.620395518411406"/>
        <n v="6.6137662152788472"/>
        <n v="10.912224590518711"/>
        <n v="10.489915957279692"/>
        <n v="16.923196101856188"/>
        <n v="10.679322787302745"/>
        <n v="6.3338577017461013"/>
        <n v="10.322360094864827"/>
        <n v="17.879372610640345"/>
        <n v="17.679749588510965"/>
        <n v="13.991473083917764"/>
        <n v="6.9834775443508939"/>
        <n v="16.29123501909768"/>
        <n v="9.3469945745106813"/>
        <n v="12.198278861814408"/>
        <n v="6.4791726859955086"/>
        <n v="14.860052024216547"/>
        <n v="21.721206810746772"/>
        <n v="22.045430028196847"/>
        <n v="6.0824398625055327"/>
        <n v="12.280029233508589"/>
        <n v="7.9848193316982554"/>
        <n v="5.509588233768608"/>
        <n v="8.7736655659773604"/>
        <n v="2.5311101779465677"/>
        <n v="8.2403657876930101"/>
        <n v="9.1381576700630092"/>
        <n v="24.536515975895494"/>
        <n v="21.233191489393239"/>
        <n v="6.0423248925246078"/>
        <n v="1.8760488056815781"/>
        <n v="11.543015320368848"/>
        <n v="3.6644941030254583"/>
        <n v="0.70397598921998439"/>
        <n v="27.82828636127585"/>
        <n v="20.250920987576066"/>
        <n v="14.632208057024041"/>
        <n v="1.515779894488108"/>
        <n v="13.573704125133142"/>
        <n v="7.1306116444308358"/>
        <n v="8.6678223330764723"/>
        <n v="12.220674918650026"/>
        <n v="1.2541223731854643"/>
        <n v="11.570139117655964"/>
        <n v="14.832886740008714"/>
        <n v="1.904704844807112"/>
        <n v="1.1037108893167704"/>
        <n v="17.72866460376342"/>
        <n v="12.282843280766143"/>
        <n v="29.163455454293935"/>
        <n v="22.874003608412494"/>
        <n v="2.2028714819009538"/>
        <n v="13.585961952947061"/>
        <n v="9.42860062805293"/>
        <n v="7.688747999489272"/>
        <n v="14.191102387288041"/>
        <n v="4.5189277427177217"/>
        <n v="3.2261862972729354"/>
        <n v="9.7638168614089071"/>
        <n v="9.2255701019867047"/>
        <n v="14.7256174065606"/>
        <n v="18.303359741082481"/>
        <n v="15.424071083565678"/>
        <n v="6.8312495673309499"/>
        <n v="1.4571896786984537"/>
        <n v="20.207102090810718"/>
        <n v="7.5503150829260264"/>
        <n v="19.485289164895985"/>
        <n v="5.4058452492119997"/>
        <n v="10.040007489087245"/>
        <n v="12.504100235846604"/>
        <n v="14.423370319285064"/>
        <n v="1.3554116654361577"/>
        <n v="23.267390018585054"/>
        <n v="1.9772698653469698"/>
        <n v="4.7313740835399738"/>
        <n v="15.221178062148834"/>
        <n v="8.6917936332175643"/>
        <n v="13.969911298154884"/>
        <n v="12.766849728019402"/>
        <n v="1.0119685524965603"/>
        <n v="11.15746380586269"/>
        <n v="20.071149115084658"/>
        <n v="20.352273881288895"/>
        <n v="11.363951272718356"/>
        <n v="25.505604040093484"/>
        <n v="14.01492797849475"/>
        <n v="20.891345385942678"/>
        <n v="7.5320151054845184"/>
        <n v="0.30005127545495225"/>
        <n v="19.281229277042385"/>
        <n v="3.0807279342125971"/>
        <n v="6.2625961309966183"/>
        <n v="21.607831433763906"/>
        <n v="8.9678126927185708"/>
        <n v="9.0504454338457538"/>
        <n v="15.699693888935135"/>
        <n v="6.9442748343227052"/>
        <n v="6.4382037633407814"/>
        <n v="1.8649208231235466"/>
        <n v="1.8526400569435464"/>
        <n v="16.007624418463998"/>
        <n v="16.909389881407616"/>
        <n v="0.6494943434533117"/>
        <n v="3.1557941410924419"/>
        <n v="3.8577590391647258"/>
        <n v="24.057276347604862"/>
        <n v="13.722350021487792"/>
        <n v="11.400004454297555"/>
        <n v="9.8114025175036854"/>
        <n v="2.1646816451146633"/>
        <n v="12.157310756365964"/>
        <n v="10.152145150020026"/>
        <n v="0.35013427740085301"/>
        <n v="10.053477586070779"/>
        <n v="5.6052427896092247"/>
        <n v="8.4003898424442571"/>
        <n v="0.4370782610684123"/>
        <n v="9.9491631586925884"/>
        <n v="5.5773121462703106"/>
        <n v="3.5863220693508282"/>
        <n v="3.818340470066"/>
        <n v="2.5169783467136027"/>
        <n v="2.8356384101779213"/>
        <n v="8.7751999879171549"/>
        <n v="0.90596319712083828"/>
        <n v="5.1530814967002385"/>
        <n v="18.09492849851534"/>
        <n v="22.27382033130111"/>
        <n v="30.794844076514266"/>
        <n v="3.2369823067394776"/>
        <n v="1.5432850224282422"/>
        <n v="5.9474933562722132"/>
        <n v="8.6014215631375617"/>
        <n v="0.10205006246699877"/>
        <n v="18.576364428538106"/>
        <n v="15.358375261763586"/>
        <n v="2.5606831403889254"/>
        <n v="7.8073351919545937"/>
        <n v="6.4147684874294715"/>
        <n v="1.8819931021157341"/>
        <n v="2.9650066984712797"/>
        <n v="20.38617476679714"/>
        <n v="10.837912720526225"/>
        <n v="8.3317079810846479"/>
        <n v="14.252093964988761"/>
        <n v="3.1251026597753038"/>
        <n v="12.708734427305565"/>
        <n v="8.6652213440032853"/>
      </sharedItems>
    </cacheField>
    <cacheField name="Rand Sales" numFmtId="0">
      <sharedItems containsSemiMixedTypes="0" containsString="0" containsNumber="1" minValue="4.1930750934564553E-3" maxValue="0.99919724047745073"/>
    </cacheField>
    <cacheField name="Rand Visits" numFmtId="0">
      <sharedItems containsSemiMixedTypes="0" containsString="0" containsNumber="1" minValue="1.7799130910499672E-3" maxValue="0.99651012975935394"/>
    </cacheField>
    <cacheField name="Salesman Name" numFmtId="0">
      <sharedItems count="20">
        <s v="Wahid Khan"/>
        <s v="Samuel George"/>
        <s v="Jawahar Sawant"/>
        <s v="Rebecca Jones"/>
        <s v="Usha Chohan "/>
        <s v="Manoj Aggarwal"/>
        <s v="Deepa Mangal "/>
        <s v="Shweta Kalla "/>
        <s v="Somnath Chanda"/>
        <s v="Maya Malhotra "/>
        <s v="Neela Chaudry "/>
        <s v="Tejaswani Butala "/>
        <s v="Vijay Dev"/>
        <s v="Naresh Ganguly"/>
        <s v="Bhola Rampersad "/>
        <s v="Veena Bath "/>
        <s v="Nancy Mohan"/>
        <s v="Nalini Majumdar "/>
        <s v="Rakhi Anne "/>
        <s v="Jessica Singhal "/>
      </sharedItems>
    </cacheField>
    <cacheField name="City" numFmtId="0">
      <sharedItems count="24">
        <s v="Itanagar"/>
        <s v="Thiruvananthapuram"/>
        <s v="Imphal"/>
        <s v="Bhopal"/>
        <s v="Amaravati"/>
        <s v="Ranchi"/>
        <s v="Gangtok"/>
        <s v="Shimla"/>
        <s v="Chennai"/>
        <s v="Naya Raipur"/>
        <s v="Shillong"/>
        <s v="Chandigarh"/>
        <s v="Dispur"/>
        <s v="Patna"/>
        <s v="Kolkata"/>
        <s v="Bhubaneswar"/>
        <s v="Jaipur"/>
        <s v="Aizawl"/>
        <s v="Bengaluru (formerly Bangalore)"/>
        <s v="Hyderabad"/>
        <s v="Gandhinagar"/>
        <s v="Mumbai"/>
        <s v="Kohima"/>
        <s v="Panaji"/>
      </sharedItems>
    </cacheField>
    <cacheField name="State" numFmtId="0">
      <sharedItems count="25">
        <s v="Arunachal Pradesh"/>
        <s v="Kerala"/>
        <s v="Manipur"/>
        <s v="Madhya Pradesh"/>
        <s v="Andhra Pradesh"/>
        <s v="Jharkhand"/>
        <s v="Sikkim"/>
        <s v="Himachal Pradesh"/>
        <s v="Tamil Nadu"/>
        <s v="Chhattisgarh"/>
        <s v="Meghalaya"/>
        <s v="Haryana"/>
        <s v="Assam"/>
        <s v="Bihar"/>
        <s v="West Bengal"/>
        <s v="Odisha"/>
        <s v="Rajasthan"/>
        <s v="Mizoram"/>
        <s v="Karnataka"/>
        <s v="Telangana"/>
        <s v="Gujarat"/>
        <s v="Punjab"/>
        <s v="Maharashtra"/>
        <s v="Nagaland"/>
        <s v="Goa"/>
      </sharedItems>
    </cacheField>
    <cacheField name="Region" numFmtId="0">
      <sharedItems count="5">
        <s v="Northern"/>
        <s v="Southern"/>
        <s v="Central"/>
        <s v="Eastern"/>
        <s v="Western"/>
      </sharedItems>
    </cacheField>
    <cacheField name="Product Focus" numFmtId="0">
      <sharedItems count="3">
        <s v="Garnier"/>
        <s v="Maybelline"/>
        <s v="NYX Professional"/>
      </sharedItems>
    </cacheField>
    <cacheField name="Retailer Name" numFmtId="0">
      <sharedItems count="7">
        <s v="Saffron"/>
        <s v="Nexus"/>
        <s v="BlueFire"/>
        <s v="OurTown"/>
        <s v="AllAround"/>
        <s v="AllStar"/>
        <s v="Fireside"/>
      </sharedItems>
    </cacheField>
    <cacheField name="Date" numFmtId="14">
      <sharedItems containsSemiMixedTypes="0" containsNonDate="0" containsDate="1" containsString="0" minDate="2018-01-01T00:00:00" maxDate="2020-12-02T00:00:00" count="36">
        <d v="2018-10-01T00:00:00"/>
        <d v="2018-07-01T00:00:00"/>
        <d v="2018-11-01T00:00:00"/>
        <d v="2019-06-01T00:00:00"/>
        <d v="2018-06-01T00:00:00"/>
        <d v="2018-01-01T00:00:00"/>
        <d v="2020-12-01T00:00:00"/>
        <d v="2018-08-01T00:00:00"/>
        <d v="2019-11-01T00:00:00"/>
        <d v="2019-12-01T00:00:00"/>
        <d v="2018-04-01T00:00:00"/>
        <d v="2018-09-01T00:00:00"/>
        <d v="2019-01-01T00:00:00"/>
        <d v="2018-02-01T00:00:00"/>
        <d v="2020-11-01T00:00:00"/>
        <d v="2020-08-01T00:00:00"/>
        <d v="2018-12-01T00:00:00"/>
        <d v="2019-10-01T00:00:00"/>
        <d v="2019-07-01T00:00:00"/>
        <d v="2019-04-01T00:00:00"/>
        <d v="2020-04-01T00:00:00"/>
        <d v="2018-05-01T00:00:00"/>
        <d v="2019-09-01T00:00:00"/>
        <d v="2020-07-01T00:00:00"/>
        <d v="2019-02-01T00:00:00"/>
        <d v="2020-03-01T00:00:00"/>
        <d v="2020-05-01T00:00:00"/>
        <d v="2020-02-01T00:00:00"/>
        <d v="2020-06-01T00:00:00"/>
        <d v="2018-03-01T00:00:00"/>
        <d v="2019-05-01T00:00:00"/>
        <d v="2020-09-01T00:00:00"/>
        <d v="2020-10-01T00:00:00"/>
        <d v="2020-01-01T00:00:00"/>
        <d v="2019-08-01T00:00:00"/>
        <d v="2019-03-01T00:00:00"/>
      </sharedItems>
      <fieldGroup par="21" base="20">
        <rangePr groupBy="months" startDate="2018-01-01T00:00:00" endDate="2020-12-02T00:00:00"/>
        <groupItems count="14">
          <s v="&lt;1/1/2018"/>
          <s v="Jan"/>
          <s v="Feb"/>
          <s v="Mar"/>
          <s v="Apr"/>
          <s v="May"/>
          <s v="Jun"/>
          <s v="Jul"/>
          <s v="Aug"/>
          <s v="Sep"/>
          <s v="Oct"/>
          <s v="Nov"/>
          <s v="Dec"/>
          <s v="&gt;12/2/2020"/>
        </groupItems>
      </fieldGroup>
    </cacheField>
    <cacheField name="Years" numFmtId="0" databaseField="0">
      <fieldGroup base="20">
        <rangePr groupBy="years" startDate="2018-01-01T00:00:00" endDate="2020-12-02T00:00:00"/>
        <groupItems count="5">
          <s v="&lt;1/1/2018"/>
          <s v="2018"/>
          <s v="2019"/>
          <s v="2020"/>
          <s v="&gt;12/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n v="1"/>
    <s v="SM-1"/>
    <s v="CT-2"/>
    <s v="SKU-18"/>
    <x v="0"/>
    <s v="PRD-10"/>
    <e v="#NAME?"/>
    <x v="0"/>
    <n v="12"/>
    <x v="0"/>
    <x v="0"/>
    <x v="0"/>
    <n v="0.94349188000143724"/>
    <n v="0.93462832956117348"/>
    <x v="0"/>
    <x v="0"/>
    <x v="0"/>
    <x v="0"/>
    <x v="0"/>
    <x v="0"/>
    <x v="0"/>
  </r>
  <r>
    <n v="2"/>
    <s v="SM-1"/>
    <s v="CT-12"/>
    <s v="SKU-29"/>
    <x v="1"/>
    <s v="PRD-7"/>
    <s v="2SM-1CT-12SKU-29STR-30PRD-7"/>
    <x v="1"/>
    <n v="141"/>
    <x v="1"/>
    <x v="1"/>
    <x v="1"/>
    <n v="0.32129586932523257"/>
    <n v="0.73907050630187932"/>
    <x v="0"/>
    <x v="1"/>
    <x v="1"/>
    <x v="1"/>
    <x v="1"/>
    <x v="1"/>
    <x v="1"/>
  </r>
  <r>
    <n v="3"/>
    <s v="SM-4"/>
    <s v="CT-15"/>
    <s v="SKU-29"/>
    <x v="2"/>
    <s v="PRD-11"/>
    <s v="3SM-4CT-15SKU-29STR-39PRD-11"/>
    <x v="2"/>
    <n v="170"/>
    <x v="2"/>
    <x v="2"/>
    <x v="2"/>
    <n v="0.17245157115015985"/>
    <n v="0.20025210962031903"/>
    <x v="1"/>
    <x v="2"/>
    <x v="2"/>
    <x v="0"/>
    <x v="1"/>
    <x v="2"/>
    <x v="2"/>
  </r>
  <r>
    <n v="4"/>
    <s v="SM-18"/>
    <s v="CT-13"/>
    <s v="SKU-29"/>
    <x v="3"/>
    <s v="PRD-10"/>
    <s v="4SM-18CT-13SKU-29STR-43PRD-10"/>
    <x v="3"/>
    <n v="41"/>
    <x v="3"/>
    <x v="3"/>
    <x v="3"/>
    <n v="0.81458205245245063"/>
    <n v="0.88109378221003576"/>
    <x v="2"/>
    <x v="3"/>
    <x v="3"/>
    <x v="2"/>
    <x v="1"/>
    <x v="3"/>
    <x v="0"/>
  </r>
  <r>
    <n v="5"/>
    <s v="SM-16"/>
    <s v="CT-1"/>
    <s v="SKU-27"/>
    <x v="4"/>
    <s v="PRD-18"/>
    <s v="5SM-16CT-1SKU-27STR-33PRD-18"/>
    <x v="4"/>
    <n v="104"/>
    <x v="4"/>
    <x v="4"/>
    <x v="4"/>
    <n v="0.4758566892739936"/>
    <n v="0.86499226592718803"/>
    <x v="3"/>
    <x v="4"/>
    <x v="4"/>
    <x v="1"/>
    <x v="0"/>
    <x v="0"/>
    <x v="3"/>
  </r>
  <r>
    <n v="6"/>
    <s v="SM-14"/>
    <s v="CT-15"/>
    <s v="SKU-30"/>
    <x v="5"/>
    <s v="PRD-7"/>
    <s v="6SM-14CT-15SKU-30STR-2PRD-7"/>
    <x v="5"/>
    <n v="200"/>
    <x v="5"/>
    <x v="5"/>
    <x v="5"/>
    <n v="4.1930750934564553E-3"/>
    <n v="5.0863272519916403E-2"/>
    <x v="4"/>
    <x v="2"/>
    <x v="2"/>
    <x v="0"/>
    <x v="0"/>
    <x v="1"/>
    <x v="1"/>
  </r>
  <r>
    <n v="7"/>
    <s v="SM-17"/>
    <s v="CT-10"/>
    <s v="SKU-22"/>
    <x v="6"/>
    <s v="PRD-6"/>
    <s v="7SM-17CT-10SKU-22STR-12PRD-6"/>
    <x v="6"/>
    <n v="132"/>
    <x v="6"/>
    <x v="6"/>
    <x v="6"/>
    <n v="0.34314282221173309"/>
    <n v="0.47729527496292823"/>
    <x v="5"/>
    <x v="5"/>
    <x v="5"/>
    <x v="3"/>
    <x v="1"/>
    <x v="0"/>
    <x v="4"/>
  </r>
  <r>
    <n v="8"/>
    <s v="SM-14"/>
    <s v="CT-22"/>
    <s v="SKU-14"/>
    <x v="7"/>
    <s v="PRD-1"/>
    <s v="8SM-14CT-22SKU-14STR-5PRD-1"/>
    <x v="7"/>
    <n v="59"/>
    <x v="7"/>
    <x v="7"/>
    <x v="7"/>
    <n v="0.7316241234738643"/>
    <n v="0.2489533303807806"/>
    <x v="4"/>
    <x v="6"/>
    <x v="6"/>
    <x v="0"/>
    <x v="2"/>
    <x v="0"/>
    <x v="5"/>
  </r>
  <r>
    <n v="9"/>
    <s v="SM-16"/>
    <s v="CT-10"/>
    <s v="SKU-26"/>
    <x v="8"/>
    <s v="PRD-36"/>
    <s v="9SM-16CT-10SKU-26STR-48PRD-36"/>
    <x v="8"/>
    <n v="89"/>
    <x v="8"/>
    <x v="8"/>
    <x v="8"/>
    <n v="0.56591715321027991"/>
    <n v="0.41305504774262858"/>
    <x v="3"/>
    <x v="5"/>
    <x v="5"/>
    <x v="3"/>
    <x v="0"/>
    <x v="4"/>
    <x v="6"/>
  </r>
  <r>
    <n v="10"/>
    <s v="SM-10"/>
    <s v="CT-9"/>
    <s v="SKU-26"/>
    <x v="9"/>
    <s v="PRD-10"/>
    <s v="10SM-10CT-9SKU-26STR-27PRD-10"/>
    <x v="9"/>
    <n v="-86"/>
    <x v="9"/>
    <x v="9"/>
    <x v="9"/>
    <n v="0.57392787155544067"/>
    <n v="0.97567223104458967"/>
    <x v="6"/>
    <x v="7"/>
    <x v="7"/>
    <x v="0"/>
    <x v="0"/>
    <x v="4"/>
    <x v="0"/>
  </r>
  <r>
    <n v="11"/>
    <s v="SM-10"/>
    <s v="CT-23"/>
    <s v="SKU-26"/>
    <x v="10"/>
    <s v="PRD-8"/>
    <s v="11SM-10CT-23SKU-26STR-8PRD-8"/>
    <x v="10"/>
    <n v="65"/>
    <x v="10"/>
    <x v="10"/>
    <x v="10"/>
    <n v="0.68831347746269822"/>
    <n v="0.33544130863262767"/>
    <x v="6"/>
    <x v="8"/>
    <x v="8"/>
    <x v="1"/>
    <x v="0"/>
    <x v="3"/>
    <x v="7"/>
  </r>
  <r>
    <n v="12"/>
    <s v="SM-15"/>
    <s v="CT-22"/>
    <s v="SKU-28"/>
    <x v="11"/>
    <s v="PRD-23"/>
    <s v="12SM-15CT-22SKU-28STR-38PRD-23"/>
    <x v="11"/>
    <n v="175"/>
    <x v="11"/>
    <x v="11"/>
    <x v="11"/>
    <n v="0.14631908932878623"/>
    <n v="0.5313351715032022"/>
    <x v="7"/>
    <x v="6"/>
    <x v="6"/>
    <x v="0"/>
    <x v="1"/>
    <x v="5"/>
    <x v="8"/>
  </r>
  <r>
    <n v="13"/>
    <s v="SM-16"/>
    <s v="CT-9"/>
    <s v="SKU-21"/>
    <x v="12"/>
    <s v="PRD-24"/>
    <s v="13SM-16CT-9SKU-21STR-20PRD-24"/>
    <x v="12"/>
    <n v="37"/>
    <x v="12"/>
    <x v="12"/>
    <x v="12"/>
    <n v="0.84405890057370958"/>
    <n v="0.41367894759648627"/>
    <x v="3"/>
    <x v="7"/>
    <x v="7"/>
    <x v="0"/>
    <x v="0"/>
    <x v="4"/>
    <x v="9"/>
  </r>
  <r>
    <n v="14"/>
    <s v="SM-7"/>
    <s v="CT-5"/>
    <s v="SKU-13"/>
    <x v="13"/>
    <s v="PRD-4"/>
    <s v="14SM-7CT-5SKU-13STR-29PRD-4"/>
    <x v="13"/>
    <n v="149"/>
    <x v="13"/>
    <x v="13"/>
    <x v="13"/>
    <n v="0.2798057655460443"/>
    <n v="0.25347906171963208"/>
    <x v="8"/>
    <x v="9"/>
    <x v="9"/>
    <x v="2"/>
    <x v="1"/>
    <x v="3"/>
    <x v="10"/>
  </r>
  <r>
    <n v="15"/>
    <s v="SM-14"/>
    <s v="CT-16"/>
    <s v="SKU-26"/>
    <x v="14"/>
    <s v="PRD-36"/>
    <s v="15SM-14CT-16SKU-26STR-50PRD-36"/>
    <x v="14"/>
    <n v="146"/>
    <x v="14"/>
    <x v="14"/>
    <x v="14"/>
    <n v="0.28504892148174787"/>
    <n v="0.47560295674515329"/>
    <x v="4"/>
    <x v="10"/>
    <x v="10"/>
    <x v="0"/>
    <x v="0"/>
    <x v="3"/>
    <x v="6"/>
  </r>
  <r>
    <n v="16"/>
    <s v="SM-19"/>
    <s v="CT-8"/>
    <s v="SKU-18"/>
    <x v="2"/>
    <s v="PRD-4"/>
    <s v="16SM-19CT-8SKU-18STR-39PRD-4"/>
    <x v="15"/>
    <n v="127"/>
    <x v="15"/>
    <x v="15"/>
    <x v="15"/>
    <n v="0.36041925054526303"/>
    <n v="0.78444707020986226"/>
    <x v="9"/>
    <x v="11"/>
    <x v="11"/>
    <x v="0"/>
    <x v="0"/>
    <x v="2"/>
    <x v="10"/>
  </r>
  <r>
    <n v="17"/>
    <s v="SM-13"/>
    <s v="CT-1"/>
    <s v="SKU-17"/>
    <x v="9"/>
    <s v="PRD-9"/>
    <s v="17SM-13CT-1SKU-17STR-27PRD-9"/>
    <x v="16"/>
    <n v="53"/>
    <x v="16"/>
    <x v="16"/>
    <x v="16"/>
    <n v="0.77433416483688589"/>
    <n v="0.10901019925315814"/>
    <x v="10"/>
    <x v="4"/>
    <x v="4"/>
    <x v="1"/>
    <x v="1"/>
    <x v="4"/>
    <x v="11"/>
  </r>
  <r>
    <n v="18"/>
    <s v="SM-15"/>
    <s v="CT-5"/>
    <s v="SKU-25"/>
    <x v="15"/>
    <s v="PRD-13"/>
    <s v="18SM-15CT-5SKU-25STR-25PRD-13"/>
    <x v="17"/>
    <n v="130"/>
    <x v="17"/>
    <x v="17"/>
    <x v="17"/>
    <n v="0.35396934929545421"/>
    <n v="3.9829834366785888E-2"/>
    <x v="7"/>
    <x v="9"/>
    <x v="9"/>
    <x v="2"/>
    <x v="0"/>
    <x v="2"/>
    <x v="12"/>
  </r>
  <r>
    <n v="19"/>
    <s v="SM-9"/>
    <s v="CT-3"/>
    <s v="SKU-24"/>
    <x v="6"/>
    <s v="PRD-2"/>
    <s v="19SM-9CT-3SKU-24STR-12PRD-2"/>
    <x v="18"/>
    <n v="134"/>
    <x v="18"/>
    <x v="18"/>
    <x v="18"/>
    <n v="0.33997783745426369"/>
    <n v="0.56910908431946428"/>
    <x v="11"/>
    <x v="12"/>
    <x v="12"/>
    <x v="0"/>
    <x v="1"/>
    <x v="0"/>
    <x v="13"/>
  </r>
  <r>
    <n v="20"/>
    <s v="SM-4"/>
    <s v="CT-4"/>
    <s v="SKU-14"/>
    <x v="16"/>
    <s v="PRD-35"/>
    <s v="20SM-4CT-4SKU-14STR-10PRD-35"/>
    <x v="9"/>
    <n v="-6"/>
    <x v="19"/>
    <x v="19"/>
    <x v="19"/>
    <n v="0.98162651929827627"/>
    <n v="0.14487878101831564"/>
    <x v="1"/>
    <x v="13"/>
    <x v="13"/>
    <x v="3"/>
    <x v="2"/>
    <x v="5"/>
    <x v="14"/>
  </r>
  <r>
    <n v="21"/>
    <s v="SM-9"/>
    <s v="CT-10"/>
    <s v="SKU-20"/>
    <x v="17"/>
    <s v="PRD-4"/>
    <s v="21SM-9CT-10SKU-20STR-15PRD-4"/>
    <x v="19"/>
    <n v="14"/>
    <x v="20"/>
    <x v="20"/>
    <x v="20"/>
    <n v="0.94075246138583779"/>
    <n v="0.32788695272274537"/>
    <x v="11"/>
    <x v="5"/>
    <x v="5"/>
    <x v="3"/>
    <x v="2"/>
    <x v="3"/>
    <x v="10"/>
  </r>
  <r>
    <n v="22"/>
    <s v="SM-12"/>
    <s v="CT-16"/>
    <s v="SKU-23"/>
    <x v="18"/>
    <s v="PRD-32"/>
    <s v="22SM-12CT-16SKU-23STR-7PRD-32"/>
    <x v="20"/>
    <n v="10"/>
    <x v="21"/>
    <x v="21"/>
    <x v="21"/>
    <n v="0.95016494655072958"/>
    <n v="0.87785655180834721"/>
    <x v="12"/>
    <x v="10"/>
    <x v="10"/>
    <x v="0"/>
    <x v="2"/>
    <x v="6"/>
    <x v="15"/>
  </r>
  <r>
    <n v="23"/>
    <s v="SM-12"/>
    <s v="CT-25"/>
    <s v="SKU-29"/>
    <x v="10"/>
    <s v="PRD-12"/>
    <s v="23SM-12CT-25SKU-29STR-8PRD-12"/>
    <x v="21"/>
    <n v="50"/>
    <x v="22"/>
    <x v="22"/>
    <x v="22"/>
    <n v="0.7862835397403457"/>
    <n v="0.40439459456528226"/>
    <x v="12"/>
    <x v="14"/>
    <x v="14"/>
    <x v="3"/>
    <x v="1"/>
    <x v="3"/>
    <x v="16"/>
  </r>
  <r>
    <n v="24"/>
    <s v="SM-11"/>
    <s v="CT-19"/>
    <s v="SKU-26"/>
    <x v="19"/>
    <s v="PRD-22"/>
    <s v="24SM-11CT-19SKU-26STR-32PRD-22"/>
    <x v="22"/>
    <n v="75"/>
    <x v="23"/>
    <x v="23"/>
    <x v="23"/>
    <n v="0.62113855699418907"/>
    <n v="0.82172158836669384"/>
    <x v="13"/>
    <x v="15"/>
    <x v="15"/>
    <x v="3"/>
    <x v="0"/>
    <x v="2"/>
    <x v="17"/>
  </r>
  <r>
    <n v="25"/>
    <s v="SM-5"/>
    <s v="CT-21"/>
    <s v="SKU-15"/>
    <x v="0"/>
    <s v="PRD-19"/>
    <s v="25SM-5CT-21SKU-15STR-40PRD-19"/>
    <x v="23"/>
    <n v="77"/>
    <x v="24"/>
    <x v="24"/>
    <x v="24"/>
    <n v="0.61647199033642863"/>
    <n v="0.24383297616598953"/>
    <x v="14"/>
    <x v="16"/>
    <x v="16"/>
    <x v="0"/>
    <x v="1"/>
    <x v="0"/>
    <x v="18"/>
  </r>
  <r>
    <n v="26"/>
    <s v="SM-1"/>
    <s v="CT-17"/>
    <s v="SKU-19"/>
    <x v="20"/>
    <s v="PRD-2"/>
    <s v="26SM-1CT-17SKU-19STR-47PRD-2"/>
    <x v="24"/>
    <n v="136"/>
    <x v="25"/>
    <x v="25"/>
    <x v="25"/>
    <n v="0.33748282486552961"/>
    <n v="0.94338634393835785"/>
    <x v="0"/>
    <x v="17"/>
    <x v="17"/>
    <x v="0"/>
    <x v="0"/>
    <x v="0"/>
    <x v="13"/>
  </r>
  <r>
    <n v="27"/>
    <s v="SM-11"/>
    <s v="CT-11"/>
    <s v="SKU-25"/>
    <x v="21"/>
    <s v="PRD-16"/>
    <s v="27SM-11CT-11SKU-25STR-16PRD-16"/>
    <x v="25"/>
    <n v="138"/>
    <x v="26"/>
    <x v="26"/>
    <x v="26"/>
    <n v="0.33038233767607483"/>
    <n v="0.2731537210426157"/>
    <x v="13"/>
    <x v="18"/>
    <x v="18"/>
    <x v="1"/>
    <x v="0"/>
    <x v="1"/>
    <x v="19"/>
  </r>
  <r>
    <n v="28"/>
    <s v="SM-8"/>
    <s v="CT-23"/>
    <s v="SKU-25"/>
    <x v="11"/>
    <s v="PRD-32"/>
    <s v="28SM-8CT-23SKU-25STR-38PRD-32"/>
    <x v="26"/>
    <n v="112"/>
    <x v="27"/>
    <x v="27"/>
    <x v="27"/>
    <n v="0.43082542240358468"/>
    <n v="0.75110689626657456"/>
    <x v="15"/>
    <x v="8"/>
    <x v="8"/>
    <x v="1"/>
    <x v="0"/>
    <x v="5"/>
    <x v="15"/>
  </r>
  <r>
    <n v="29"/>
    <s v="SM-13"/>
    <s v="CT-16"/>
    <s v="SKU-13"/>
    <x v="20"/>
    <s v="PRD-35"/>
    <s v="29SM-13CT-16SKU-13STR-47PRD-35"/>
    <x v="27"/>
    <n v="30"/>
    <x v="28"/>
    <x v="28"/>
    <x v="28"/>
    <n v="0.87495494437039767"/>
    <n v="0.10129010974010588"/>
    <x v="10"/>
    <x v="10"/>
    <x v="10"/>
    <x v="0"/>
    <x v="1"/>
    <x v="0"/>
    <x v="14"/>
  </r>
  <r>
    <n v="30"/>
    <s v="SM-19"/>
    <s v="CT-25"/>
    <s v="SKU-24"/>
    <x v="22"/>
    <s v="PRD-23"/>
    <s v="30SM-19CT-25SKU-24STR-22PRD-23"/>
    <x v="9"/>
    <n v="-91"/>
    <x v="29"/>
    <x v="29"/>
    <x v="29"/>
    <n v="0.53554773769496689"/>
    <n v="0.44307881679652816"/>
    <x v="9"/>
    <x v="14"/>
    <x v="14"/>
    <x v="3"/>
    <x v="1"/>
    <x v="3"/>
    <x v="8"/>
  </r>
  <r>
    <n v="31"/>
    <s v="SM-16"/>
    <s v="CT-16"/>
    <s v="SKU-18"/>
    <x v="23"/>
    <s v="PRD-28"/>
    <s v="31SM-16CT-16SKU-18STR-23PRD-28"/>
    <x v="28"/>
    <n v="144"/>
    <x v="30"/>
    <x v="30"/>
    <x v="30"/>
    <n v="0.29035997444591666"/>
    <n v="0.85470469570305918"/>
    <x v="3"/>
    <x v="10"/>
    <x v="10"/>
    <x v="0"/>
    <x v="0"/>
    <x v="1"/>
    <x v="20"/>
  </r>
  <r>
    <n v="32"/>
    <s v="SM-4"/>
    <s v="CT-24"/>
    <s v="SKU-17"/>
    <x v="19"/>
    <s v="PRD-28"/>
    <s v="32SM-4CT-24SKU-17STR-32PRD-28"/>
    <x v="29"/>
    <n v="185"/>
    <x v="31"/>
    <x v="31"/>
    <x v="31"/>
    <n v="0.10477038841402908"/>
    <n v="0.19044929316779291"/>
    <x v="1"/>
    <x v="19"/>
    <x v="19"/>
    <x v="1"/>
    <x v="1"/>
    <x v="2"/>
    <x v="20"/>
  </r>
  <r>
    <n v="33"/>
    <s v="SM-8"/>
    <s v="CT-7"/>
    <s v="SKU-28"/>
    <x v="16"/>
    <s v="PRD-5"/>
    <s v="33SM-8CT-7SKU-28STR-10PRD-5"/>
    <x v="30"/>
    <n v="97"/>
    <x v="32"/>
    <x v="32"/>
    <x v="32"/>
    <n v="0.52000883278306675"/>
    <n v="0.96865993480186929"/>
    <x v="15"/>
    <x v="20"/>
    <x v="20"/>
    <x v="4"/>
    <x v="1"/>
    <x v="5"/>
    <x v="21"/>
  </r>
  <r>
    <n v="34"/>
    <s v="SM-1"/>
    <s v="CT-17"/>
    <s v="SKU-13"/>
    <x v="24"/>
    <s v="PRD-28"/>
    <s v="34SM-1CT-17SKU-13STR-44PRD-28"/>
    <x v="31"/>
    <n v="182"/>
    <x v="33"/>
    <x v="33"/>
    <x v="33"/>
    <n v="0.12187663593734321"/>
    <n v="0.11127780738587079"/>
    <x v="0"/>
    <x v="17"/>
    <x v="17"/>
    <x v="0"/>
    <x v="1"/>
    <x v="1"/>
    <x v="20"/>
  </r>
  <r>
    <n v="35"/>
    <s v="SM-14"/>
    <s v="CT-12"/>
    <s v="SKU-30"/>
    <x v="25"/>
    <s v="PRD-21"/>
    <s v="35SM-14CT-12SKU-30STR-24PRD-21"/>
    <x v="32"/>
    <n v="64"/>
    <x v="34"/>
    <x v="34"/>
    <x v="34"/>
    <n v="0.68999451689578073"/>
    <n v="0.19308642348503346"/>
    <x v="4"/>
    <x v="1"/>
    <x v="1"/>
    <x v="1"/>
    <x v="0"/>
    <x v="5"/>
    <x v="22"/>
  </r>
  <r>
    <n v="36"/>
    <s v="SM-7"/>
    <s v="CT-12"/>
    <s v="SKU-17"/>
    <x v="26"/>
    <s v="PRD-31"/>
    <s v="36SM-7CT-12SKU-17STR-17PRD-31"/>
    <x v="33"/>
    <n v="71"/>
    <x v="35"/>
    <x v="35"/>
    <x v="35"/>
    <n v="0.65121938367777044"/>
    <n v="0.90896893874658613"/>
    <x v="8"/>
    <x v="1"/>
    <x v="1"/>
    <x v="1"/>
    <x v="1"/>
    <x v="5"/>
    <x v="23"/>
  </r>
  <r>
    <n v="37"/>
    <s v="SM-13"/>
    <s v="CT-22"/>
    <s v="SKU-14"/>
    <x v="27"/>
    <s v="PRD-9"/>
    <s v="37SM-13CT-22SKU-14STR-46PRD-9"/>
    <x v="34"/>
    <n v="128"/>
    <x v="36"/>
    <x v="36"/>
    <x v="36"/>
    <n v="0.35867296946392424"/>
    <n v="0.61231937188129859"/>
    <x v="10"/>
    <x v="6"/>
    <x v="6"/>
    <x v="0"/>
    <x v="2"/>
    <x v="2"/>
    <x v="11"/>
  </r>
  <r>
    <n v="38"/>
    <s v="SM-16"/>
    <s v="CT-19"/>
    <s v="SKU-10"/>
    <x v="28"/>
    <s v="PRD-1"/>
    <s v="38SM-16CT-19SKU-10STR-37PRD-1"/>
    <x v="35"/>
    <n v="63"/>
    <x v="37"/>
    <x v="37"/>
    <x v="37"/>
    <n v="0.69429050816656601"/>
    <n v="5.7071539291308815E-2"/>
    <x v="3"/>
    <x v="15"/>
    <x v="15"/>
    <x v="3"/>
    <x v="2"/>
    <x v="1"/>
    <x v="5"/>
  </r>
  <r>
    <n v="39"/>
    <s v="SM-19"/>
    <s v="CT-8"/>
    <s v="SKU-23"/>
    <x v="11"/>
    <s v="PRD-14"/>
    <s v="39SM-19CT-8SKU-23STR-38PRD-14"/>
    <x v="36"/>
    <n v="177"/>
    <x v="38"/>
    <x v="38"/>
    <x v="38"/>
    <n v="0.14092571067277526"/>
    <n v="6.9329497208517665E-2"/>
    <x v="9"/>
    <x v="11"/>
    <x v="11"/>
    <x v="0"/>
    <x v="2"/>
    <x v="5"/>
    <x v="24"/>
  </r>
  <r>
    <n v="40"/>
    <s v="SM-14"/>
    <s v="CT-2"/>
    <s v="SKU-24"/>
    <x v="19"/>
    <s v="PRD-8"/>
    <s v="40SM-14CT-2SKU-24STR-32PRD-8"/>
    <x v="9"/>
    <n v="-93"/>
    <x v="39"/>
    <x v="39"/>
    <x v="39"/>
    <n v="0.5290788798082956"/>
    <n v="0.60172712012568474"/>
    <x v="4"/>
    <x v="0"/>
    <x v="0"/>
    <x v="0"/>
    <x v="1"/>
    <x v="2"/>
    <x v="7"/>
  </r>
  <r>
    <n v="41"/>
    <s v="SM-8"/>
    <s v="CT-17"/>
    <s v="SKU-13"/>
    <x v="29"/>
    <s v="PRD-24"/>
    <s v="41SM-8CT-17SKU-13STR-28PRD-24"/>
    <x v="37"/>
    <n v="199"/>
    <x v="40"/>
    <x v="40"/>
    <x v="40"/>
    <n v="1.0952542696648027E-2"/>
    <n v="0.55056150286234828"/>
    <x v="15"/>
    <x v="17"/>
    <x v="17"/>
    <x v="0"/>
    <x v="1"/>
    <x v="6"/>
    <x v="9"/>
  </r>
  <r>
    <n v="42"/>
    <s v="SM-17"/>
    <s v="CT-13"/>
    <s v="SKU-15"/>
    <x v="5"/>
    <s v="PRD-11"/>
    <s v="42SM-17CT-13SKU-15STR-2PRD-11"/>
    <x v="38"/>
    <n v="84"/>
    <x v="41"/>
    <x v="41"/>
    <x v="41"/>
    <n v="0.58856667991289491"/>
    <n v="0.8532214253143906"/>
    <x v="5"/>
    <x v="3"/>
    <x v="3"/>
    <x v="2"/>
    <x v="1"/>
    <x v="1"/>
    <x v="2"/>
  </r>
  <r>
    <n v="43"/>
    <s v="SM-4"/>
    <s v="CT-13"/>
    <s v="SKU-21"/>
    <x v="18"/>
    <s v="PRD-10"/>
    <s v="43SM-4CT-13SKU-21STR-7PRD-10"/>
    <x v="39"/>
    <n v="7"/>
    <x v="42"/>
    <x v="42"/>
    <x v="42"/>
    <n v="0.96032324014540171"/>
    <n v="0.34823793276632409"/>
    <x v="1"/>
    <x v="3"/>
    <x v="3"/>
    <x v="2"/>
    <x v="0"/>
    <x v="6"/>
    <x v="0"/>
  </r>
  <r>
    <n v="44"/>
    <s v="SM-15"/>
    <s v="CT-15"/>
    <s v="SKU-14"/>
    <x v="16"/>
    <s v="PRD-35"/>
    <s v="44SM-15CT-15SKU-14STR-10PRD-35"/>
    <x v="40"/>
    <n v="135"/>
    <x v="43"/>
    <x v="43"/>
    <x v="43"/>
    <n v="0.33793093259294638"/>
    <n v="0.97326069058675013"/>
    <x v="7"/>
    <x v="2"/>
    <x v="2"/>
    <x v="0"/>
    <x v="2"/>
    <x v="5"/>
    <x v="14"/>
  </r>
  <r>
    <n v="45"/>
    <s v="SM-18"/>
    <s v="CT-23"/>
    <s v="SKU-19"/>
    <x v="15"/>
    <s v="PRD-22"/>
    <s v="45SM-18CT-23SKU-19STR-25PRD-22"/>
    <x v="41"/>
    <n v="151"/>
    <x v="44"/>
    <x v="44"/>
    <x v="44"/>
    <n v="0.26935452290159212"/>
    <n v="2.3709382371976284E-2"/>
    <x v="2"/>
    <x v="8"/>
    <x v="8"/>
    <x v="1"/>
    <x v="0"/>
    <x v="2"/>
    <x v="17"/>
  </r>
  <r>
    <n v="46"/>
    <s v="SM-14"/>
    <s v="CT-1"/>
    <s v="SKU-11"/>
    <x v="23"/>
    <s v="PRD-36"/>
    <s v="46SM-14CT-1SKU-11STR-23PRD-36"/>
    <x v="42"/>
    <n v="178"/>
    <x v="45"/>
    <x v="45"/>
    <x v="45"/>
    <n v="0.13628829716498936"/>
    <n v="0.56736227266374006"/>
    <x v="4"/>
    <x v="4"/>
    <x v="4"/>
    <x v="1"/>
    <x v="0"/>
    <x v="1"/>
    <x v="6"/>
  </r>
  <r>
    <n v="47"/>
    <s v="SM-18"/>
    <s v="CT-16"/>
    <s v="SKU-19"/>
    <x v="15"/>
    <s v="PRD-27"/>
    <s v="47SM-18CT-16SKU-19STR-25PRD-27"/>
    <x v="43"/>
    <n v="43"/>
    <x v="46"/>
    <x v="46"/>
    <x v="46"/>
    <n v="0.81043821093743484"/>
    <n v="0.44763701722345817"/>
    <x v="2"/>
    <x v="10"/>
    <x v="10"/>
    <x v="0"/>
    <x v="0"/>
    <x v="2"/>
    <x v="25"/>
  </r>
  <r>
    <n v="48"/>
    <s v="SM-16"/>
    <s v="CT-7"/>
    <s v="SKU-25"/>
    <x v="30"/>
    <s v="PRD-28"/>
    <s v="48SM-16CT-7SKU-25STR-1PRD-28"/>
    <x v="44"/>
    <n v="126"/>
    <x v="47"/>
    <x v="47"/>
    <x v="47"/>
    <n v="0.36759177054515679"/>
    <n v="0.49842996817008711"/>
    <x v="3"/>
    <x v="20"/>
    <x v="20"/>
    <x v="4"/>
    <x v="0"/>
    <x v="3"/>
    <x v="20"/>
  </r>
  <r>
    <n v="49"/>
    <s v="SM-17"/>
    <s v="CT-16"/>
    <s v="SKU-21"/>
    <x v="27"/>
    <s v="PRD-36"/>
    <s v="49SM-17CT-16SKU-21STR-46PRD-36"/>
    <x v="45"/>
    <n v="143"/>
    <x v="48"/>
    <x v="48"/>
    <x v="48"/>
    <n v="0.29304755960861339"/>
    <n v="0.92204664764012778"/>
    <x v="5"/>
    <x v="10"/>
    <x v="10"/>
    <x v="0"/>
    <x v="0"/>
    <x v="2"/>
    <x v="6"/>
  </r>
  <r>
    <n v="50"/>
    <s v="SM-7"/>
    <s v="CT-10"/>
    <s v="SKU-23"/>
    <x v="31"/>
    <s v="PRD-13"/>
    <s v="50SM-7CT-10SKU-23STR-41PRD-13"/>
    <x v="9"/>
    <n v="-190"/>
    <x v="49"/>
    <x v="49"/>
    <x v="49"/>
    <n v="6.6300059634656794E-2"/>
    <n v="0.23913301860743297"/>
    <x v="8"/>
    <x v="5"/>
    <x v="5"/>
    <x v="3"/>
    <x v="2"/>
    <x v="4"/>
    <x v="12"/>
  </r>
  <r>
    <n v="51"/>
    <s v="SM-4"/>
    <s v="CT-4"/>
    <s v="SKU-29"/>
    <x v="17"/>
    <s v="PRD-29"/>
    <s v="51SM-4CT-4SKU-29STR-15PRD-29"/>
    <x v="46"/>
    <n v="66"/>
    <x v="50"/>
    <x v="50"/>
    <x v="50"/>
    <n v="0.68731411067738035"/>
    <n v="0.80628402077141259"/>
    <x v="1"/>
    <x v="13"/>
    <x v="13"/>
    <x v="3"/>
    <x v="1"/>
    <x v="3"/>
    <x v="26"/>
  </r>
  <r>
    <n v="52"/>
    <s v="SM-20"/>
    <s v="CT-20"/>
    <s v="SKU-15"/>
    <x v="28"/>
    <s v="PRD-26"/>
    <s v="52SM-20CT-20SKU-15STR-37PRD-26"/>
    <x v="47"/>
    <n v="5"/>
    <x v="51"/>
    <x v="51"/>
    <x v="51"/>
    <n v="0.98438231496274575"/>
    <n v="1.8030232297495674E-3"/>
    <x v="16"/>
    <x v="11"/>
    <x v="21"/>
    <x v="0"/>
    <x v="1"/>
    <x v="1"/>
    <x v="27"/>
  </r>
  <r>
    <n v="53"/>
    <s v="SM-12"/>
    <s v="CT-14"/>
    <s v="SKU-10"/>
    <x v="32"/>
    <s v="PRD-7"/>
    <s v="53SM-12CT-14SKU-10STR-9PRD-7"/>
    <x v="48"/>
    <n v="164"/>
    <x v="52"/>
    <x v="52"/>
    <x v="52"/>
    <n v="0.1977957154192922"/>
    <n v="0.70880332852369132"/>
    <x v="12"/>
    <x v="21"/>
    <x v="22"/>
    <x v="4"/>
    <x v="2"/>
    <x v="1"/>
    <x v="1"/>
  </r>
  <r>
    <n v="54"/>
    <s v="SM-8"/>
    <s v="CT-12"/>
    <s v="SKU-15"/>
    <x v="16"/>
    <s v="PRD-22"/>
    <s v="54SM-8CT-12SKU-15STR-10PRD-22"/>
    <x v="49"/>
    <n v="16"/>
    <x v="53"/>
    <x v="53"/>
    <x v="53"/>
    <n v="0.93650179362500641"/>
    <n v="0.39539577146018157"/>
    <x v="15"/>
    <x v="1"/>
    <x v="1"/>
    <x v="1"/>
    <x v="1"/>
    <x v="5"/>
    <x v="17"/>
  </r>
  <r>
    <n v="55"/>
    <s v="SM-6"/>
    <s v="CT-18"/>
    <s v="SKU-24"/>
    <x v="33"/>
    <s v="PRD-1"/>
    <s v="55SM-6CT-18SKU-24STR-26PRD-1"/>
    <x v="50"/>
    <n v="167"/>
    <x v="54"/>
    <x v="54"/>
    <x v="54"/>
    <n v="0.18926551160716987"/>
    <n v="0.55801733548938004"/>
    <x v="17"/>
    <x v="22"/>
    <x v="23"/>
    <x v="0"/>
    <x v="1"/>
    <x v="0"/>
    <x v="5"/>
  </r>
  <r>
    <n v="56"/>
    <s v="SM-20"/>
    <s v="CT-14"/>
    <s v="SKU-10"/>
    <x v="34"/>
    <s v="PRD-30"/>
    <s v="56SM-20CT-14SKU-10STR-49PRD-30"/>
    <x v="51"/>
    <n v="169"/>
    <x v="55"/>
    <x v="55"/>
    <x v="55"/>
    <n v="0.17271309968971416"/>
    <n v="0.44694434010245754"/>
    <x v="16"/>
    <x v="21"/>
    <x v="22"/>
    <x v="4"/>
    <x v="2"/>
    <x v="6"/>
    <x v="28"/>
  </r>
  <r>
    <n v="57"/>
    <s v="SM-18"/>
    <s v="CT-5"/>
    <s v="SKU-12"/>
    <x v="34"/>
    <s v="PRD-14"/>
    <s v="57SM-18CT-5SKU-12STR-49PRD-14"/>
    <x v="52"/>
    <n v="44"/>
    <x v="56"/>
    <x v="56"/>
    <x v="56"/>
    <n v="0.80660471003050627"/>
    <n v="0.69163588852992419"/>
    <x v="2"/>
    <x v="9"/>
    <x v="9"/>
    <x v="2"/>
    <x v="0"/>
    <x v="6"/>
    <x v="24"/>
  </r>
  <r>
    <n v="58"/>
    <s v="SM-19"/>
    <s v="CT-4"/>
    <s v="SKU-13"/>
    <x v="5"/>
    <s v="PRD-16"/>
    <s v="58SM-19CT-4SKU-13STR-2PRD-16"/>
    <x v="53"/>
    <n v="34"/>
    <x v="57"/>
    <x v="57"/>
    <x v="57"/>
    <n v="0.85130920366834695"/>
    <n v="0.72685802962394519"/>
    <x v="9"/>
    <x v="13"/>
    <x v="13"/>
    <x v="3"/>
    <x v="1"/>
    <x v="1"/>
    <x v="19"/>
  </r>
  <r>
    <n v="59"/>
    <s v="SM-4"/>
    <s v="CT-15"/>
    <s v="SKU-14"/>
    <x v="35"/>
    <s v="PRD-27"/>
    <s v="59SM-4CT-15SKU-14STR-45PRD-27"/>
    <x v="54"/>
    <n v="74"/>
    <x v="58"/>
    <x v="58"/>
    <x v="58"/>
    <n v="0.62489216598164354"/>
    <n v="0.30076297152970755"/>
    <x v="1"/>
    <x v="2"/>
    <x v="2"/>
    <x v="0"/>
    <x v="2"/>
    <x v="5"/>
    <x v="25"/>
  </r>
  <r>
    <n v="60"/>
    <s v="SM-15"/>
    <s v="CT-23"/>
    <s v="SKU-17"/>
    <x v="0"/>
    <s v="PRD-3"/>
    <s v="60SM-15CT-23SKU-17STR-40PRD-3"/>
    <x v="9"/>
    <n v="-9"/>
    <x v="59"/>
    <x v="59"/>
    <x v="59"/>
    <n v="0.95129362306053611"/>
    <n v="0.1439223897027665"/>
    <x v="7"/>
    <x v="8"/>
    <x v="8"/>
    <x v="1"/>
    <x v="1"/>
    <x v="0"/>
    <x v="29"/>
  </r>
  <r>
    <n v="61"/>
    <s v="SM-16"/>
    <s v="CT-6"/>
    <s v="SKU-11"/>
    <x v="6"/>
    <s v="PRD-17"/>
    <s v="61SM-16CT-6SKU-11STR-12PRD-17"/>
    <x v="55"/>
    <n v="35"/>
    <x v="60"/>
    <x v="60"/>
    <x v="60"/>
    <n v="0.84619425308213814"/>
    <n v="0.29039869435815235"/>
    <x v="3"/>
    <x v="23"/>
    <x v="24"/>
    <x v="4"/>
    <x v="0"/>
    <x v="0"/>
    <x v="30"/>
  </r>
  <r>
    <n v="62"/>
    <s v="SM-17"/>
    <s v="CT-21"/>
    <s v="SKU-24"/>
    <x v="3"/>
    <s v="PRD-22"/>
    <s v="62SM-17CT-21SKU-24STR-43PRD-22"/>
    <x v="56"/>
    <n v="107"/>
    <x v="61"/>
    <x v="61"/>
    <x v="61"/>
    <n v="0.45253464559352052"/>
    <n v="5.4091766087864257E-2"/>
    <x v="5"/>
    <x v="16"/>
    <x v="16"/>
    <x v="0"/>
    <x v="1"/>
    <x v="3"/>
    <x v="17"/>
  </r>
  <r>
    <n v="63"/>
    <s v="SM-7"/>
    <s v="CT-20"/>
    <s v="SKU-12"/>
    <x v="12"/>
    <s v="PRD-2"/>
    <s v="63SM-7CT-20SKU-12STR-20PRD-2"/>
    <x v="57"/>
    <n v="27"/>
    <x v="62"/>
    <x v="62"/>
    <x v="62"/>
    <n v="0.89670839195075502"/>
    <n v="0.52041042176702546"/>
    <x v="8"/>
    <x v="11"/>
    <x v="21"/>
    <x v="0"/>
    <x v="0"/>
    <x v="4"/>
    <x v="13"/>
  </r>
  <r>
    <n v="64"/>
    <s v="SM-18"/>
    <s v="CT-4"/>
    <s v="SKU-12"/>
    <x v="16"/>
    <s v="PRD-9"/>
    <s v="64SM-18CT-4SKU-12STR-10PRD-9"/>
    <x v="58"/>
    <n v="193"/>
    <x v="63"/>
    <x v="63"/>
    <x v="63"/>
    <n v="2.8426673184456575E-2"/>
    <n v="0.3145126538383205"/>
    <x v="2"/>
    <x v="13"/>
    <x v="13"/>
    <x v="3"/>
    <x v="0"/>
    <x v="5"/>
    <x v="11"/>
  </r>
  <r>
    <n v="65"/>
    <s v="SM-17"/>
    <s v="CT-14"/>
    <s v="SKU-24"/>
    <x v="15"/>
    <s v="PRD-27"/>
    <s v="65SM-17CT-14SKU-24STR-25PRD-27"/>
    <x v="59"/>
    <n v="161"/>
    <x v="64"/>
    <x v="64"/>
    <x v="64"/>
    <n v="0.20328777596273095"/>
    <n v="0.57758463327510523"/>
    <x v="5"/>
    <x v="21"/>
    <x v="22"/>
    <x v="4"/>
    <x v="1"/>
    <x v="2"/>
    <x v="25"/>
  </r>
  <r>
    <n v="66"/>
    <s v="SM-11"/>
    <s v="CT-8"/>
    <s v="SKU-25"/>
    <x v="14"/>
    <s v="PRD-9"/>
    <s v="66SM-11CT-8SKU-25STR-50PRD-9"/>
    <x v="60"/>
    <n v="192"/>
    <x v="65"/>
    <x v="65"/>
    <x v="65"/>
    <n v="3.4241957749784002E-2"/>
    <n v="0.1282862943761609"/>
    <x v="13"/>
    <x v="11"/>
    <x v="11"/>
    <x v="0"/>
    <x v="0"/>
    <x v="3"/>
    <x v="11"/>
  </r>
  <r>
    <n v="67"/>
    <s v="SM-15"/>
    <s v="CT-12"/>
    <s v="SKU-26"/>
    <x v="36"/>
    <s v="PRD-5"/>
    <s v="67SM-15CT-12SKU-26STR-11PRD-5"/>
    <x v="61"/>
    <n v="103"/>
    <x v="66"/>
    <x v="66"/>
    <x v="66"/>
    <n v="0.47660513937778493"/>
    <n v="0.68227658044782113"/>
    <x v="7"/>
    <x v="1"/>
    <x v="1"/>
    <x v="1"/>
    <x v="0"/>
    <x v="2"/>
    <x v="21"/>
  </r>
  <r>
    <n v="68"/>
    <s v="SM-14"/>
    <s v="CT-7"/>
    <s v="SKU-28"/>
    <x v="28"/>
    <s v="PRD-33"/>
    <s v="68SM-14CT-7SKU-28STR-37PRD-33"/>
    <x v="62"/>
    <n v="100"/>
    <x v="67"/>
    <x v="67"/>
    <x v="67"/>
    <n v="0.4991603764192859"/>
    <n v="0.50978760759453612"/>
    <x v="4"/>
    <x v="20"/>
    <x v="20"/>
    <x v="4"/>
    <x v="1"/>
    <x v="1"/>
    <x v="31"/>
  </r>
  <r>
    <n v="69"/>
    <s v="SM-7"/>
    <s v="CT-7"/>
    <s v="SKU-11"/>
    <x v="37"/>
    <s v="PRD-22"/>
    <s v="69SM-7CT-7SKU-11STR-34PRD-22"/>
    <x v="63"/>
    <n v="15"/>
    <x v="68"/>
    <x v="68"/>
    <x v="68"/>
    <n v="0.93842736932153903"/>
    <n v="0.41408468300269907"/>
    <x v="8"/>
    <x v="20"/>
    <x v="20"/>
    <x v="4"/>
    <x v="0"/>
    <x v="4"/>
    <x v="17"/>
  </r>
  <r>
    <n v="70"/>
    <s v="SM-17"/>
    <s v="CT-23"/>
    <s v="SKU-26"/>
    <x v="38"/>
    <s v="PRD-5"/>
    <s v="70SM-17CT-23SKU-26STR-21PRD-5"/>
    <x v="9"/>
    <n v="-181"/>
    <x v="69"/>
    <x v="69"/>
    <x v="69"/>
    <n v="0.12235062421071952"/>
    <n v="0.14352332204962481"/>
    <x v="5"/>
    <x v="8"/>
    <x v="8"/>
    <x v="1"/>
    <x v="0"/>
    <x v="6"/>
    <x v="21"/>
  </r>
  <r>
    <n v="71"/>
    <s v="SM-2"/>
    <s v="CT-18"/>
    <s v="SKU-16"/>
    <x v="21"/>
    <s v="PRD-34"/>
    <s v="71SM-2CT-18SKU-16STR-16PRD-34"/>
    <x v="64"/>
    <n v="67"/>
    <x v="70"/>
    <x v="70"/>
    <x v="70"/>
    <n v="0.6771873326293294"/>
    <n v="0.51674053624019178"/>
    <x v="18"/>
    <x v="22"/>
    <x v="23"/>
    <x v="0"/>
    <x v="2"/>
    <x v="1"/>
    <x v="32"/>
  </r>
  <r>
    <n v="72"/>
    <s v="SM-2"/>
    <s v="CT-13"/>
    <s v="SKU-13"/>
    <x v="39"/>
    <s v="PRD-12"/>
    <s v="72SM-2CT-13SKU-13STR-36PRD-12"/>
    <x v="65"/>
    <n v="78"/>
    <x v="71"/>
    <x v="71"/>
    <x v="71"/>
    <n v="0.61618767211764769"/>
    <n v="0.19904615661727565"/>
    <x v="18"/>
    <x v="3"/>
    <x v="3"/>
    <x v="2"/>
    <x v="1"/>
    <x v="3"/>
    <x v="16"/>
  </r>
  <r>
    <n v="73"/>
    <s v="SM-13"/>
    <s v="CT-7"/>
    <s v="SKU-28"/>
    <x v="22"/>
    <s v="PRD-13"/>
    <s v="73SM-13CT-7SKU-28STR-22PRD-13"/>
    <x v="0"/>
    <n v="12"/>
    <x v="72"/>
    <x v="72"/>
    <x v="72"/>
    <n v="0.94212036194251114"/>
    <n v="0.46306218784753361"/>
    <x v="10"/>
    <x v="20"/>
    <x v="20"/>
    <x v="4"/>
    <x v="1"/>
    <x v="3"/>
    <x v="12"/>
  </r>
  <r>
    <n v="74"/>
    <s v="SM-3"/>
    <s v="CT-24"/>
    <s v="SKU-29"/>
    <x v="0"/>
    <s v="PRD-1"/>
    <s v="74SM-3CT-24SKU-29STR-40PRD-1"/>
    <x v="66"/>
    <n v="172"/>
    <x v="73"/>
    <x v="73"/>
    <x v="73"/>
    <n v="0.1635012640628053"/>
    <n v="0.70478425976579762"/>
    <x v="19"/>
    <x v="19"/>
    <x v="19"/>
    <x v="1"/>
    <x v="1"/>
    <x v="0"/>
    <x v="5"/>
  </r>
  <r>
    <n v="75"/>
    <s v="SM-8"/>
    <s v="CT-5"/>
    <s v="SKU-21"/>
    <x v="25"/>
    <s v="PRD-5"/>
    <s v="75SM-8CT-5SKU-21STR-24PRD-5"/>
    <x v="67"/>
    <n v="152"/>
    <x v="74"/>
    <x v="74"/>
    <x v="74"/>
    <n v="0.26520125794099736"/>
    <n v="0.43306417273348052"/>
    <x v="15"/>
    <x v="9"/>
    <x v="9"/>
    <x v="2"/>
    <x v="0"/>
    <x v="5"/>
    <x v="21"/>
  </r>
  <r>
    <n v="76"/>
    <s v="SM-8"/>
    <s v="CT-2"/>
    <s v="SKU-18"/>
    <x v="30"/>
    <s v="PRD-34"/>
    <s v="76SM-8CT-2SKU-18STR-1PRD-34"/>
    <x v="68"/>
    <n v="2"/>
    <x v="75"/>
    <x v="75"/>
    <x v="75"/>
    <n v="0.99425598900513446"/>
    <n v="0.89857736824719281"/>
    <x v="15"/>
    <x v="0"/>
    <x v="0"/>
    <x v="0"/>
    <x v="0"/>
    <x v="3"/>
    <x v="32"/>
  </r>
  <r>
    <n v="77"/>
    <s v="SM-1"/>
    <s v="CT-24"/>
    <s v="SKU-10"/>
    <x v="1"/>
    <s v="PRD-25"/>
    <s v="77SM-1CT-24SKU-10STR-30PRD-25"/>
    <x v="69"/>
    <n v="90"/>
    <x v="76"/>
    <x v="22"/>
    <x v="76"/>
    <n v="0.56506888108328024"/>
    <n v="0.32773622894649412"/>
    <x v="0"/>
    <x v="19"/>
    <x v="19"/>
    <x v="1"/>
    <x v="2"/>
    <x v="1"/>
    <x v="33"/>
  </r>
  <r>
    <n v="78"/>
    <s v="SM-4"/>
    <s v="CT-14"/>
    <s v="SKU-21"/>
    <x v="21"/>
    <s v="PRD-26"/>
    <s v="78SM-4CT-14SKU-21STR-16PRD-26"/>
    <x v="70"/>
    <n v="83"/>
    <x v="77"/>
    <x v="76"/>
    <x v="77"/>
    <n v="0.59055366050281111"/>
    <n v="0.80543820344939387"/>
    <x v="1"/>
    <x v="21"/>
    <x v="22"/>
    <x v="4"/>
    <x v="0"/>
    <x v="1"/>
    <x v="27"/>
  </r>
  <r>
    <n v="79"/>
    <s v="SM-3"/>
    <s v="CT-15"/>
    <s v="SKU-16"/>
    <x v="40"/>
    <s v="PRD-21"/>
    <s v="79SM-3CT-15SKU-16STR-3PRD-21"/>
    <x v="71"/>
    <n v="197"/>
    <x v="78"/>
    <x v="77"/>
    <x v="78"/>
    <n v="1.8146540530309618E-2"/>
    <n v="0.12663280396080678"/>
    <x v="19"/>
    <x v="2"/>
    <x v="2"/>
    <x v="0"/>
    <x v="2"/>
    <x v="5"/>
    <x v="22"/>
  </r>
  <r>
    <n v="80"/>
    <s v="SM-9"/>
    <s v="CT-9"/>
    <s v="SKU-16"/>
    <x v="36"/>
    <s v="PRD-1"/>
    <s v="80SM-9CT-9SKU-16STR-11PRD-1"/>
    <x v="9"/>
    <n v="-85"/>
    <x v="79"/>
    <x v="78"/>
    <x v="79"/>
    <n v="0.57959021764180962"/>
    <n v="1.7799130910499672E-3"/>
    <x v="11"/>
    <x v="7"/>
    <x v="7"/>
    <x v="0"/>
    <x v="2"/>
    <x v="2"/>
    <x v="5"/>
  </r>
  <r>
    <n v="81"/>
    <s v="SM-5"/>
    <s v="CT-16"/>
    <s v="SKU-22"/>
    <x v="41"/>
    <s v="PRD-18"/>
    <s v="81SM-5CT-16SKU-22STR-42PRD-18"/>
    <x v="72"/>
    <n v="114"/>
    <x v="80"/>
    <x v="79"/>
    <x v="80"/>
    <n v="0.4201121085397761"/>
    <n v="0.71843393807109845"/>
    <x v="14"/>
    <x v="10"/>
    <x v="10"/>
    <x v="0"/>
    <x v="1"/>
    <x v="6"/>
    <x v="3"/>
  </r>
  <r>
    <n v="82"/>
    <s v="SM-17"/>
    <s v="CT-12"/>
    <s v="SKU-17"/>
    <x v="12"/>
    <s v="PRD-34"/>
    <s v="82SM-17CT-12SKU-17STR-20PRD-34"/>
    <x v="73"/>
    <n v="184"/>
    <x v="81"/>
    <x v="25"/>
    <x v="81"/>
    <n v="0.10976360094108051"/>
    <n v="0.94454604060356273"/>
    <x v="5"/>
    <x v="1"/>
    <x v="1"/>
    <x v="1"/>
    <x v="1"/>
    <x v="4"/>
    <x v="32"/>
  </r>
  <r>
    <n v="83"/>
    <s v="SM-8"/>
    <s v="CT-6"/>
    <s v="SKU-30"/>
    <x v="5"/>
    <s v="PRD-20"/>
    <s v="83SM-8CT-6SKU-30STR-2PRD-20"/>
    <x v="74"/>
    <n v="119"/>
    <x v="82"/>
    <x v="80"/>
    <x v="82"/>
    <n v="0.40119114882459972"/>
    <n v="0.11569020242385897"/>
    <x v="15"/>
    <x v="23"/>
    <x v="24"/>
    <x v="4"/>
    <x v="0"/>
    <x v="1"/>
    <x v="34"/>
  </r>
  <r>
    <n v="84"/>
    <s v="SM-7"/>
    <s v="CT-18"/>
    <s v="SKU-24"/>
    <x v="20"/>
    <s v="PRD-19"/>
    <s v="84SM-7CT-18SKU-24STR-47PRD-19"/>
    <x v="75"/>
    <n v="155"/>
    <x v="83"/>
    <x v="81"/>
    <x v="83"/>
    <n v="0.25125872146610961"/>
    <n v="0.84944654439504008"/>
    <x v="8"/>
    <x v="22"/>
    <x v="23"/>
    <x v="0"/>
    <x v="1"/>
    <x v="0"/>
    <x v="18"/>
  </r>
  <r>
    <n v="85"/>
    <s v="SM-3"/>
    <s v="CT-4"/>
    <s v="SKU-18"/>
    <x v="25"/>
    <s v="PRD-33"/>
    <s v="85SM-3CT-4SKU-18STR-24PRD-33"/>
    <x v="76"/>
    <n v="163"/>
    <x v="84"/>
    <x v="82"/>
    <x v="84"/>
    <n v="0.19810658528576175"/>
    <n v="0.97712777130853723"/>
    <x v="19"/>
    <x v="13"/>
    <x v="13"/>
    <x v="3"/>
    <x v="0"/>
    <x v="5"/>
    <x v="31"/>
  </r>
  <r>
    <n v="86"/>
    <s v="SM-4"/>
    <s v="CT-2"/>
    <s v="SKU-10"/>
    <x v="28"/>
    <s v="PRD-23"/>
    <s v="86SM-4CT-2SKU-10STR-37PRD-23"/>
    <x v="77"/>
    <n v="188"/>
    <x v="85"/>
    <x v="83"/>
    <x v="85"/>
    <n v="7.9228182963502425E-2"/>
    <n v="5.2929597738936573E-3"/>
    <x v="1"/>
    <x v="0"/>
    <x v="0"/>
    <x v="0"/>
    <x v="2"/>
    <x v="1"/>
    <x v="8"/>
  </r>
  <r>
    <n v="87"/>
    <s v="SM-19"/>
    <s v="CT-3"/>
    <s v="SKU-21"/>
    <x v="42"/>
    <s v="PRD-35"/>
    <s v="87SM-19CT-3SKU-21STR-31PRD-35"/>
    <x v="78"/>
    <n v="198"/>
    <x v="86"/>
    <x v="84"/>
    <x v="86"/>
    <n v="1.2417276583106651E-2"/>
    <n v="3.6169167512737355E-3"/>
    <x v="9"/>
    <x v="12"/>
    <x v="12"/>
    <x v="0"/>
    <x v="0"/>
    <x v="5"/>
    <x v="14"/>
  </r>
  <r>
    <n v="88"/>
    <s v="SM-12"/>
    <s v="CT-2"/>
    <s v="SKU-30"/>
    <x v="4"/>
    <s v="PRD-32"/>
    <s v="88SM-12CT-2SKU-30STR-33PRD-32"/>
    <x v="79"/>
    <n v="189"/>
    <x v="87"/>
    <x v="85"/>
    <x v="87"/>
    <n v="7.846045074977126E-2"/>
    <n v="0.27920865829460484"/>
    <x v="12"/>
    <x v="0"/>
    <x v="0"/>
    <x v="0"/>
    <x v="0"/>
    <x v="0"/>
    <x v="15"/>
  </r>
  <r>
    <n v="89"/>
    <s v="SM-18"/>
    <s v="CT-2"/>
    <s v="SKU-28"/>
    <x v="39"/>
    <s v="PRD-26"/>
    <s v="89SM-18CT-2SKU-28STR-36PRD-26"/>
    <x v="80"/>
    <n v="133"/>
    <x v="88"/>
    <x v="86"/>
    <x v="88"/>
    <n v="0.34235241422777163"/>
    <n v="0.91060702625748391"/>
    <x v="2"/>
    <x v="0"/>
    <x v="0"/>
    <x v="0"/>
    <x v="1"/>
    <x v="3"/>
    <x v="27"/>
  </r>
  <r>
    <n v="90"/>
    <s v="SM-19"/>
    <s v="CT-10"/>
    <s v="SKU-27"/>
    <x v="32"/>
    <s v="PRD-5"/>
    <s v="90SM-19CT-10SKU-27STR-9PRD-5"/>
    <x v="9"/>
    <n v="-25"/>
    <x v="89"/>
    <x v="87"/>
    <x v="89"/>
    <n v="0.90389752517489197"/>
    <n v="0.25711978556999393"/>
    <x v="9"/>
    <x v="5"/>
    <x v="5"/>
    <x v="3"/>
    <x v="0"/>
    <x v="1"/>
    <x v="21"/>
  </r>
  <r>
    <n v="91"/>
    <s v="SM-18"/>
    <s v="CT-1"/>
    <s v="SKU-29"/>
    <x v="21"/>
    <s v="PRD-21"/>
    <s v="91SM-18CT-1SKU-29STR-16PRD-21"/>
    <x v="81"/>
    <n v="22"/>
    <x v="90"/>
    <x v="88"/>
    <x v="90"/>
    <n v="0.91536573742216076"/>
    <n v="0.51461436685579587"/>
    <x v="2"/>
    <x v="4"/>
    <x v="4"/>
    <x v="1"/>
    <x v="1"/>
    <x v="1"/>
    <x v="22"/>
  </r>
  <r>
    <n v="92"/>
    <s v="SM-16"/>
    <s v="CT-8"/>
    <s v="SKU-13"/>
    <x v="15"/>
    <s v="PRD-16"/>
    <s v="92SM-16CT-8SKU-13STR-25PRD-16"/>
    <x v="82"/>
    <n v="106"/>
    <x v="91"/>
    <x v="89"/>
    <x v="91"/>
    <n v="0.47435874428181757"/>
    <n v="0.42422390177298053"/>
    <x v="3"/>
    <x v="11"/>
    <x v="11"/>
    <x v="0"/>
    <x v="1"/>
    <x v="2"/>
    <x v="19"/>
  </r>
  <r>
    <n v="93"/>
    <s v="SM-12"/>
    <s v="CT-13"/>
    <s v="SKU-10"/>
    <x v="6"/>
    <s v="PRD-31"/>
    <s v="93SM-12CT-13SKU-10STR-12PRD-31"/>
    <x v="83"/>
    <n v="124"/>
    <x v="92"/>
    <x v="90"/>
    <x v="92"/>
    <n v="0.38375407409361906"/>
    <n v="0.58956440440495195"/>
    <x v="12"/>
    <x v="3"/>
    <x v="3"/>
    <x v="2"/>
    <x v="2"/>
    <x v="0"/>
    <x v="23"/>
  </r>
  <r>
    <n v="94"/>
    <s v="SM-5"/>
    <s v="CT-12"/>
    <s v="SKU-20"/>
    <x v="4"/>
    <s v="PRD-16"/>
    <s v="94SM-5CT-12SKU-20STR-33PRD-16"/>
    <x v="84"/>
    <n v="158"/>
    <x v="93"/>
    <x v="91"/>
    <x v="93"/>
    <n v="0.21762361918372863"/>
    <n v="0.97091468860447527"/>
    <x v="14"/>
    <x v="1"/>
    <x v="1"/>
    <x v="1"/>
    <x v="2"/>
    <x v="0"/>
    <x v="19"/>
  </r>
  <r>
    <n v="95"/>
    <s v="SM-2"/>
    <s v="CT-13"/>
    <s v="SKU-27"/>
    <x v="29"/>
    <s v="PRD-15"/>
    <s v="95SM-2CT-13SKU-27STR-28PRD-15"/>
    <x v="85"/>
    <n v="115"/>
    <x v="94"/>
    <x v="92"/>
    <x v="94"/>
    <n v="0.40959077416578304"/>
    <n v="0.31377756786630828"/>
    <x v="18"/>
    <x v="3"/>
    <x v="3"/>
    <x v="2"/>
    <x v="0"/>
    <x v="6"/>
    <x v="35"/>
  </r>
  <r>
    <n v="96"/>
    <s v="SM-11"/>
    <s v="CT-25"/>
    <s v="SKU-25"/>
    <x v="43"/>
    <s v="PRD-18"/>
    <s v="96SM-11CT-25SKU-25STR-14PRD-18"/>
    <x v="86"/>
    <n v="125"/>
    <x v="95"/>
    <x v="93"/>
    <x v="95"/>
    <n v="0.36960226286203557"/>
    <n v="0.16177386002606564"/>
    <x v="13"/>
    <x v="14"/>
    <x v="14"/>
    <x v="3"/>
    <x v="0"/>
    <x v="6"/>
    <x v="3"/>
  </r>
  <r>
    <n v="97"/>
    <s v="SM-12"/>
    <s v="CT-24"/>
    <s v="SKU-11"/>
    <x v="33"/>
    <s v="PRD-1"/>
    <s v="97SM-12CT-24SKU-11STR-26PRD-1"/>
    <x v="87"/>
    <n v="157"/>
    <x v="96"/>
    <x v="94"/>
    <x v="96"/>
    <n v="0.21879043170603396"/>
    <n v="0.94494561785402054"/>
    <x v="12"/>
    <x v="19"/>
    <x v="19"/>
    <x v="1"/>
    <x v="0"/>
    <x v="0"/>
    <x v="5"/>
  </r>
  <r>
    <n v="98"/>
    <s v="SM-20"/>
    <s v="CT-3"/>
    <s v="SKU-18"/>
    <x v="21"/>
    <s v="PRD-28"/>
    <s v="98SM-20CT-3SKU-18STR-16PRD-28"/>
    <x v="88"/>
    <n v="186"/>
    <x v="97"/>
    <x v="95"/>
    <x v="97"/>
    <n v="0.10339582300184058"/>
    <n v="0.94709994950534515"/>
    <x v="16"/>
    <x v="12"/>
    <x v="12"/>
    <x v="0"/>
    <x v="0"/>
    <x v="1"/>
    <x v="20"/>
  </r>
  <r>
    <n v="99"/>
    <s v="SM-2"/>
    <s v="CT-24"/>
    <s v="SKU-19"/>
    <x v="36"/>
    <s v="PRD-9"/>
    <s v="99SM-2CT-24SKU-19STR-11PRD-9"/>
    <x v="89"/>
    <n v="61"/>
    <x v="98"/>
    <x v="96"/>
    <x v="98"/>
    <n v="0.72505639106968955"/>
    <n v="0.52360904214114212"/>
    <x v="18"/>
    <x v="19"/>
    <x v="19"/>
    <x v="1"/>
    <x v="0"/>
    <x v="2"/>
    <x v="11"/>
  </r>
  <r>
    <n v="100"/>
    <s v="SM-11"/>
    <s v="CT-4"/>
    <s v="SKU-14"/>
    <x v="4"/>
    <s v="PRD-33"/>
    <s v="100SM-11CT-4SKU-14STR-33PRD-33"/>
    <x v="9"/>
    <n v="-80"/>
    <x v="99"/>
    <x v="97"/>
    <x v="99"/>
    <n v="0.6027664559612379"/>
    <n v="5.0638774215136184E-2"/>
    <x v="13"/>
    <x v="13"/>
    <x v="13"/>
    <x v="3"/>
    <x v="2"/>
    <x v="0"/>
    <x v="31"/>
  </r>
  <r>
    <n v="101"/>
    <s v="SM-9"/>
    <s v="CT-6"/>
    <s v="SKU-23"/>
    <x v="35"/>
    <s v="PRD-29"/>
    <s v="101SM-9CT-6SKU-23STR-45PRD-29"/>
    <x v="90"/>
    <n v="148"/>
    <x v="100"/>
    <x v="98"/>
    <x v="100"/>
    <n v="0.2838477275409812"/>
    <n v="9.1518426669743524E-2"/>
    <x v="11"/>
    <x v="23"/>
    <x v="24"/>
    <x v="4"/>
    <x v="2"/>
    <x v="5"/>
    <x v="26"/>
  </r>
  <r>
    <n v="102"/>
    <s v="SM-5"/>
    <s v="CT-13"/>
    <s v="SKU-25"/>
    <x v="24"/>
    <s v="PRD-27"/>
    <s v="102SM-5CT-13SKU-25STR-44PRD-27"/>
    <x v="91"/>
    <n v="56"/>
    <x v="101"/>
    <x v="99"/>
    <x v="101"/>
    <n v="0.76564134439759879"/>
    <n v="6.7973284160549929E-2"/>
    <x v="14"/>
    <x v="3"/>
    <x v="3"/>
    <x v="2"/>
    <x v="0"/>
    <x v="1"/>
    <x v="25"/>
  </r>
  <r>
    <n v="103"/>
    <s v="SM-5"/>
    <s v="CT-3"/>
    <s v="SKU-21"/>
    <x v="42"/>
    <s v="PRD-28"/>
    <s v="103SM-5CT-3SKU-21STR-31PRD-28"/>
    <x v="92"/>
    <n v="76"/>
    <x v="102"/>
    <x v="100"/>
    <x v="102"/>
    <n v="0.61896073313418032"/>
    <n v="0.88256584806517369"/>
    <x v="14"/>
    <x v="12"/>
    <x v="12"/>
    <x v="0"/>
    <x v="0"/>
    <x v="5"/>
    <x v="20"/>
  </r>
  <r>
    <n v="104"/>
    <s v="SM-11"/>
    <s v="CT-22"/>
    <s v="SKU-27"/>
    <x v="16"/>
    <s v="PRD-27"/>
    <s v="104SM-11CT-22SKU-27STR-10PRD-27"/>
    <x v="93"/>
    <n v="54"/>
    <x v="103"/>
    <x v="101"/>
    <x v="103"/>
    <n v="0.77202792238063223"/>
    <n v="0.44878705942743846"/>
    <x v="13"/>
    <x v="6"/>
    <x v="6"/>
    <x v="0"/>
    <x v="0"/>
    <x v="5"/>
    <x v="25"/>
  </r>
  <r>
    <n v="105"/>
    <s v="SM-10"/>
    <s v="CT-7"/>
    <s v="SKU-30"/>
    <x v="30"/>
    <s v="PRD-17"/>
    <s v="105SM-10CT-7SKU-30STR-1PRD-17"/>
    <x v="94"/>
    <n v="48"/>
    <x v="104"/>
    <x v="102"/>
    <x v="104"/>
    <n v="0.79536125900985544"/>
    <n v="0.52460343827247757"/>
    <x v="6"/>
    <x v="20"/>
    <x v="20"/>
    <x v="4"/>
    <x v="0"/>
    <x v="3"/>
    <x v="30"/>
  </r>
  <r>
    <n v="106"/>
    <s v="SM-18"/>
    <s v="CT-21"/>
    <s v="SKU-28"/>
    <x v="41"/>
    <s v="PRD-22"/>
    <s v="106SM-18CT-21SKU-28STR-42PRD-22"/>
    <x v="95"/>
    <n v="31"/>
    <x v="105"/>
    <x v="103"/>
    <x v="105"/>
    <n v="0.87400779592911937"/>
    <n v="0.63880298435199256"/>
    <x v="2"/>
    <x v="16"/>
    <x v="16"/>
    <x v="0"/>
    <x v="1"/>
    <x v="6"/>
    <x v="17"/>
  </r>
  <r>
    <n v="107"/>
    <s v="SM-10"/>
    <s v="CT-9"/>
    <s v="SKU-28"/>
    <x v="20"/>
    <s v="PRD-23"/>
    <s v="107SM-10CT-9SKU-28STR-47PRD-23"/>
    <x v="96"/>
    <n v="102"/>
    <x v="106"/>
    <x v="104"/>
    <x v="106"/>
    <n v="0.48473126978328562"/>
    <n v="0.30896752648849857"/>
    <x v="6"/>
    <x v="7"/>
    <x v="7"/>
    <x v="0"/>
    <x v="1"/>
    <x v="0"/>
    <x v="8"/>
  </r>
  <r>
    <n v="108"/>
    <s v="SM-15"/>
    <s v="CT-9"/>
    <s v="SKU-18"/>
    <x v="29"/>
    <s v="PRD-36"/>
    <s v="108SM-15CT-9SKU-18STR-28PRD-36"/>
    <x v="97"/>
    <n v="191"/>
    <x v="107"/>
    <x v="79"/>
    <x v="107"/>
    <n v="5.1044280987452506E-2"/>
    <n v="0.89759216428232924"/>
    <x v="7"/>
    <x v="7"/>
    <x v="7"/>
    <x v="0"/>
    <x v="0"/>
    <x v="6"/>
    <x v="6"/>
  </r>
  <r>
    <n v="109"/>
    <s v="SM-1"/>
    <s v="CT-23"/>
    <s v="SKU-19"/>
    <x v="3"/>
    <s v="PRD-4"/>
    <s v="109SM-1CT-23SKU-19STR-43PRD-4"/>
    <x v="98"/>
    <n v="174"/>
    <x v="108"/>
    <x v="105"/>
    <x v="108"/>
    <n v="0.15344491433338836"/>
    <n v="0.84057149730651703"/>
    <x v="0"/>
    <x v="8"/>
    <x v="8"/>
    <x v="1"/>
    <x v="0"/>
    <x v="3"/>
    <x v="10"/>
  </r>
  <r>
    <n v="110"/>
    <s v="SM-12"/>
    <s v="CT-16"/>
    <s v="SKU-26"/>
    <x v="19"/>
    <s v="PRD-20"/>
    <s v="110SM-12CT-16SKU-26STR-32PRD-20"/>
    <x v="9"/>
    <n v="-18"/>
    <x v="109"/>
    <x v="106"/>
    <x v="109"/>
    <n v="0.93024684120451417"/>
    <n v="0.32214188419086109"/>
    <x v="12"/>
    <x v="10"/>
    <x v="10"/>
    <x v="0"/>
    <x v="0"/>
    <x v="2"/>
    <x v="34"/>
  </r>
  <r>
    <n v="111"/>
    <s v="SM-20"/>
    <s v="CT-22"/>
    <s v="SKU-13"/>
    <x v="44"/>
    <s v="PRD-13"/>
    <s v="111SM-20CT-22SKU-13STR-6PRD-13"/>
    <x v="99"/>
    <n v="20"/>
    <x v="110"/>
    <x v="90"/>
    <x v="110"/>
    <n v="0.92535908518176357"/>
    <n v="0.39308165695345998"/>
    <x v="16"/>
    <x v="6"/>
    <x v="6"/>
    <x v="0"/>
    <x v="1"/>
    <x v="4"/>
    <x v="12"/>
  </r>
  <r>
    <n v="112"/>
    <s v="SM-8"/>
    <s v="CT-21"/>
    <s v="SKU-15"/>
    <x v="6"/>
    <s v="PRD-9"/>
    <s v="112SM-8CT-21SKU-15STR-12PRD-9"/>
    <x v="100"/>
    <n v="156"/>
    <x v="111"/>
    <x v="107"/>
    <x v="111"/>
    <n v="0.22841411046067395"/>
    <n v="0.16177171315229"/>
    <x v="15"/>
    <x v="16"/>
    <x v="16"/>
    <x v="0"/>
    <x v="1"/>
    <x v="0"/>
    <x v="11"/>
  </r>
  <r>
    <n v="113"/>
    <s v="SM-7"/>
    <s v="CT-2"/>
    <s v="SKU-16"/>
    <x v="18"/>
    <s v="PRD-23"/>
    <s v="113SM-7CT-2SKU-16STR-7PRD-23"/>
    <x v="101"/>
    <n v="82"/>
    <x v="112"/>
    <x v="108"/>
    <x v="112"/>
    <n v="0.5975089308335888"/>
    <n v="9.4325313465479232E-2"/>
    <x v="8"/>
    <x v="0"/>
    <x v="0"/>
    <x v="0"/>
    <x v="2"/>
    <x v="6"/>
    <x v="8"/>
  </r>
  <r>
    <n v="114"/>
    <s v="SM-3"/>
    <s v="CT-12"/>
    <s v="SKU-18"/>
    <x v="6"/>
    <s v="PRD-32"/>
    <s v="114SM-3CT-12SKU-18STR-12PRD-32"/>
    <x v="102"/>
    <n v="81"/>
    <x v="113"/>
    <x v="109"/>
    <x v="113"/>
    <n v="0.60077299159750142"/>
    <n v="0.16649032665580932"/>
    <x v="19"/>
    <x v="1"/>
    <x v="1"/>
    <x v="1"/>
    <x v="0"/>
    <x v="0"/>
    <x v="15"/>
  </r>
  <r>
    <n v="115"/>
    <s v="SM-11"/>
    <s v="CT-15"/>
    <s v="SKU-21"/>
    <x v="38"/>
    <s v="PRD-18"/>
    <s v="115SM-11CT-15SKU-21STR-21PRD-18"/>
    <x v="103"/>
    <n v="165"/>
    <x v="114"/>
    <x v="110"/>
    <x v="114"/>
    <n v="0.19572191896656843"/>
    <n v="0.82909293910913107"/>
    <x v="13"/>
    <x v="2"/>
    <x v="2"/>
    <x v="0"/>
    <x v="0"/>
    <x v="6"/>
    <x v="3"/>
  </r>
  <r>
    <n v="116"/>
    <s v="SM-8"/>
    <s v="CT-5"/>
    <s v="SKU-18"/>
    <x v="32"/>
    <s v="PRD-16"/>
    <s v="116SM-8CT-5SKU-18STR-9PRD-16"/>
    <x v="104"/>
    <n v="145"/>
    <x v="115"/>
    <x v="111"/>
    <x v="115"/>
    <n v="0.29009674060392932"/>
    <n v="0.94775541666927277"/>
    <x v="15"/>
    <x v="9"/>
    <x v="9"/>
    <x v="2"/>
    <x v="0"/>
    <x v="1"/>
    <x v="19"/>
  </r>
  <r>
    <n v="117"/>
    <s v="SM-7"/>
    <s v="CT-6"/>
    <s v="SKU-10"/>
    <x v="7"/>
    <s v="PRD-18"/>
    <s v="117SM-7CT-6SKU-10STR-5PRD-18"/>
    <x v="105"/>
    <n v="116"/>
    <x v="116"/>
    <x v="112"/>
    <x v="116"/>
    <n v="0.40427909068991519"/>
    <n v="0.12624397333282178"/>
    <x v="8"/>
    <x v="23"/>
    <x v="24"/>
    <x v="4"/>
    <x v="2"/>
    <x v="0"/>
    <x v="3"/>
  </r>
  <r>
    <n v="118"/>
    <s v="SM-15"/>
    <s v="CT-13"/>
    <s v="SKU-10"/>
    <x v="19"/>
    <s v="PRD-34"/>
    <s v="118SM-15CT-13SKU-10STR-32PRD-34"/>
    <x v="106"/>
    <n v="113"/>
    <x v="117"/>
    <x v="113"/>
    <x v="117"/>
    <n v="0.42076678974856796"/>
    <n v="0.61350867568630396"/>
    <x v="7"/>
    <x v="3"/>
    <x v="3"/>
    <x v="2"/>
    <x v="2"/>
    <x v="2"/>
    <x v="32"/>
  </r>
  <r>
    <n v="119"/>
    <s v="SM-16"/>
    <s v="CT-14"/>
    <s v="SKU-14"/>
    <x v="12"/>
    <s v="PRD-12"/>
    <s v="119SM-16CT-14SKU-14STR-20PRD-12"/>
    <x v="107"/>
    <n v="19"/>
    <x v="118"/>
    <x v="114"/>
    <x v="118"/>
    <n v="0.92541237164597878"/>
    <n v="0.23971300928960215"/>
    <x v="3"/>
    <x v="21"/>
    <x v="22"/>
    <x v="4"/>
    <x v="2"/>
    <x v="4"/>
    <x v="16"/>
  </r>
  <r>
    <n v="120"/>
    <s v="SM-13"/>
    <s v="CT-13"/>
    <s v="SKU-11"/>
    <x v="24"/>
    <s v="PRD-15"/>
    <s v="120SM-13CT-13SKU-11STR-44PRD-15"/>
    <x v="9"/>
    <n v="-69"/>
    <x v="119"/>
    <x v="115"/>
    <x v="119"/>
    <n v="0.66397917681880725"/>
    <n v="0.71598860897034589"/>
    <x v="10"/>
    <x v="3"/>
    <x v="3"/>
    <x v="2"/>
    <x v="0"/>
    <x v="1"/>
    <x v="35"/>
  </r>
  <r>
    <n v="121"/>
    <s v="SM-1"/>
    <s v="CT-24"/>
    <s v="SKU-19"/>
    <x v="32"/>
    <s v="PRD-12"/>
    <s v="121SM-1CT-24SKU-19STR-9PRD-12"/>
    <x v="108"/>
    <n v="122"/>
    <x v="120"/>
    <x v="116"/>
    <x v="120"/>
    <n v="0.38639430807053854"/>
    <n v="0.52179670328205441"/>
    <x v="0"/>
    <x v="19"/>
    <x v="19"/>
    <x v="1"/>
    <x v="0"/>
    <x v="1"/>
    <x v="16"/>
  </r>
  <r>
    <n v="122"/>
    <s v="SM-9"/>
    <s v="CT-6"/>
    <s v="SKU-27"/>
    <x v="2"/>
    <s v="PRD-21"/>
    <s v="122SM-9CT-6SKU-27STR-39PRD-21"/>
    <x v="109"/>
    <n v="154"/>
    <x v="121"/>
    <x v="117"/>
    <x v="121"/>
    <n v="0.26252519614458569"/>
    <n v="0.34585358609153538"/>
    <x v="11"/>
    <x v="23"/>
    <x v="24"/>
    <x v="4"/>
    <x v="0"/>
    <x v="2"/>
    <x v="22"/>
  </r>
  <r>
    <n v="123"/>
    <s v="SM-1"/>
    <s v="CT-21"/>
    <s v="SKU-12"/>
    <x v="45"/>
    <s v="PRD-3"/>
    <s v="123SM-1CT-21SKU-12STR-18PRD-3"/>
    <x v="110"/>
    <n v="73"/>
    <x v="122"/>
    <x v="118"/>
    <x v="122"/>
    <n v="0.62638715477013784"/>
    <n v="0.24267323929362405"/>
    <x v="0"/>
    <x v="16"/>
    <x v="16"/>
    <x v="0"/>
    <x v="0"/>
    <x v="2"/>
    <x v="29"/>
  </r>
  <r>
    <n v="124"/>
    <s v="SM-2"/>
    <s v="CT-21"/>
    <s v="SKU-30"/>
    <x v="12"/>
    <s v="PRD-21"/>
    <s v="124SM-2CT-21SKU-30STR-20PRD-21"/>
    <x v="111"/>
    <n v="17"/>
    <x v="123"/>
    <x v="119"/>
    <x v="123"/>
    <n v="0.93260037608326762"/>
    <n v="0.93507860180414004"/>
    <x v="18"/>
    <x v="16"/>
    <x v="16"/>
    <x v="0"/>
    <x v="0"/>
    <x v="4"/>
    <x v="22"/>
  </r>
  <r>
    <n v="125"/>
    <s v="SM-16"/>
    <s v="CT-16"/>
    <s v="SKU-12"/>
    <x v="46"/>
    <s v="PRD-19"/>
    <s v="125SM-16CT-16SKU-12STR-19PRD-19"/>
    <x v="112"/>
    <n v="92"/>
    <x v="124"/>
    <x v="120"/>
    <x v="124"/>
    <n v="0.53145904291484736"/>
    <n v="0.1633320341641793"/>
    <x v="3"/>
    <x v="10"/>
    <x v="10"/>
    <x v="0"/>
    <x v="0"/>
    <x v="0"/>
    <x v="18"/>
  </r>
  <r>
    <n v="126"/>
    <s v="SM-19"/>
    <s v="CT-12"/>
    <s v="SKU-25"/>
    <x v="47"/>
    <s v="PRD-26"/>
    <s v="126SM-19CT-12SKU-25STR-13PRD-26"/>
    <x v="113"/>
    <n v="195"/>
    <x v="125"/>
    <x v="94"/>
    <x v="125"/>
    <n v="2.2701030546699918E-2"/>
    <n v="0.9117866403382473"/>
    <x v="9"/>
    <x v="1"/>
    <x v="1"/>
    <x v="1"/>
    <x v="0"/>
    <x v="4"/>
    <x v="27"/>
  </r>
  <r>
    <n v="127"/>
    <s v="SM-11"/>
    <s v="CT-22"/>
    <s v="SKU-25"/>
    <x v="21"/>
    <s v="PRD-3"/>
    <s v="127SM-11CT-22SKU-25STR-16PRD-3"/>
    <x v="114"/>
    <n v="159"/>
    <x v="126"/>
    <x v="121"/>
    <x v="126"/>
    <n v="0.21347887981965707"/>
    <n v="0.66159639812376858"/>
    <x v="13"/>
    <x v="6"/>
    <x v="6"/>
    <x v="0"/>
    <x v="0"/>
    <x v="1"/>
    <x v="29"/>
  </r>
  <r>
    <n v="128"/>
    <s v="SM-15"/>
    <s v="CT-1"/>
    <s v="SKU-14"/>
    <x v="15"/>
    <s v="PRD-27"/>
    <s v="128SM-15CT-1SKU-14STR-25PRD-27"/>
    <x v="115"/>
    <n v="160"/>
    <x v="127"/>
    <x v="122"/>
    <x v="127"/>
    <n v="0.21125213990023906"/>
    <n v="0.23134003309947193"/>
    <x v="7"/>
    <x v="4"/>
    <x v="4"/>
    <x v="1"/>
    <x v="2"/>
    <x v="2"/>
    <x v="25"/>
  </r>
  <r>
    <n v="129"/>
    <s v="SM-20"/>
    <s v="CT-2"/>
    <s v="SKU-21"/>
    <x v="30"/>
    <s v="PRD-8"/>
    <s v="129SM-20CT-2SKU-21STR-1PRD-8"/>
    <x v="116"/>
    <n v="120"/>
    <x v="128"/>
    <x v="123"/>
    <x v="128"/>
    <n v="0.3882374886747656"/>
    <n v="0.5350826297855289"/>
    <x v="16"/>
    <x v="0"/>
    <x v="0"/>
    <x v="0"/>
    <x v="0"/>
    <x v="3"/>
    <x v="7"/>
  </r>
  <r>
    <n v="130"/>
    <s v="SM-18"/>
    <s v="CT-23"/>
    <s v="SKU-30"/>
    <x v="33"/>
    <s v="PRD-4"/>
    <s v="130SM-18CT-23SKU-30STR-26PRD-4"/>
    <x v="9"/>
    <n v="-95"/>
    <x v="129"/>
    <x v="124"/>
    <x v="129"/>
    <n v="0.5263458729418713"/>
    <n v="0.38119411210118026"/>
    <x v="2"/>
    <x v="8"/>
    <x v="8"/>
    <x v="1"/>
    <x v="0"/>
    <x v="0"/>
    <x v="10"/>
  </r>
  <r>
    <n v="131"/>
    <s v="SM-7"/>
    <s v="CT-17"/>
    <s v="SKU-18"/>
    <x v="4"/>
    <s v="PRD-22"/>
    <s v="131SM-7CT-17SKU-18STR-33PRD-22"/>
    <x v="117"/>
    <n v="194"/>
    <x v="130"/>
    <x v="125"/>
    <x v="130"/>
    <n v="2.5275853219230648E-2"/>
    <n v="0.62573767088589816"/>
    <x v="8"/>
    <x v="17"/>
    <x v="17"/>
    <x v="0"/>
    <x v="0"/>
    <x v="0"/>
    <x v="17"/>
  </r>
  <r>
    <n v="132"/>
    <s v="SM-10"/>
    <s v="CT-13"/>
    <s v="SKU-18"/>
    <x v="12"/>
    <s v="PRD-18"/>
    <s v="132SM-10CT-13SKU-18STR-20PRD-18"/>
    <x v="118"/>
    <n v="142"/>
    <x v="131"/>
    <x v="126"/>
    <x v="131"/>
    <n v="0.30911907400435701"/>
    <n v="0.95153419858893429"/>
    <x v="6"/>
    <x v="3"/>
    <x v="3"/>
    <x v="2"/>
    <x v="0"/>
    <x v="4"/>
    <x v="3"/>
  </r>
  <r>
    <n v="133"/>
    <s v="SM-15"/>
    <s v="CT-20"/>
    <s v="SKU-29"/>
    <x v="41"/>
    <s v="PRD-15"/>
    <s v="133SM-15CT-20SKU-29STR-42PRD-15"/>
    <x v="119"/>
    <n v="94"/>
    <x v="132"/>
    <x v="127"/>
    <x v="132"/>
    <n v="0.52758212704245633"/>
    <n v="0.44365510557084353"/>
    <x v="7"/>
    <x v="11"/>
    <x v="21"/>
    <x v="0"/>
    <x v="1"/>
    <x v="6"/>
    <x v="35"/>
  </r>
  <r>
    <n v="134"/>
    <s v="SM-15"/>
    <s v="CT-21"/>
    <s v="SKU-23"/>
    <x v="47"/>
    <s v="PRD-31"/>
    <s v="134SM-15CT-21SKU-23STR-13PRD-31"/>
    <x v="120"/>
    <n v="176"/>
    <x v="133"/>
    <x v="128"/>
    <x v="133"/>
    <n v="0.14387247307558704"/>
    <n v="0.20617593849227922"/>
    <x v="7"/>
    <x v="16"/>
    <x v="16"/>
    <x v="0"/>
    <x v="2"/>
    <x v="4"/>
    <x v="23"/>
  </r>
  <r>
    <n v="135"/>
    <s v="SM-4"/>
    <s v="CT-9"/>
    <s v="SKU-30"/>
    <x v="12"/>
    <s v="PRD-24"/>
    <s v="135SM-4CT-9SKU-30STR-20PRD-24"/>
    <x v="121"/>
    <n v="98"/>
    <x v="134"/>
    <x v="129"/>
    <x v="134"/>
    <n v="0.50292775564258596"/>
    <n v="0.32269339463908042"/>
    <x v="1"/>
    <x v="7"/>
    <x v="7"/>
    <x v="0"/>
    <x v="0"/>
    <x v="4"/>
    <x v="9"/>
  </r>
  <r>
    <n v="136"/>
    <s v="SM-1"/>
    <s v="CT-14"/>
    <s v="SKU-16"/>
    <x v="2"/>
    <s v="PRD-14"/>
    <s v="136SM-1CT-14SKU-16STR-39PRD-14"/>
    <x v="122"/>
    <n v="36"/>
    <x v="135"/>
    <x v="130"/>
    <x v="135"/>
    <n v="0.84558761468179711"/>
    <n v="0.40328581226445237"/>
    <x v="0"/>
    <x v="21"/>
    <x v="22"/>
    <x v="4"/>
    <x v="2"/>
    <x v="2"/>
    <x v="24"/>
  </r>
  <r>
    <n v="137"/>
    <s v="SM-1"/>
    <s v="CT-1"/>
    <s v="SKU-12"/>
    <x v="33"/>
    <s v="PRD-24"/>
    <s v="137SM-1CT-1SKU-12STR-26PRD-24"/>
    <x v="123"/>
    <n v="29"/>
    <x v="136"/>
    <x v="131"/>
    <x v="136"/>
    <n v="0.87520635501598731"/>
    <n v="7.3320456084109309E-2"/>
    <x v="0"/>
    <x v="4"/>
    <x v="4"/>
    <x v="1"/>
    <x v="0"/>
    <x v="0"/>
    <x v="9"/>
  </r>
  <r>
    <n v="138"/>
    <s v="SM-3"/>
    <s v="CT-15"/>
    <s v="SKU-25"/>
    <x v="2"/>
    <s v="PRD-8"/>
    <s v="138SM-3CT-15SKU-25STR-39PRD-8"/>
    <x v="124"/>
    <n v="42"/>
    <x v="137"/>
    <x v="132"/>
    <x v="137"/>
    <n v="0.81225474043530821"/>
    <n v="0.10185417447991796"/>
    <x v="19"/>
    <x v="2"/>
    <x v="2"/>
    <x v="0"/>
    <x v="0"/>
    <x v="2"/>
    <x v="7"/>
  </r>
  <r>
    <n v="139"/>
    <s v="SM-1"/>
    <s v="CT-12"/>
    <s v="SKU-30"/>
    <x v="28"/>
    <s v="PRD-5"/>
    <s v="139SM-1CT-12SKU-30STR-37PRD-5"/>
    <x v="125"/>
    <n v="3"/>
    <x v="138"/>
    <x v="133"/>
    <x v="138"/>
    <n v="0.98655704068223138"/>
    <n v="0.24969532230424507"/>
    <x v="0"/>
    <x v="1"/>
    <x v="1"/>
    <x v="1"/>
    <x v="0"/>
    <x v="1"/>
    <x v="21"/>
  </r>
  <r>
    <n v="140"/>
    <s v="SM-12"/>
    <s v="CT-6"/>
    <s v="SKU-13"/>
    <x v="15"/>
    <s v="PRD-21"/>
    <s v="140SM-12CT-6SKU-13STR-25PRD-21"/>
    <x v="9"/>
    <n v="-51"/>
    <x v="139"/>
    <x v="134"/>
    <x v="139"/>
    <n v="0.7809932369596978"/>
    <n v="0.57287964269867719"/>
    <x v="12"/>
    <x v="23"/>
    <x v="24"/>
    <x v="4"/>
    <x v="1"/>
    <x v="2"/>
    <x v="22"/>
  </r>
  <r>
    <n v="141"/>
    <s v="SM-2"/>
    <s v="CT-6"/>
    <s v="SKU-26"/>
    <x v="42"/>
    <s v="PRD-36"/>
    <s v="141SM-2CT-6SKU-26STR-31PRD-36"/>
    <x v="126"/>
    <n v="183"/>
    <x v="140"/>
    <x v="135"/>
    <x v="140"/>
    <n v="0.11327552467478663"/>
    <n v="0.99085322301988465"/>
    <x v="18"/>
    <x v="23"/>
    <x v="24"/>
    <x v="4"/>
    <x v="0"/>
    <x v="5"/>
    <x v="6"/>
  </r>
  <r>
    <n v="142"/>
    <s v="SM-6"/>
    <s v="CT-8"/>
    <s v="SKU-10"/>
    <x v="17"/>
    <s v="PRD-27"/>
    <s v="142SM-6CT-8SKU-10STR-15PRD-27"/>
    <x v="127"/>
    <n v="105"/>
    <x v="141"/>
    <x v="136"/>
    <x v="141"/>
    <n v="0.47463854507066927"/>
    <n v="0.12754056069550901"/>
    <x v="17"/>
    <x v="11"/>
    <x v="11"/>
    <x v="0"/>
    <x v="2"/>
    <x v="3"/>
    <x v="25"/>
  </r>
  <r>
    <n v="143"/>
    <s v="SM-8"/>
    <s v="CT-9"/>
    <s v="SKU-29"/>
    <x v="46"/>
    <s v="PRD-2"/>
    <s v="143SM-8CT-9SKU-29STR-19PRD-2"/>
    <x v="128"/>
    <n v="150"/>
    <x v="142"/>
    <x v="137"/>
    <x v="142"/>
    <n v="0.27638244667107736"/>
    <n v="0.77143721344776706"/>
    <x v="15"/>
    <x v="7"/>
    <x v="7"/>
    <x v="0"/>
    <x v="1"/>
    <x v="0"/>
    <x v="13"/>
  </r>
  <r>
    <n v="144"/>
    <s v="SM-15"/>
    <s v="CT-14"/>
    <s v="SKU-21"/>
    <x v="2"/>
    <s v="PRD-36"/>
    <s v="144SM-15CT-14SKU-21STR-39PRD-36"/>
    <x v="129"/>
    <n v="32"/>
    <x v="143"/>
    <x v="138"/>
    <x v="143"/>
    <n v="0.87375382336063701"/>
    <n v="0.70579937630099776"/>
    <x v="7"/>
    <x v="21"/>
    <x v="22"/>
    <x v="4"/>
    <x v="0"/>
    <x v="2"/>
    <x v="6"/>
  </r>
  <r>
    <n v="145"/>
    <s v="SM-10"/>
    <s v="CT-8"/>
    <s v="SKU-13"/>
    <x v="5"/>
    <s v="PRD-35"/>
    <s v="145SM-10CT-8SKU-13STR-2PRD-35"/>
    <x v="130"/>
    <n v="38"/>
    <x v="144"/>
    <x v="139"/>
    <x v="144"/>
    <n v="0.83511300539438049"/>
    <n v="7.7764554432912969E-2"/>
    <x v="6"/>
    <x v="11"/>
    <x v="11"/>
    <x v="0"/>
    <x v="1"/>
    <x v="1"/>
    <x v="14"/>
  </r>
  <r>
    <n v="146"/>
    <s v="SM-19"/>
    <s v="CT-17"/>
    <s v="SKU-10"/>
    <x v="12"/>
    <s v="PRD-10"/>
    <s v="146SM-19CT-17SKU-10STR-20PRD-10"/>
    <x v="131"/>
    <n v="46"/>
    <x v="145"/>
    <x v="140"/>
    <x v="145"/>
    <n v="0.79695428763538567"/>
    <n v="0.62694814556622558"/>
    <x v="9"/>
    <x v="17"/>
    <x v="17"/>
    <x v="0"/>
    <x v="2"/>
    <x v="4"/>
    <x v="0"/>
  </r>
  <r>
    <n v="147"/>
    <s v="SM-2"/>
    <s v="CT-5"/>
    <s v="SKU-18"/>
    <x v="25"/>
    <s v="PRD-12"/>
    <s v="147SM-2CT-5SKU-18STR-24PRD-12"/>
    <x v="132"/>
    <n v="4"/>
    <x v="146"/>
    <x v="141"/>
    <x v="146"/>
    <n v="0.98493803332741559"/>
    <n v="0.45090002356169001"/>
    <x v="18"/>
    <x v="9"/>
    <x v="9"/>
    <x v="2"/>
    <x v="0"/>
    <x v="5"/>
    <x v="16"/>
  </r>
  <r>
    <n v="148"/>
    <s v="SM-4"/>
    <s v="CT-18"/>
    <s v="SKU-29"/>
    <x v="42"/>
    <s v="PRD-7"/>
    <s v="148SM-4CT-18SKU-29STR-31PRD-7"/>
    <x v="133"/>
    <n v="1"/>
    <x v="147"/>
    <x v="142"/>
    <x v="147"/>
    <n v="0.99919724047745073"/>
    <n v="5.925278384018684E-3"/>
    <x v="1"/>
    <x v="22"/>
    <x v="23"/>
    <x v="0"/>
    <x v="1"/>
    <x v="5"/>
    <x v="1"/>
  </r>
  <r>
    <n v="149"/>
    <s v="SM-1"/>
    <s v="CT-19"/>
    <s v="SKU-11"/>
    <x v="9"/>
    <s v="PRD-13"/>
    <s v="149SM-1CT-19SKU-11STR-27PRD-13"/>
    <x v="134"/>
    <n v="129"/>
    <x v="148"/>
    <x v="143"/>
    <x v="148"/>
    <n v="0.35663701129401681"/>
    <n v="0.76576322610434333"/>
    <x v="0"/>
    <x v="15"/>
    <x v="15"/>
    <x v="3"/>
    <x v="0"/>
    <x v="4"/>
    <x v="12"/>
  </r>
  <r>
    <n v="150"/>
    <s v="SM-11"/>
    <s v="CT-14"/>
    <s v="SKU-11"/>
    <x v="3"/>
    <s v="PRD-35"/>
    <s v="150SM-11CT-14SKU-11STR-43PRD-35"/>
    <x v="9"/>
    <n v="-111"/>
    <x v="149"/>
    <x v="144"/>
    <x v="149"/>
    <n v="0.43542094711010659"/>
    <n v="0.69808329593196927"/>
    <x v="13"/>
    <x v="21"/>
    <x v="22"/>
    <x v="4"/>
    <x v="0"/>
    <x v="3"/>
    <x v="14"/>
  </r>
  <r>
    <n v="151"/>
    <s v="SM-13"/>
    <s v="CT-10"/>
    <s v="SKU-25"/>
    <x v="47"/>
    <s v="PRD-1"/>
    <s v="151SM-13CT-10SKU-25STR-13PRD-1"/>
    <x v="135"/>
    <n v="58"/>
    <x v="150"/>
    <x v="145"/>
    <x v="150"/>
    <n v="0.76048945577316274"/>
    <n v="0.88012690990876341"/>
    <x v="10"/>
    <x v="5"/>
    <x v="5"/>
    <x v="3"/>
    <x v="0"/>
    <x v="4"/>
    <x v="5"/>
  </r>
  <r>
    <n v="152"/>
    <s v="SM-12"/>
    <s v="CT-1"/>
    <s v="SKU-14"/>
    <x v="9"/>
    <s v="PRD-34"/>
    <s v="152SM-12CT-1SKU-14STR-27PRD-34"/>
    <x v="136"/>
    <n v="131"/>
    <x v="151"/>
    <x v="86"/>
    <x v="151"/>
    <n v="0.34669842117085026"/>
    <n v="0.94605597803908204"/>
    <x v="12"/>
    <x v="4"/>
    <x v="4"/>
    <x v="1"/>
    <x v="2"/>
    <x v="4"/>
    <x v="32"/>
  </r>
  <r>
    <n v="153"/>
    <s v="SM-1"/>
    <s v="CT-10"/>
    <s v="SKU-20"/>
    <x v="15"/>
    <s v="PRD-18"/>
    <s v="153SM-1CT-10SKU-20STR-25PRD-18"/>
    <x v="137"/>
    <n v="52"/>
    <x v="152"/>
    <x v="146"/>
    <x v="152"/>
    <n v="0.78086073513519005"/>
    <n v="0.28040037889500657"/>
    <x v="0"/>
    <x v="5"/>
    <x v="5"/>
    <x v="3"/>
    <x v="2"/>
    <x v="2"/>
    <x v="3"/>
  </r>
  <r>
    <n v="154"/>
    <s v="SM-12"/>
    <s v="CT-5"/>
    <s v="SKU-28"/>
    <x v="8"/>
    <s v="PRD-22"/>
    <s v="154SM-12CT-5SKU-28STR-48PRD-22"/>
    <x v="138"/>
    <n v="118"/>
    <x v="153"/>
    <x v="147"/>
    <x v="153"/>
    <n v="0.40126977095504346"/>
    <n v="0.16450365966379887"/>
    <x v="12"/>
    <x v="9"/>
    <x v="9"/>
    <x v="2"/>
    <x v="1"/>
    <x v="4"/>
    <x v="17"/>
  </r>
  <r>
    <n v="155"/>
    <s v="SM-9"/>
    <s v="CT-11"/>
    <s v="SKU-19"/>
    <x v="14"/>
    <s v="PRD-19"/>
    <s v="155SM-9CT-11SKU-19STR-50PRD-19"/>
    <x v="139"/>
    <n v="57"/>
    <x v="154"/>
    <x v="148"/>
    <x v="154"/>
    <n v="0.76148447114596896"/>
    <n v="0.98498665516244133"/>
    <x v="11"/>
    <x v="18"/>
    <x v="18"/>
    <x v="1"/>
    <x v="0"/>
    <x v="3"/>
    <x v="18"/>
  </r>
  <r>
    <n v="156"/>
    <s v="SM-13"/>
    <s v="CT-6"/>
    <s v="SKU-18"/>
    <x v="29"/>
    <s v="PRD-1"/>
    <s v="156SM-13CT-6SKU-18STR-28PRD-1"/>
    <x v="140"/>
    <n v="24"/>
    <x v="155"/>
    <x v="149"/>
    <x v="155"/>
    <n v="0.90442436004699267"/>
    <n v="0.81097287393452544"/>
    <x v="10"/>
    <x v="23"/>
    <x v="24"/>
    <x v="4"/>
    <x v="0"/>
    <x v="6"/>
    <x v="5"/>
  </r>
  <r>
    <n v="157"/>
    <s v="SM-13"/>
    <s v="CT-3"/>
    <s v="SKU-26"/>
    <x v="44"/>
    <s v="PRD-17"/>
    <s v="157SM-13CT-3SKU-26STR-6PRD-17"/>
    <x v="141"/>
    <n v="140"/>
    <x v="156"/>
    <x v="150"/>
    <x v="156"/>
    <n v="0.32555591427825303"/>
    <n v="0.81051135652006334"/>
    <x v="10"/>
    <x v="12"/>
    <x v="12"/>
    <x v="0"/>
    <x v="0"/>
    <x v="4"/>
    <x v="30"/>
  </r>
  <r>
    <n v="158"/>
    <s v="SM-15"/>
    <s v="CT-6"/>
    <s v="SKU-27"/>
    <x v="4"/>
    <s v="PRD-27"/>
    <s v="158SM-15CT-6SKU-27STR-33PRD-27"/>
    <x v="142"/>
    <n v="109"/>
    <x v="157"/>
    <x v="151"/>
    <x v="157"/>
    <n v="0.44365716817278011"/>
    <n v="2.8745235871880825E-2"/>
    <x v="7"/>
    <x v="23"/>
    <x v="24"/>
    <x v="4"/>
    <x v="0"/>
    <x v="0"/>
    <x v="25"/>
  </r>
  <r>
    <n v="159"/>
    <s v="SM-19"/>
    <s v="CT-10"/>
    <s v="SKU-10"/>
    <x v="14"/>
    <s v="PRD-32"/>
    <s v="159SM-19CT-10SKU-10STR-50PRD-32"/>
    <x v="143"/>
    <n v="72"/>
    <x v="158"/>
    <x v="152"/>
    <x v="158"/>
    <n v="0.65073219152146078"/>
    <n v="0.34211560881863712"/>
    <x v="9"/>
    <x v="5"/>
    <x v="5"/>
    <x v="3"/>
    <x v="2"/>
    <x v="3"/>
    <x v="15"/>
  </r>
  <r>
    <n v="160"/>
    <s v="SM-18"/>
    <s v="CT-12"/>
    <s v="SKU-16"/>
    <x v="22"/>
    <s v="PRD-24"/>
    <s v="160SM-18CT-12SKU-16STR-22PRD-24"/>
    <x v="9"/>
    <n v="-23"/>
    <x v="159"/>
    <x v="153"/>
    <x v="159"/>
    <n v="0.91271378601448161"/>
    <n v="0.58922041944075687"/>
    <x v="2"/>
    <x v="1"/>
    <x v="1"/>
    <x v="1"/>
    <x v="2"/>
    <x v="3"/>
    <x v="9"/>
  </r>
  <r>
    <n v="161"/>
    <s v="SM-15"/>
    <s v="CT-17"/>
    <s v="SKU-11"/>
    <x v="48"/>
    <s v="PRD-7"/>
    <s v="161SM-15CT-17SKU-11STR-4PRD-7"/>
    <x v="144"/>
    <n v="110"/>
    <x v="160"/>
    <x v="154"/>
    <x v="160"/>
    <n v="0.44155672211805419"/>
    <n v="0.52684590376397811"/>
    <x v="7"/>
    <x v="17"/>
    <x v="17"/>
    <x v="0"/>
    <x v="0"/>
    <x v="2"/>
    <x v="1"/>
  </r>
  <r>
    <n v="162"/>
    <s v="SM-7"/>
    <s v="CT-10"/>
    <s v="SKU-27"/>
    <x v="1"/>
    <s v="PRD-7"/>
    <s v="162SM-7CT-10SKU-27STR-30PRD-7"/>
    <x v="145"/>
    <n v="39"/>
    <x v="161"/>
    <x v="155"/>
    <x v="161"/>
    <n v="0.83101121671169043"/>
    <n v="0.85339209376660918"/>
    <x v="8"/>
    <x v="5"/>
    <x v="5"/>
    <x v="3"/>
    <x v="0"/>
    <x v="1"/>
    <x v="1"/>
  </r>
  <r>
    <n v="163"/>
    <s v="SM-3"/>
    <s v="CT-18"/>
    <s v="SKU-27"/>
    <x v="38"/>
    <s v="PRD-6"/>
    <s v="163SM-3CT-18SKU-27STR-21PRD-6"/>
    <x v="146"/>
    <n v="60"/>
    <x v="162"/>
    <x v="156"/>
    <x v="162"/>
    <n v="0.72847174623558397"/>
    <n v="0.37411118139503818"/>
    <x v="19"/>
    <x v="22"/>
    <x v="23"/>
    <x v="0"/>
    <x v="0"/>
    <x v="6"/>
    <x v="4"/>
  </r>
  <r>
    <n v="164"/>
    <s v="SM-12"/>
    <s v="CT-14"/>
    <s v="SKU-17"/>
    <x v="22"/>
    <s v="PRD-14"/>
    <s v="164SM-12CT-14SKU-17STR-22PRD-14"/>
    <x v="147"/>
    <n v="153"/>
    <x v="163"/>
    <x v="157"/>
    <x v="163"/>
    <n v="0.26352856152255666"/>
    <n v="0.12223579058190959"/>
    <x v="12"/>
    <x v="21"/>
    <x v="22"/>
    <x v="4"/>
    <x v="1"/>
    <x v="3"/>
    <x v="24"/>
  </r>
  <r>
    <n v="165"/>
    <s v="SM-10"/>
    <s v="CT-20"/>
    <s v="SKU-11"/>
    <x v="42"/>
    <s v="PRD-13"/>
    <s v="165SM-10CT-20SKU-11STR-31PRD-13"/>
    <x v="148"/>
    <n v="87"/>
    <x v="164"/>
    <x v="158"/>
    <x v="164"/>
    <n v="0.57381509397570807"/>
    <n v="0.99424882999596076"/>
    <x v="6"/>
    <x v="11"/>
    <x v="21"/>
    <x v="0"/>
    <x v="0"/>
    <x v="5"/>
    <x v="12"/>
  </r>
  <r>
    <n v="166"/>
    <s v="SM-6"/>
    <s v="CT-18"/>
    <s v="SKU-27"/>
    <x v="30"/>
    <s v="PRD-17"/>
    <s v="166SM-6CT-18SKU-27STR-1PRD-17"/>
    <x v="149"/>
    <n v="99"/>
    <x v="165"/>
    <x v="118"/>
    <x v="165"/>
    <n v="0.50254344043659072"/>
    <n v="0.35151175008846447"/>
    <x v="17"/>
    <x v="22"/>
    <x v="23"/>
    <x v="0"/>
    <x v="0"/>
    <x v="3"/>
    <x v="30"/>
  </r>
  <r>
    <n v="167"/>
    <s v="SM-3"/>
    <s v="CT-17"/>
    <s v="SKU-17"/>
    <x v="39"/>
    <s v="PRD-30"/>
    <s v="167SM-3CT-17SKU-17STR-36PRD-30"/>
    <x v="150"/>
    <n v="96"/>
    <x v="166"/>
    <x v="159"/>
    <x v="166"/>
    <n v="0.52269746914460546"/>
    <n v="0.78607538392968601"/>
    <x v="19"/>
    <x v="17"/>
    <x v="17"/>
    <x v="0"/>
    <x v="1"/>
    <x v="3"/>
    <x v="28"/>
  </r>
  <r>
    <n v="168"/>
    <s v="SM-11"/>
    <s v="CT-21"/>
    <s v="SKU-27"/>
    <x v="26"/>
    <s v="PRD-9"/>
    <s v="168SM-11CT-21SKU-27STR-17PRD-9"/>
    <x v="151"/>
    <n v="33"/>
    <x v="167"/>
    <x v="160"/>
    <x v="167"/>
    <n v="0.86567030021707492"/>
    <n v="0.76874392520296653"/>
    <x v="13"/>
    <x v="16"/>
    <x v="16"/>
    <x v="0"/>
    <x v="0"/>
    <x v="5"/>
    <x v="11"/>
  </r>
  <r>
    <n v="169"/>
    <s v="SM-18"/>
    <s v="CT-14"/>
    <s v="SKU-15"/>
    <x v="18"/>
    <s v="PRD-5"/>
    <s v="169SM-18CT-14SKU-15STR-7PRD-5"/>
    <x v="152"/>
    <n v="70"/>
    <x v="168"/>
    <x v="161"/>
    <x v="168"/>
    <n v="0.65256774816557783"/>
    <n v="0.98462253003701972"/>
    <x v="2"/>
    <x v="21"/>
    <x v="22"/>
    <x v="4"/>
    <x v="1"/>
    <x v="6"/>
    <x v="21"/>
  </r>
  <r>
    <n v="170"/>
    <s v="SM-11"/>
    <s v="CT-1"/>
    <s v="SKU-23"/>
    <x v="25"/>
    <s v="PRD-27"/>
    <s v="170SM-11CT-1SKU-23STR-24PRD-27"/>
    <x v="9"/>
    <n v="-28"/>
    <x v="169"/>
    <x v="162"/>
    <x v="169"/>
    <n v="0.88718384918912852"/>
    <n v="0.59930755241653721"/>
    <x v="13"/>
    <x v="4"/>
    <x v="4"/>
    <x v="1"/>
    <x v="2"/>
    <x v="5"/>
    <x v="25"/>
  </r>
  <r>
    <n v="171"/>
    <s v="SM-15"/>
    <s v="CT-23"/>
    <s v="SKU-25"/>
    <x v="38"/>
    <s v="PRD-3"/>
    <s v="171SM-15CT-23SKU-25STR-21PRD-3"/>
    <x v="153"/>
    <n v="68"/>
    <x v="170"/>
    <x v="163"/>
    <x v="170"/>
    <n v="0.66713565987825407"/>
    <n v="0.6329244294266041"/>
    <x v="7"/>
    <x v="8"/>
    <x v="8"/>
    <x v="1"/>
    <x v="0"/>
    <x v="6"/>
    <x v="29"/>
  </r>
  <r>
    <n v="172"/>
    <s v="SM-4"/>
    <s v="CT-18"/>
    <s v="SKU-15"/>
    <x v="25"/>
    <s v="PRD-8"/>
    <s v="172SM-4CT-18SKU-15STR-24PRD-8"/>
    <x v="154"/>
    <n v="171"/>
    <x v="171"/>
    <x v="164"/>
    <x v="171"/>
    <n v="0.16609250468283709"/>
    <n v="0.77313440845076309"/>
    <x v="1"/>
    <x v="22"/>
    <x v="23"/>
    <x v="0"/>
    <x v="1"/>
    <x v="5"/>
    <x v="7"/>
  </r>
  <r>
    <n v="173"/>
    <s v="SM-9"/>
    <s v="CT-2"/>
    <s v="SKU-10"/>
    <x v="24"/>
    <s v="PRD-14"/>
    <s v="173SM-9CT-2SKU-10STR-44PRD-14"/>
    <x v="155"/>
    <n v="8"/>
    <x v="172"/>
    <x v="165"/>
    <x v="172"/>
    <n v="0.95770752559621453"/>
    <n v="0.85232686985989414"/>
    <x v="11"/>
    <x v="0"/>
    <x v="0"/>
    <x v="0"/>
    <x v="2"/>
    <x v="1"/>
    <x v="24"/>
  </r>
  <r>
    <n v="174"/>
    <s v="SM-12"/>
    <s v="CT-15"/>
    <s v="SKU-23"/>
    <x v="13"/>
    <s v="PRD-15"/>
    <s v="174SM-12CT-15SKU-23STR-29PRD-15"/>
    <x v="156"/>
    <n v="21"/>
    <x v="173"/>
    <x v="166"/>
    <x v="173"/>
    <n v="0.92063794550533173"/>
    <n v="0.90162364294881137"/>
    <x v="12"/>
    <x v="2"/>
    <x v="2"/>
    <x v="0"/>
    <x v="2"/>
    <x v="3"/>
    <x v="35"/>
  </r>
  <r>
    <n v="175"/>
    <s v="SM-4"/>
    <s v="CT-24"/>
    <s v="SKU-24"/>
    <x v="49"/>
    <s v="PRD-11"/>
    <s v="175SM-4CT-24SKU-24STR-35PRD-11"/>
    <x v="157"/>
    <n v="139"/>
    <x v="174"/>
    <x v="167"/>
    <x v="174"/>
    <n v="0.32793596115966428"/>
    <n v="0.89796058999111472"/>
    <x v="1"/>
    <x v="19"/>
    <x v="19"/>
    <x v="1"/>
    <x v="1"/>
    <x v="6"/>
    <x v="2"/>
  </r>
  <r>
    <n v="176"/>
    <s v="SM-15"/>
    <s v="CT-6"/>
    <s v="SKU-13"/>
    <x v="38"/>
    <s v="PRD-2"/>
    <s v="176SM-15CT-6SKU-13STR-21PRD-2"/>
    <x v="158"/>
    <n v="166"/>
    <x v="175"/>
    <x v="168"/>
    <x v="175"/>
    <n v="0.19423131959973916"/>
    <n v="0.6992173255134505"/>
    <x v="7"/>
    <x v="23"/>
    <x v="24"/>
    <x v="4"/>
    <x v="1"/>
    <x v="6"/>
    <x v="13"/>
  </r>
  <r>
    <n v="177"/>
    <s v="SM-12"/>
    <s v="CT-19"/>
    <s v="SKU-10"/>
    <x v="21"/>
    <s v="PRD-15"/>
    <s v="177SM-12CT-19SKU-10STR-16PRD-15"/>
    <x v="159"/>
    <n v="26"/>
    <x v="176"/>
    <x v="169"/>
    <x v="176"/>
    <n v="0.90270750172293091"/>
    <n v="0.96661917793669316"/>
    <x v="12"/>
    <x v="15"/>
    <x v="15"/>
    <x v="3"/>
    <x v="2"/>
    <x v="1"/>
    <x v="35"/>
  </r>
  <r>
    <n v="178"/>
    <s v="SM-20"/>
    <s v="CT-13"/>
    <s v="SKU-10"/>
    <x v="43"/>
    <s v="PRD-28"/>
    <s v="178SM-20CT-13SKU-10STR-14PRD-28"/>
    <x v="160"/>
    <n v="137"/>
    <x v="177"/>
    <x v="170"/>
    <x v="177"/>
    <n v="0.33371818220295713"/>
    <n v="0.7858441877364909"/>
    <x v="16"/>
    <x v="3"/>
    <x v="3"/>
    <x v="2"/>
    <x v="2"/>
    <x v="6"/>
    <x v="20"/>
  </r>
  <r>
    <n v="179"/>
    <s v="SM-11"/>
    <s v="CT-20"/>
    <s v="SKU-17"/>
    <x v="12"/>
    <s v="PRD-21"/>
    <s v="179SM-11CT-20SKU-17STR-20PRD-21"/>
    <x v="161"/>
    <n v="79"/>
    <x v="178"/>
    <x v="55"/>
    <x v="178"/>
    <n v="0.61610182191936436"/>
    <n v="0.34122740997417755"/>
    <x v="13"/>
    <x v="11"/>
    <x v="21"/>
    <x v="0"/>
    <x v="1"/>
    <x v="4"/>
    <x v="22"/>
  </r>
  <r>
    <n v="180"/>
    <s v="SM-3"/>
    <s v="CT-1"/>
    <s v="SKU-20"/>
    <x v="8"/>
    <s v="PRD-30"/>
    <s v="180SM-3CT-1SKU-20STR-48PRD-30"/>
    <x v="9"/>
    <n v="-196"/>
    <x v="179"/>
    <x v="171"/>
    <x v="179"/>
    <n v="1.8247257603576039E-2"/>
    <n v="0.30011455099244144"/>
    <x v="19"/>
    <x v="4"/>
    <x v="4"/>
    <x v="1"/>
    <x v="2"/>
    <x v="4"/>
    <x v="28"/>
  </r>
  <r>
    <n v="181"/>
    <s v="SM-5"/>
    <s v="CT-16"/>
    <s v="SKU-29"/>
    <x v="39"/>
    <s v="PRD-22"/>
    <s v="181SM-5CT-16SKU-29STR-36PRD-22"/>
    <x v="162"/>
    <n v="40"/>
    <x v="180"/>
    <x v="172"/>
    <x v="180"/>
    <n v="0.82446121020728202"/>
    <n v="0.19181053117319113"/>
    <x v="14"/>
    <x v="10"/>
    <x v="10"/>
    <x v="0"/>
    <x v="1"/>
    <x v="3"/>
    <x v="17"/>
  </r>
  <r>
    <n v="182"/>
    <s v="SM-20"/>
    <s v="CT-15"/>
    <s v="SKU-13"/>
    <x v="7"/>
    <s v="PRD-2"/>
    <s v="182SM-20CT-15SKU-13STR-5PRD-2"/>
    <x v="163"/>
    <n v="187"/>
    <x v="181"/>
    <x v="173"/>
    <x v="181"/>
    <n v="8.2667534574992207E-2"/>
    <n v="0.88019233921085482"/>
    <x v="16"/>
    <x v="2"/>
    <x v="2"/>
    <x v="0"/>
    <x v="1"/>
    <x v="0"/>
    <x v="13"/>
  </r>
  <r>
    <n v="183"/>
    <s v="SM-10"/>
    <s v="CT-6"/>
    <s v="SKU-15"/>
    <x v="45"/>
    <s v="PRD-35"/>
    <s v="183SM-10CT-6SKU-15STR-18PRD-35"/>
    <x v="164"/>
    <n v="162"/>
    <x v="182"/>
    <x v="174"/>
    <x v="182"/>
    <n v="0.2005084408456721"/>
    <n v="0.93169141244243392"/>
    <x v="6"/>
    <x v="23"/>
    <x v="24"/>
    <x v="4"/>
    <x v="1"/>
    <x v="2"/>
    <x v="14"/>
  </r>
  <r>
    <n v="184"/>
    <s v="SM-3"/>
    <s v="CT-7"/>
    <s v="SKU-22"/>
    <x v="9"/>
    <s v="PRD-28"/>
    <s v="184SM-3CT-7SKU-22STR-27PRD-28"/>
    <x v="165"/>
    <n v="168"/>
    <x v="183"/>
    <x v="175"/>
    <x v="183"/>
    <n v="0.18483663782678628"/>
    <n v="0.67304189435673556"/>
    <x v="19"/>
    <x v="20"/>
    <x v="20"/>
    <x v="4"/>
    <x v="1"/>
    <x v="4"/>
    <x v="20"/>
  </r>
  <r>
    <n v="185"/>
    <s v="SM-2"/>
    <s v="CT-15"/>
    <s v="SKU-23"/>
    <x v="47"/>
    <s v="PRD-5"/>
    <s v="185SM-2CT-15SKU-23STR-13PRD-5"/>
    <x v="166"/>
    <n v="49"/>
    <x v="184"/>
    <x v="176"/>
    <x v="184"/>
    <n v="0.79495149094679785"/>
    <n v="0.62924357776569484"/>
    <x v="18"/>
    <x v="2"/>
    <x v="2"/>
    <x v="0"/>
    <x v="2"/>
    <x v="4"/>
    <x v="21"/>
  </r>
  <r>
    <n v="186"/>
    <s v="SM-5"/>
    <s v="CT-12"/>
    <s v="SKU-22"/>
    <x v="44"/>
    <s v="PRD-17"/>
    <s v="186SM-5CT-12SKU-22STR-6PRD-17"/>
    <x v="167"/>
    <n v="180"/>
    <x v="185"/>
    <x v="177"/>
    <x v="185"/>
    <n v="0.13046602881521929"/>
    <n v="0.99651012975935394"/>
    <x v="14"/>
    <x v="1"/>
    <x v="1"/>
    <x v="1"/>
    <x v="1"/>
    <x v="4"/>
    <x v="30"/>
  </r>
  <r>
    <n v="187"/>
    <s v="SM-10"/>
    <s v="CT-23"/>
    <s v="SKU-23"/>
    <x v="0"/>
    <s v="PRD-35"/>
    <s v="187SM-10CT-23SKU-23STR-40PRD-35"/>
    <x v="168"/>
    <n v="173"/>
    <x v="186"/>
    <x v="178"/>
    <x v="186"/>
    <n v="0.16018315439108133"/>
    <n v="0.39490981785241963"/>
    <x v="6"/>
    <x v="8"/>
    <x v="8"/>
    <x v="1"/>
    <x v="2"/>
    <x v="0"/>
    <x v="14"/>
  </r>
  <r>
    <n v="188"/>
    <s v="SM-13"/>
    <s v="CT-1"/>
    <s v="SKU-19"/>
    <x v="49"/>
    <s v="PRD-13"/>
    <s v="188SM-13CT-1SKU-19STR-35PRD-13"/>
    <x v="169"/>
    <n v="123"/>
    <x v="187"/>
    <x v="179"/>
    <x v="187"/>
    <n v="0.38447941927507867"/>
    <n v="3.1395520924881404E-2"/>
    <x v="10"/>
    <x v="4"/>
    <x v="4"/>
    <x v="1"/>
    <x v="0"/>
    <x v="6"/>
    <x v="12"/>
  </r>
  <r>
    <n v="189"/>
    <s v="SM-16"/>
    <s v="CT-18"/>
    <s v="SKU-30"/>
    <x v="36"/>
    <s v="PRD-16"/>
    <s v="189SM-16CT-18SKU-30STR-11PRD-16"/>
    <x v="170"/>
    <n v="117"/>
    <x v="188"/>
    <x v="180"/>
    <x v="188"/>
    <n v="0.40247676277985878"/>
    <n v="0.90257442273371813"/>
    <x v="3"/>
    <x v="22"/>
    <x v="23"/>
    <x v="0"/>
    <x v="0"/>
    <x v="2"/>
    <x v="19"/>
  </r>
  <r>
    <n v="190"/>
    <s v="SM-13"/>
    <s v="CT-10"/>
    <s v="SKU-10"/>
    <x v="29"/>
    <s v="PRD-36"/>
    <s v="190SM-13CT-10SKU-10STR-28PRD-36"/>
    <x v="9"/>
    <n v="-62"/>
    <x v="189"/>
    <x v="181"/>
    <x v="189"/>
    <n v="0.71127872038116813"/>
    <n v="0.42562246812607507"/>
    <x v="10"/>
    <x v="5"/>
    <x v="5"/>
    <x v="3"/>
    <x v="2"/>
    <x v="6"/>
    <x v="6"/>
  </r>
  <r>
    <n v="191"/>
    <s v="SM-4"/>
    <s v="CT-1"/>
    <s v="SKU-13"/>
    <x v="7"/>
    <s v="PRD-26"/>
    <s v="191SM-4CT-1SKU-13STR-5PRD-26"/>
    <x v="171"/>
    <n v="179"/>
    <x v="190"/>
    <x v="182"/>
    <x v="190"/>
    <n v="0.13104711685193016"/>
    <n v="0.51239811979486705"/>
    <x v="1"/>
    <x v="4"/>
    <x v="4"/>
    <x v="1"/>
    <x v="1"/>
    <x v="0"/>
    <x v="27"/>
  </r>
  <r>
    <n v="192"/>
    <s v="SM-4"/>
    <s v="CT-21"/>
    <s v="SKU-27"/>
    <x v="43"/>
    <s v="PRD-17"/>
    <s v="192SM-4CT-21SKU-27STR-14PRD-17"/>
    <x v="172"/>
    <n v="121"/>
    <x v="191"/>
    <x v="183"/>
    <x v="191"/>
    <n v="0.38776480340148622"/>
    <n v="0.94368147537297564"/>
    <x v="1"/>
    <x v="16"/>
    <x v="16"/>
    <x v="0"/>
    <x v="0"/>
    <x v="6"/>
    <x v="30"/>
  </r>
  <r>
    <n v="193"/>
    <s v="SM-9"/>
    <s v="CT-18"/>
    <s v="SKU-26"/>
    <x v="15"/>
    <s v="PRD-26"/>
    <s v="193SM-9CT-18SKU-26STR-25PRD-26"/>
    <x v="173"/>
    <n v="108"/>
    <x v="192"/>
    <x v="184"/>
    <x v="192"/>
    <n v="0.4466049400686819"/>
    <n v="0.8475596206466407"/>
    <x v="11"/>
    <x v="22"/>
    <x v="23"/>
    <x v="0"/>
    <x v="0"/>
    <x v="2"/>
    <x v="27"/>
  </r>
  <r>
    <n v="194"/>
    <s v="SM-12"/>
    <s v="CT-25"/>
    <s v="SKU-26"/>
    <x v="12"/>
    <s v="PRD-25"/>
    <s v="194SM-12CT-25SKU-26STR-20PRD-25"/>
    <x v="174"/>
    <n v="47"/>
    <x v="193"/>
    <x v="185"/>
    <x v="193"/>
    <n v="0.79674254115360366"/>
    <n v="0.31954113717605548"/>
    <x v="12"/>
    <x v="14"/>
    <x v="14"/>
    <x v="3"/>
    <x v="0"/>
    <x v="4"/>
    <x v="33"/>
  </r>
  <r>
    <n v="195"/>
    <s v="SM-13"/>
    <s v="CT-7"/>
    <s v="SKU-25"/>
    <x v="3"/>
    <s v="PRD-34"/>
    <s v="195SM-13CT-7SKU-25STR-43PRD-34"/>
    <x v="175"/>
    <n v="11"/>
    <x v="194"/>
    <x v="186"/>
    <x v="194"/>
    <n v="0.94885321036616976"/>
    <n v="0.18800362279198357"/>
    <x v="10"/>
    <x v="20"/>
    <x v="20"/>
    <x v="4"/>
    <x v="0"/>
    <x v="3"/>
    <x v="32"/>
  </r>
  <r>
    <n v="196"/>
    <s v="SM-1"/>
    <s v="CT-17"/>
    <s v="SKU-16"/>
    <x v="7"/>
    <s v="PRD-15"/>
    <s v="196SM-1CT-17SKU-16STR-5PRD-15"/>
    <x v="176"/>
    <n v="55"/>
    <x v="195"/>
    <x v="187"/>
    <x v="195"/>
    <n v="0.76719879575240857"/>
    <n v="0.51373251696344713"/>
    <x v="0"/>
    <x v="17"/>
    <x v="17"/>
    <x v="0"/>
    <x v="2"/>
    <x v="0"/>
    <x v="35"/>
  </r>
  <r>
    <n v="197"/>
    <s v="SM-20"/>
    <s v="CT-21"/>
    <s v="SKU-18"/>
    <x v="39"/>
    <s v="PRD-31"/>
    <s v="197SM-20CT-21SKU-18STR-36PRD-31"/>
    <x v="177"/>
    <n v="13"/>
    <x v="196"/>
    <x v="188"/>
    <x v="196"/>
    <n v="0.94195415858698162"/>
    <n v="0.25957289705455777"/>
    <x v="16"/>
    <x v="16"/>
    <x v="16"/>
    <x v="0"/>
    <x v="0"/>
    <x v="3"/>
    <x v="23"/>
  </r>
  <r>
    <n v="198"/>
    <s v="SM-15"/>
    <s v="CT-3"/>
    <s v="SKU-30"/>
    <x v="7"/>
    <s v="PRD-5"/>
    <s v="198SM-15CT-3SKU-30STR-5PRD-5"/>
    <x v="178"/>
    <n v="147"/>
    <x v="197"/>
    <x v="189"/>
    <x v="197"/>
    <n v="0.28434151957218001"/>
    <n v="0.82285494797946201"/>
    <x v="7"/>
    <x v="12"/>
    <x v="12"/>
    <x v="0"/>
    <x v="0"/>
    <x v="0"/>
    <x v="21"/>
  </r>
  <r>
    <n v="199"/>
    <s v="SM-4"/>
    <s v="CT-2"/>
    <s v="SKU-25"/>
    <x v="42"/>
    <s v="PRD-5"/>
    <s v="199SM-4CT-2SKU-25STR-31PRD-5"/>
    <x v="179"/>
    <n v="88"/>
    <x v="198"/>
    <x v="190"/>
    <x v="198"/>
    <n v="0.56824548471620195"/>
    <n v="0.50422675671529804"/>
    <x v="1"/>
    <x v="0"/>
    <x v="0"/>
    <x v="0"/>
    <x v="0"/>
    <x v="5"/>
    <x v="21"/>
  </r>
  <r>
    <n v="200"/>
    <s v="SM-13"/>
    <s v="CT-1"/>
    <s v="SKU-29"/>
    <x v="32"/>
    <s v="PRD-24"/>
    <s v="200SM-13CT-1SKU-29STR-9PRD-24"/>
    <x v="9"/>
    <n v="-101"/>
    <x v="199"/>
    <x v="191"/>
    <x v="199"/>
    <n v="0.48875205762189322"/>
    <n v="0.29294381425638871"/>
    <x v="10"/>
    <x v="4"/>
    <x v="4"/>
    <x v="1"/>
    <x v="1"/>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B54" firstHeaderRow="1" firstDataRow="1" firstDataCol="1"/>
  <pivotFields count="22">
    <pivotField showAll="0"/>
    <pivotField showAll="0"/>
    <pivotField showAll="0"/>
    <pivotField showAll="0"/>
    <pivotField axis="axisRow" showAll="0" sortType="ascending">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1">
        <item x="9"/>
        <item x="133"/>
        <item x="68"/>
        <item x="125"/>
        <item x="132"/>
        <item x="47"/>
        <item x="39"/>
        <item x="155"/>
        <item x="20"/>
        <item x="175"/>
        <item x="0"/>
        <item x="177"/>
        <item x="19"/>
        <item x="63"/>
        <item x="49"/>
        <item x="111"/>
        <item x="107"/>
        <item x="99"/>
        <item x="156"/>
        <item x="81"/>
        <item x="140"/>
        <item x="159"/>
        <item x="57"/>
        <item x="123"/>
        <item x="27"/>
        <item x="95"/>
        <item x="129"/>
        <item x="151"/>
        <item x="53"/>
        <item x="55"/>
        <item x="122"/>
        <item x="12"/>
        <item x="130"/>
        <item x="145"/>
        <item x="162"/>
        <item x="3"/>
        <item x="124"/>
        <item x="43"/>
        <item x="52"/>
        <item x="131"/>
        <item x="174"/>
        <item x="94"/>
        <item x="166"/>
        <item x="21"/>
        <item x="137"/>
        <item x="16"/>
        <item x="93"/>
        <item x="176"/>
        <item x="91"/>
        <item x="139"/>
        <item x="135"/>
        <item x="7"/>
        <item x="146"/>
        <item x="89"/>
        <item x="35"/>
        <item x="32"/>
        <item x="10"/>
        <item x="46"/>
        <item x="64"/>
        <item x="153"/>
        <item x="152"/>
        <item x="33"/>
        <item x="143"/>
        <item x="110"/>
        <item x="54"/>
        <item x="22"/>
        <item x="92"/>
        <item x="23"/>
        <item x="65"/>
        <item x="161"/>
        <item x="102"/>
        <item x="101"/>
        <item x="70"/>
        <item x="38"/>
        <item x="148"/>
        <item x="179"/>
        <item x="8"/>
        <item x="69"/>
        <item x="112"/>
        <item x="119"/>
        <item x="150"/>
        <item x="30"/>
        <item x="121"/>
        <item x="149"/>
        <item x="62"/>
        <item x="96"/>
        <item x="61"/>
        <item x="4"/>
        <item x="127"/>
        <item x="82"/>
        <item x="56"/>
        <item x="173"/>
        <item x="142"/>
        <item x="144"/>
        <item x="26"/>
        <item x="106"/>
        <item x="72"/>
        <item x="85"/>
        <item x="105"/>
        <item x="170"/>
        <item x="138"/>
        <item x="74"/>
        <item x="116"/>
        <item x="172"/>
        <item x="108"/>
        <item x="169"/>
        <item x="83"/>
        <item x="86"/>
        <item x="44"/>
        <item x="15"/>
        <item x="34"/>
        <item x="134"/>
        <item x="17"/>
        <item x="136"/>
        <item x="6"/>
        <item x="80"/>
        <item x="18"/>
        <item x="40"/>
        <item x="24"/>
        <item x="160"/>
        <item x="25"/>
        <item x="157"/>
        <item x="141"/>
        <item x="1"/>
        <item x="118"/>
        <item x="45"/>
        <item x="28"/>
        <item x="104"/>
        <item x="14"/>
        <item x="178"/>
        <item x="90"/>
        <item x="13"/>
        <item x="128"/>
        <item x="41"/>
        <item x="67"/>
        <item x="147"/>
        <item x="109"/>
        <item x="75"/>
        <item x="100"/>
        <item x="87"/>
        <item x="84"/>
        <item x="114"/>
        <item x="115"/>
        <item x="59"/>
        <item x="164"/>
        <item x="76"/>
        <item x="48"/>
        <item x="103"/>
        <item x="158"/>
        <item x="50"/>
        <item x="165"/>
        <item x="51"/>
        <item x="2"/>
        <item x="154"/>
        <item x="66"/>
        <item x="168"/>
        <item x="98"/>
        <item x="11"/>
        <item x="120"/>
        <item x="36"/>
        <item x="42"/>
        <item x="171"/>
        <item x="167"/>
        <item x="31"/>
        <item x="126"/>
        <item x="73"/>
        <item x="29"/>
        <item x="88"/>
        <item x="163"/>
        <item x="77"/>
        <item x="79"/>
        <item x="97"/>
        <item x="60"/>
        <item x="58"/>
        <item x="117"/>
        <item x="113"/>
        <item x="71"/>
        <item x="78"/>
        <item x="37"/>
        <item x="5"/>
        <item t="default"/>
      </items>
    </pivotField>
    <pivotField numFmtId="3" showAll="0"/>
    <pivotField numFmtId="3" showAll="0">
      <items count="201">
        <item x="147"/>
        <item x="138"/>
        <item x="75"/>
        <item x="146"/>
        <item x="51"/>
        <item x="19"/>
        <item x="42"/>
        <item x="59"/>
        <item x="172"/>
        <item x="194"/>
        <item x="68"/>
        <item x="21"/>
        <item x="196"/>
        <item x="20"/>
        <item x="72"/>
        <item x="173"/>
        <item x="0"/>
        <item x="118"/>
        <item x="109"/>
        <item x="110"/>
        <item x="123"/>
        <item x="53"/>
        <item x="155"/>
        <item x="90"/>
        <item x="12"/>
        <item x="143"/>
        <item x="89"/>
        <item x="3"/>
        <item x="159"/>
        <item x="176"/>
        <item x="169"/>
        <item x="136"/>
        <item x="60"/>
        <item x="104"/>
        <item x="105"/>
        <item x="28"/>
        <item x="137"/>
        <item x="57"/>
        <item x="145"/>
        <item x="62"/>
        <item x="184"/>
        <item x="46"/>
        <item x="180"/>
        <item x="101"/>
        <item x="167"/>
        <item x="154"/>
        <item x="161"/>
        <item x="144"/>
        <item x="162"/>
        <item x="189"/>
        <item x="135"/>
        <item x="56"/>
        <item x="34"/>
        <item x="58"/>
        <item x="193"/>
        <item x="22"/>
        <item x="119"/>
        <item x="10"/>
        <item x="103"/>
        <item x="24"/>
        <item x="102"/>
        <item x="37"/>
        <item x="16"/>
        <item x="50"/>
        <item x="164"/>
        <item x="139"/>
        <item x="70"/>
        <item x="23"/>
        <item x="129"/>
        <item x="195"/>
        <item x="7"/>
        <item x="152"/>
        <item x="4"/>
        <item x="29"/>
        <item x="168"/>
        <item x="158"/>
        <item x="150"/>
        <item x="165"/>
        <item x="98"/>
        <item x="170"/>
        <item x="41"/>
        <item x="35"/>
        <item x="199"/>
        <item x="134"/>
        <item x="191"/>
        <item x="61"/>
        <item x="153"/>
        <item x="122"/>
        <item x="77"/>
        <item x="149"/>
        <item x="166"/>
        <item x="99"/>
        <item x="198"/>
        <item x="67"/>
        <item x="32"/>
        <item x="188"/>
        <item x="116"/>
        <item x="8"/>
        <item x="187"/>
        <item x="36"/>
        <item x="9"/>
        <item x="148"/>
        <item x="113"/>
        <item x="112"/>
        <item x="71"/>
        <item x="74"/>
        <item x="178"/>
        <item x="66"/>
        <item x="15"/>
        <item x="124"/>
        <item x="132"/>
        <item x="43"/>
        <item x="106"/>
        <item x="76"/>
        <item x="82"/>
        <item x="79"/>
        <item x="64"/>
        <item x="183"/>
        <item x="127"/>
        <item x="141"/>
        <item x="175"/>
        <item x="197"/>
        <item x="14"/>
        <item x="39"/>
        <item x="192"/>
        <item x="25"/>
        <item x="1"/>
        <item x="91"/>
        <item x="31"/>
        <item x="95"/>
        <item x="100"/>
        <item x="117"/>
        <item x="88"/>
        <item x="11"/>
        <item x="133"/>
        <item x="114"/>
        <item x="94"/>
        <item x="190"/>
        <item x="177"/>
        <item x="17"/>
        <item x="130"/>
        <item x="27"/>
        <item x="157"/>
        <item x="92"/>
        <item x="151"/>
        <item x="115"/>
        <item x="163"/>
        <item x="33"/>
        <item x="120"/>
        <item x="93"/>
        <item x="160"/>
        <item x="186"/>
        <item x="128"/>
        <item x="174"/>
        <item x="140"/>
        <item x="80"/>
        <item x="108"/>
        <item x="179"/>
        <item x="48"/>
        <item x="83"/>
        <item x="6"/>
        <item x="96"/>
        <item x="131"/>
        <item x="142"/>
        <item x="45"/>
        <item x="55"/>
        <item x="26"/>
        <item x="86"/>
        <item x="73"/>
        <item x="47"/>
        <item x="18"/>
        <item x="63"/>
        <item x="156"/>
        <item x="44"/>
        <item x="84"/>
        <item x="171"/>
        <item x="111"/>
        <item x="54"/>
        <item x="85"/>
        <item x="185"/>
        <item x="5"/>
        <item x="52"/>
        <item x="30"/>
        <item x="13"/>
        <item x="97"/>
        <item x="40"/>
        <item x="126"/>
        <item x="121"/>
        <item x="2"/>
        <item x="49"/>
        <item x="182"/>
        <item x="65"/>
        <item x="125"/>
        <item x="81"/>
        <item x="181"/>
        <item x="38"/>
        <item x="87"/>
        <item x="78"/>
        <item x="107"/>
        <item x="69"/>
        <item t="default"/>
      </items>
    </pivotField>
    <pivotField numFmtId="1" showAll="0">
      <items count="193">
        <item x="59"/>
        <item x="78"/>
        <item x="69"/>
        <item x="171"/>
        <item x="19"/>
        <item x="97"/>
        <item x="124"/>
        <item x="87"/>
        <item x="49"/>
        <item x="191"/>
        <item x="162"/>
        <item x="29"/>
        <item x="106"/>
        <item x="181"/>
        <item x="153"/>
        <item x="39"/>
        <item x="144"/>
        <item x="134"/>
        <item x="115"/>
        <item x="9"/>
        <item x="177"/>
        <item x="135"/>
        <item x="158"/>
        <item x="161"/>
        <item x="148"/>
        <item x="43"/>
        <item x="82"/>
        <item x="32"/>
        <item x="169"/>
        <item x="91"/>
        <item x="126"/>
        <item x="95"/>
        <item x="25"/>
        <item x="183"/>
        <item x="111"/>
        <item x="174"/>
        <item x="119"/>
        <item x="86"/>
        <item x="48"/>
        <item x="166"/>
        <item x="0"/>
        <item x="94"/>
        <item x="180"/>
        <item x="173"/>
        <item x="145"/>
        <item x="100"/>
        <item x="3"/>
        <item x="167"/>
        <item x="155"/>
        <item x="21"/>
        <item x="75"/>
        <item x="81"/>
        <item x="184"/>
        <item x="165"/>
        <item x="35"/>
        <item x="41"/>
        <item x="189"/>
        <item x="23"/>
        <item x="164"/>
        <item x="149"/>
        <item x="50"/>
        <item x="137"/>
        <item x="4"/>
        <item x="79"/>
        <item x="105"/>
        <item x="150"/>
        <item x="1"/>
        <item x="110"/>
        <item x="66"/>
        <item x="138"/>
        <item x="27"/>
        <item x="30"/>
        <item x="163"/>
        <item x="52"/>
        <item x="170"/>
        <item x="113"/>
        <item x="143"/>
        <item x="121"/>
        <item x="159"/>
        <item x="15"/>
        <item x="103"/>
        <item x="76"/>
        <item x="73"/>
        <item x="18"/>
        <item x="102"/>
        <item x="64"/>
        <item x="40"/>
        <item x="57"/>
        <item x="70"/>
        <item x="88"/>
        <item x="6"/>
        <item x="123"/>
        <item x="141"/>
        <item x="140"/>
        <item x="46"/>
        <item x="14"/>
        <item x="168"/>
        <item x="36"/>
        <item x="74"/>
        <item x="160"/>
        <item x="89"/>
        <item x="176"/>
        <item x="182"/>
        <item x="8"/>
        <item x="175"/>
        <item x="62"/>
        <item x="11"/>
        <item x="56"/>
        <item x="54"/>
        <item x="42"/>
        <item x="125"/>
        <item x="156"/>
        <item x="53"/>
        <item x="90"/>
        <item x="10"/>
        <item x="22"/>
        <item x="72"/>
        <item x="154"/>
        <item x="117"/>
        <item x="20"/>
        <item x="7"/>
        <item x="187"/>
        <item x="92"/>
        <item x="45"/>
        <item x="71"/>
        <item x="109"/>
        <item x="58"/>
        <item x="67"/>
        <item x="146"/>
        <item x="63"/>
        <item x="116"/>
        <item x="80"/>
        <item x="34"/>
        <item x="118"/>
        <item x="65"/>
        <item x="147"/>
        <item x="130"/>
        <item x="157"/>
        <item x="190"/>
        <item x="13"/>
        <item x="178"/>
        <item x="96"/>
        <item x="31"/>
        <item x="108"/>
        <item x="186"/>
        <item x="26"/>
        <item x="12"/>
        <item x="188"/>
        <item x="101"/>
        <item x="2"/>
        <item x="107"/>
        <item x="104"/>
        <item x="55"/>
        <item x="127"/>
        <item x="47"/>
        <item x="93"/>
        <item x="185"/>
        <item x="5"/>
        <item x="139"/>
        <item x="38"/>
        <item x="60"/>
        <item x="122"/>
        <item x="129"/>
        <item x="16"/>
        <item x="28"/>
        <item x="68"/>
        <item x="152"/>
        <item x="61"/>
        <item x="85"/>
        <item x="99"/>
        <item x="24"/>
        <item x="120"/>
        <item x="132"/>
        <item x="179"/>
        <item x="142"/>
        <item x="128"/>
        <item x="136"/>
        <item x="37"/>
        <item x="133"/>
        <item x="114"/>
        <item x="51"/>
        <item x="77"/>
        <item x="112"/>
        <item x="33"/>
        <item x="131"/>
        <item x="172"/>
        <item x="151"/>
        <item x="44"/>
        <item x="84"/>
        <item x="98"/>
        <item x="17"/>
        <item x="83"/>
        <item t="default"/>
      </items>
    </pivotField>
    <pivotField numFmtId="1" showAll="0">
      <items count="201">
        <item x="185"/>
        <item x="140"/>
        <item x="164"/>
        <item x="43"/>
        <item x="168"/>
        <item x="154"/>
        <item x="32"/>
        <item x="84"/>
        <item x="9"/>
        <item x="176"/>
        <item x="131"/>
        <item x="97"/>
        <item x="93"/>
        <item x="123"/>
        <item x="115"/>
        <item x="88"/>
        <item x="182"/>
        <item x="25"/>
        <item x="151"/>
        <item x="150"/>
        <item x="81"/>
        <item x="191"/>
        <item x="96"/>
        <item x="125"/>
        <item x="161"/>
        <item x="102"/>
        <item x="0"/>
        <item x="21"/>
        <item x="48"/>
        <item x="173"/>
        <item x="75"/>
        <item x="188"/>
        <item x="174"/>
        <item x="192"/>
        <item x="142"/>
        <item x="35"/>
        <item x="197"/>
        <item x="155"/>
        <item x="108"/>
        <item x="181"/>
        <item x="3"/>
        <item x="171"/>
        <item x="83"/>
        <item x="50"/>
        <item x="172"/>
        <item x="156"/>
        <item x="4"/>
        <item x="107"/>
        <item x="41"/>
        <item x="126"/>
        <item x="177"/>
        <item x="23"/>
        <item x="119"/>
        <item x="73"/>
        <item x="170"/>
        <item x="166"/>
        <item x="183"/>
        <item x="30"/>
        <item x="80"/>
        <item x="27"/>
        <item x="70"/>
        <item x="1"/>
        <item x="143"/>
        <item x="14"/>
        <item x="57"/>
        <item x="190"/>
        <item x="149"/>
        <item x="66"/>
        <item x="52"/>
        <item x="114"/>
        <item x="42"/>
        <item x="148"/>
        <item x="62"/>
        <item x="90"/>
        <item x="15"/>
        <item x="139"/>
        <item x="117"/>
        <item x="18"/>
        <item x="105"/>
        <item x="40"/>
        <item x="189"/>
        <item x="72"/>
        <item x="76"/>
        <item x="195"/>
        <item x="167"/>
        <item x="184"/>
        <item x="199"/>
        <item x="91"/>
        <item x="128"/>
        <item x="74"/>
        <item x="175"/>
        <item x="8"/>
        <item x="145"/>
        <item x="11"/>
        <item x="146"/>
        <item x="77"/>
        <item x="20"/>
        <item x="110"/>
        <item x="6"/>
        <item x="64"/>
        <item x="104"/>
        <item x="46"/>
        <item x="39"/>
        <item x="109"/>
        <item x="160"/>
        <item x="169"/>
        <item x="120"/>
        <item x="165"/>
        <item x="163"/>
        <item x="58"/>
        <item x="34"/>
        <item x="54"/>
        <item x="36"/>
        <item x="56"/>
        <item x="45"/>
        <item x="194"/>
        <item x="29"/>
        <item x="53"/>
        <item x="132"/>
        <item x="5"/>
        <item x="19"/>
        <item x="135"/>
        <item x="159"/>
        <item x="82"/>
        <item x="94"/>
        <item x="26"/>
        <item x="162"/>
        <item x="65"/>
        <item x="92"/>
        <item x="71"/>
        <item x="99"/>
        <item x="121"/>
        <item x="198"/>
        <item x="130"/>
        <item x="2"/>
        <item x="10"/>
        <item x="22"/>
        <item x="89"/>
        <item x="103"/>
        <item x="7"/>
        <item x="158"/>
        <item x="129"/>
        <item x="61"/>
        <item x="137"/>
        <item x="13"/>
        <item x="106"/>
        <item x="196"/>
        <item x="122"/>
        <item x="87"/>
        <item x="111"/>
        <item x="49"/>
        <item x="95"/>
        <item x="67"/>
        <item x="127"/>
        <item x="12"/>
        <item x="187"/>
        <item x="113"/>
        <item x="37"/>
        <item x="147"/>
        <item x="152"/>
        <item x="63"/>
        <item x="153"/>
        <item x="55"/>
        <item x="60"/>
        <item x="98"/>
        <item x="59"/>
        <item x="24"/>
        <item x="178"/>
        <item x="112"/>
        <item x="186"/>
        <item x="38"/>
        <item x="31"/>
        <item x="141"/>
        <item x="28"/>
        <item x="118"/>
        <item x="133"/>
        <item x="116"/>
        <item x="86"/>
        <item x="134"/>
        <item x="47"/>
        <item x="193"/>
        <item x="17"/>
        <item x="138"/>
        <item x="16"/>
        <item x="79"/>
        <item x="144"/>
        <item x="68"/>
        <item x="69"/>
        <item x="179"/>
        <item x="101"/>
        <item x="124"/>
        <item x="51"/>
        <item x="157"/>
        <item x="78"/>
        <item x="136"/>
        <item x="33"/>
        <item x="85"/>
        <item x="100"/>
        <item x="44"/>
        <item x="180"/>
        <item t="default"/>
      </items>
    </pivotField>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showAll="0"/>
    <pivotField showAll="0"/>
    <pivotField showAll="0">
      <items count="6">
        <item x="2"/>
        <item x="3"/>
        <item x="0"/>
        <item x="1"/>
        <item x="4"/>
        <item t="default"/>
      </items>
    </pivotField>
    <pivotField showAll="0">
      <items count="4">
        <item x="0"/>
        <item x="1"/>
        <item x="2"/>
        <item t="default"/>
      </items>
    </pivotField>
    <pivotField showAll="0">
      <items count="8">
        <item x="4"/>
        <item x="5"/>
        <item x="2"/>
        <item x="6"/>
        <item x="1"/>
        <item x="3"/>
        <item x="0"/>
        <item t="default"/>
      </items>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Fields count="1">
    <field x="4"/>
  </rowFields>
  <rowItems count="51">
    <i>
      <x v="35"/>
    </i>
    <i>
      <x v="27"/>
    </i>
    <i>
      <x v="8"/>
    </i>
    <i>
      <x v="33"/>
    </i>
    <i>
      <x v="48"/>
    </i>
    <i>
      <x v="14"/>
    </i>
    <i>
      <x v="47"/>
    </i>
    <i>
      <x v="21"/>
    </i>
    <i>
      <x v="6"/>
    </i>
    <i>
      <x v="22"/>
    </i>
    <i>
      <x v="42"/>
    </i>
    <i>
      <x v="43"/>
    </i>
    <i>
      <x v="39"/>
    </i>
    <i>
      <x v="9"/>
    </i>
    <i>
      <x v="36"/>
    </i>
    <i>
      <x v="10"/>
    </i>
    <i>
      <x v="38"/>
    </i>
    <i>
      <x v="28"/>
    </i>
    <i>
      <x v="23"/>
    </i>
    <i>
      <x v="40"/>
    </i>
    <i>
      <x v="2"/>
    </i>
    <i>
      <x v="15"/>
    </i>
    <i>
      <x v="37"/>
    </i>
    <i>
      <x v="46"/>
    </i>
    <i>
      <x v="18"/>
    </i>
    <i>
      <x v="30"/>
    </i>
    <i>
      <x v="29"/>
    </i>
    <i>
      <x v="25"/>
    </i>
    <i>
      <x v="5"/>
    </i>
    <i>
      <x/>
    </i>
    <i>
      <x v="41"/>
    </i>
    <i>
      <x v="49"/>
    </i>
    <i>
      <x v="34"/>
    </i>
    <i>
      <x v="13"/>
    </i>
    <i>
      <x v="31"/>
    </i>
    <i>
      <x v="45"/>
    </i>
    <i>
      <x v="11"/>
    </i>
    <i>
      <x v="4"/>
    </i>
    <i>
      <x v="19"/>
    </i>
    <i>
      <x v="1"/>
    </i>
    <i>
      <x v="20"/>
    </i>
    <i>
      <x v="16"/>
    </i>
    <i>
      <x v="32"/>
    </i>
    <i>
      <x v="24"/>
    </i>
    <i>
      <x v="3"/>
    </i>
    <i>
      <x v="7"/>
    </i>
    <i>
      <x v="12"/>
    </i>
    <i>
      <x v="44"/>
    </i>
    <i>
      <x v="26"/>
    </i>
    <i>
      <x v="17"/>
    </i>
    <i t="grand">
      <x/>
    </i>
  </rowItems>
  <colItems count="1">
    <i/>
  </colItems>
  <dataFields count="1">
    <dataField name="Sum of Actual Sales" fld="7" baseField="4" baseItem="4" numFmtId="166"/>
  </dataFields>
  <chartFormats count="2">
    <chartFormat chart="3"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location ref="A3:B4" firstHeaderRow="0" firstDataRow="1" firstDataCol="0"/>
  <pivotFields count="22">
    <pivotField showAll="0"/>
    <pivotField showAll="0"/>
    <pivotField showAll="0"/>
    <pivotField showAll="0"/>
    <pivotField showAll="0">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pivotField>
    <pivotField showAll="0"/>
    <pivotField showAll="0"/>
    <pivotField showAll="0"/>
    <pivotField numFmtId="3" showAll="0"/>
    <pivotField numFmtId="3" showAll="0"/>
    <pivotField dataField="1" numFmtId="1" showAll="0"/>
    <pivotField dataField="1" numFmtId="1" showAll="0"/>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showAll="0"/>
    <pivotField showAll="0"/>
    <pivotField showAll="0">
      <items count="6">
        <item x="2"/>
        <item x="3"/>
        <item x="0"/>
        <item x="1"/>
        <item x="4"/>
        <item t="default"/>
      </items>
    </pivotField>
    <pivotField showAll="0">
      <items count="4">
        <item x="0"/>
        <item x="1"/>
        <item x="2"/>
        <item t="default"/>
      </items>
    </pivotField>
    <pivotField showAll="0">
      <items count="8">
        <item x="4"/>
        <item x="5"/>
        <item x="2"/>
        <item x="6"/>
        <item x="1"/>
        <item x="3"/>
        <item x="0"/>
        <item t="default"/>
      </items>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Items count="1">
    <i/>
  </rowItems>
  <colFields count="1">
    <field x="-2"/>
  </colFields>
  <colItems count="2">
    <i>
      <x/>
    </i>
    <i i="1">
      <x v="1"/>
    </i>
  </colItems>
  <dataFields count="2">
    <dataField name=" Target" fld="11" baseField="0" baseItem="1" numFmtId="3"/>
    <dataField name=" Actual" fld="10" baseField="0" baseItem="1" numFmtId="3"/>
  </dataField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2">
  <location ref="A3:B9" firstHeaderRow="1" firstDataRow="1" firstDataCol="1"/>
  <pivotFields count="22">
    <pivotField showAll="0"/>
    <pivotField showAll="0"/>
    <pivotField showAll="0"/>
    <pivotField showAll="0"/>
    <pivotField showAll="0">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pivotField>
    <pivotField showAll="0"/>
    <pivotField showAll="0"/>
    <pivotField dataField="1" showAll="0"/>
    <pivotField numFmtId="3" showAll="0"/>
    <pivotField numFmtId="3" showAll="0"/>
    <pivotField numFmtId="1" showAll="0"/>
    <pivotField numFmtId="1" showAll="0"/>
    <pivotField showAll="0"/>
    <pivotField showAll="0"/>
    <pivotField axis="axisRow" showAll="0" measureFilter="1" sortType="descending">
      <items count="21">
        <item x="14"/>
        <item x="6"/>
        <item x="2"/>
        <item x="19"/>
        <item x="5"/>
        <item x="9"/>
        <item x="17"/>
        <item x="16"/>
        <item x="13"/>
        <item x="10"/>
        <item x="18"/>
        <item x="3"/>
        <item x="1"/>
        <item x="7"/>
        <item x="8"/>
        <item x="11"/>
        <item x="4"/>
        <item x="15"/>
        <item x="1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2"/>
        <item x="3"/>
        <item x="0"/>
        <item x="1"/>
        <item x="4"/>
        <item t="default"/>
      </items>
    </pivotField>
    <pivotField showAll="0">
      <items count="4">
        <item x="0"/>
        <item x="1"/>
        <item x="2"/>
        <item t="default"/>
      </items>
    </pivotField>
    <pivotField showAll="0">
      <items count="8">
        <item x="4"/>
        <item x="5"/>
        <item x="2"/>
        <item x="6"/>
        <item x="1"/>
        <item x="3"/>
        <item x="0"/>
        <item t="default"/>
      </items>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Fields count="1">
    <field x="14"/>
  </rowFields>
  <rowItems count="6">
    <i>
      <x v="13"/>
    </i>
    <i>
      <x v="12"/>
    </i>
    <i>
      <x v="19"/>
    </i>
    <i>
      <x v="18"/>
    </i>
    <i>
      <x v="17"/>
    </i>
    <i t="grand">
      <x/>
    </i>
  </rowItems>
  <colItems count="1">
    <i/>
  </colItems>
  <dataFields count="1">
    <dataField name="Sum of Actual Sales" fld="7" baseField="14" baseItem="19" numFmtId="166"/>
  </dataFields>
  <chartFormats count="7">
    <chartFormat chart="12"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4" count="1" selected="0">
            <x v="13"/>
          </reference>
        </references>
      </pivotArea>
    </chartFormat>
    <chartFormat chart="21" format="4">
      <pivotArea type="data" outline="0" fieldPosition="0">
        <references count="2">
          <reference field="4294967294" count="1" selected="0">
            <x v="0"/>
          </reference>
          <reference field="14" count="1" selected="0">
            <x v="12"/>
          </reference>
        </references>
      </pivotArea>
    </chartFormat>
    <chartFormat chart="21" format="5">
      <pivotArea type="data" outline="0" fieldPosition="0">
        <references count="2">
          <reference field="4294967294" count="1" selected="0">
            <x v="0"/>
          </reference>
          <reference field="14" count="1" selected="0">
            <x v="19"/>
          </reference>
        </references>
      </pivotArea>
    </chartFormat>
    <chartFormat chart="21" format="6">
      <pivotArea type="data" outline="0" fieldPosition="0">
        <references count="2">
          <reference field="4294967294" count="1" selected="0">
            <x v="0"/>
          </reference>
          <reference field="14" count="1" selected="0">
            <x v="18"/>
          </reference>
        </references>
      </pivotArea>
    </chartFormat>
    <chartFormat chart="21" format="7">
      <pivotArea type="data" outline="0" fieldPosition="0">
        <references count="2">
          <reference field="4294967294" count="1" selected="0">
            <x v="0"/>
          </reference>
          <reference field="14" count="1" selected="0">
            <x v="17"/>
          </reference>
        </references>
      </pivotArea>
    </chartFormat>
  </chartFormats>
  <pivotTableStyleInfo name="PivotStyleLight16" showRowHeaders="1" showColHeaders="1" showRowStripes="0" showColStripes="0" showLastColumn="1"/>
  <filters count="1">
    <filter fld="14" type="count" evalOrder="-1" id="2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8">
  <location ref="A3:B9" firstHeaderRow="1" firstDataRow="1" firstDataCol="1"/>
  <pivotFields count="22">
    <pivotField showAll="0"/>
    <pivotField showAll="0"/>
    <pivotField showAll="0"/>
    <pivotField showAll="0"/>
    <pivotField showAll="0">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pivotField>
    <pivotField showAll="0"/>
    <pivotField showAll="0"/>
    <pivotField dataField="1" showAll="0"/>
    <pivotField numFmtId="3" showAll="0"/>
    <pivotField numFmtId="3" showAll="0"/>
    <pivotField numFmtId="1" showAll="0"/>
    <pivotField numFmtId="1" showAll="0"/>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axis="axisRow" showAll="0">
      <items count="25">
        <item x="17"/>
        <item x="4"/>
        <item x="18"/>
        <item x="3"/>
        <item x="15"/>
        <item x="11"/>
        <item x="8"/>
        <item x="12"/>
        <item x="20"/>
        <item x="6"/>
        <item x="19"/>
        <item x="2"/>
        <item x="0"/>
        <item x="16"/>
        <item x="22"/>
        <item x="14"/>
        <item x="21"/>
        <item x="9"/>
        <item x="23"/>
        <item x="13"/>
        <item x="5"/>
        <item x="10"/>
        <item x="7"/>
        <item x="1"/>
        <item t="default"/>
      </items>
    </pivotField>
    <pivotField axis="axisRow" showAll="0">
      <items count="26">
        <item x="4"/>
        <item x="0"/>
        <item x="12"/>
        <item x="13"/>
        <item x="9"/>
        <item x="24"/>
        <item x="20"/>
        <item x="11"/>
        <item x="7"/>
        <item x="5"/>
        <item x="18"/>
        <item x="1"/>
        <item x="3"/>
        <item x="22"/>
        <item x="2"/>
        <item x="10"/>
        <item x="17"/>
        <item x="23"/>
        <item x="15"/>
        <item x="21"/>
        <item x="16"/>
        <item x="6"/>
        <item x="8"/>
        <item x="19"/>
        <item x="14"/>
        <item t="default"/>
      </items>
    </pivotField>
    <pivotField axis="axisRow" showAll="0" sortType="descending">
      <items count="6">
        <item sd="0" x="2"/>
        <item sd="0" x="3"/>
        <item sd="0" x="0"/>
        <item sd="0" x="1"/>
        <item sd="0" x="4"/>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8">
        <item x="4"/>
        <item x="5"/>
        <item x="2"/>
        <item x="6"/>
        <item x="1"/>
        <item x="3"/>
        <item x="0"/>
        <item t="default"/>
      </items>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Fields count="3">
    <field x="17"/>
    <field x="16"/>
    <field x="15"/>
  </rowFields>
  <rowItems count="6">
    <i>
      <x v="2"/>
    </i>
    <i>
      <x v="3"/>
    </i>
    <i>
      <x v="4"/>
    </i>
    <i>
      <x/>
    </i>
    <i>
      <x v="1"/>
    </i>
    <i t="grand">
      <x/>
    </i>
  </rowItems>
  <colItems count="1">
    <i/>
  </colItems>
  <dataFields count="1">
    <dataField name="Sum of Actual Sales" fld="7" baseField="0" baseItem="0"/>
  </dataFields>
  <chartFormats count="12">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7" count="1" selected="0">
            <x v="2"/>
          </reference>
        </references>
      </pivotArea>
    </chartFormat>
    <chartFormat chart="15" format="10">
      <pivotArea type="data" outline="0" fieldPosition="0">
        <references count="2">
          <reference field="4294967294" count="1" selected="0">
            <x v="0"/>
          </reference>
          <reference field="17" count="1" selected="0">
            <x v="3"/>
          </reference>
        </references>
      </pivotArea>
    </chartFormat>
    <chartFormat chart="15" format="11">
      <pivotArea type="data" outline="0" fieldPosition="0">
        <references count="2">
          <reference field="4294967294" count="1" selected="0">
            <x v="0"/>
          </reference>
          <reference field="17" count="1" selected="0">
            <x v="4"/>
          </reference>
        </references>
      </pivotArea>
    </chartFormat>
    <chartFormat chart="15" format="12">
      <pivotArea type="data" outline="0" fieldPosition="0">
        <references count="2">
          <reference field="4294967294" count="1" selected="0">
            <x v="0"/>
          </reference>
          <reference field="17" count="1" selected="0">
            <x v="0"/>
          </reference>
        </references>
      </pivotArea>
    </chartFormat>
    <chartFormat chart="15" format="13">
      <pivotArea type="data" outline="0" fieldPosition="0">
        <references count="2">
          <reference field="4294967294" count="1" selected="0">
            <x v="0"/>
          </reference>
          <reference field="17" count="1" selected="0">
            <x v="1"/>
          </reference>
        </references>
      </pivotArea>
    </chartFormat>
    <chartFormat chart="12" format="2">
      <pivotArea type="data" outline="0" fieldPosition="0">
        <references count="2">
          <reference field="4294967294" count="1" selected="0">
            <x v="0"/>
          </reference>
          <reference field="17" count="1" selected="0">
            <x v="2"/>
          </reference>
        </references>
      </pivotArea>
    </chartFormat>
    <chartFormat chart="12" format="3">
      <pivotArea type="data" outline="0" fieldPosition="0">
        <references count="2">
          <reference field="4294967294" count="1" selected="0">
            <x v="0"/>
          </reference>
          <reference field="17" count="1" selected="0">
            <x v="3"/>
          </reference>
        </references>
      </pivotArea>
    </chartFormat>
    <chartFormat chart="12" format="4">
      <pivotArea type="data" outline="0" fieldPosition="0">
        <references count="2">
          <reference field="4294967294" count="1" selected="0">
            <x v="0"/>
          </reference>
          <reference field="17" count="1" selected="0">
            <x v="4"/>
          </reference>
        </references>
      </pivotArea>
    </chartFormat>
    <chartFormat chart="12" format="5">
      <pivotArea type="data" outline="0" fieldPosition="0">
        <references count="2">
          <reference field="4294967294" count="1" selected="0">
            <x v="0"/>
          </reference>
          <reference field="17" count="1" selected="0">
            <x v="0"/>
          </reference>
        </references>
      </pivotArea>
    </chartFormat>
    <chartFormat chart="12" format="6">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1">
  <location ref="A3:B7" firstHeaderRow="1" firstDataRow="1" firstDataCol="1"/>
  <pivotFields count="22">
    <pivotField showAll="0"/>
    <pivotField showAll="0"/>
    <pivotField showAll="0"/>
    <pivotField showAll="0"/>
    <pivotField showAll="0">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pivotField>
    <pivotField showAll="0"/>
    <pivotField showAll="0"/>
    <pivotField dataField="1" showAll="0"/>
    <pivotField numFmtId="3" showAll="0"/>
    <pivotField numFmtId="3" showAll="0"/>
    <pivotField numFmtId="1" showAll="0"/>
    <pivotField numFmtId="1" showAll="0"/>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showAll="0"/>
    <pivotField showAll="0"/>
    <pivotField showAll="0">
      <items count="6">
        <item x="2"/>
        <item x="3"/>
        <item x="0"/>
        <item x="1"/>
        <item x="4"/>
        <item t="default"/>
      </items>
    </pivotField>
    <pivotField axis="axisRow" showAll="0">
      <items count="4">
        <item x="0"/>
        <item x="1"/>
        <item x="2"/>
        <item t="default"/>
      </items>
    </pivotField>
    <pivotField showAll="0">
      <items count="8">
        <item x="4"/>
        <item x="5"/>
        <item x="2"/>
        <item x="6"/>
        <item x="1"/>
        <item x="3"/>
        <item x="0"/>
        <item t="default"/>
      </items>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Fields count="1">
    <field x="18"/>
  </rowFields>
  <rowItems count="4">
    <i>
      <x/>
    </i>
    <i>
      <x v="1"/>
    </i>
    <i>
      <x v="2"/>
    </i>
    <i t="grand">
      <x/>
    </i>
  </rowItems>
  <colItems count="1">
    <i/>
  </colItems>
  <dataFields count="1">
    <dataField name="Sum of Actual Sales" fld="7" baseField="18" baseItem="0" numFmtId="166"/>
  </dataFields>
  <chartFormats count="8">
    <chartFormat chart="12" format="0"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8" count="1" selected="0">
            <x v="2"/>
          </reference>
        </references>
      </pivotArea>
    </chartFormat>
    <chartFormat chart="12" format="3">
      <pivotArea type="data" outline="0" fieldPosition="0">
        <references count="2">
          <reference field="4294967294" count="1" selected="0">
            <x v="0"/>
          </reference>
          <reference field="18" count="1" selected="0">
            <x v="0"/>
          </reference>
        </references>
      </pivotArea>
    </chartFormat>
    <chartFormat chart="12" format="4">
      <pivotArea type="data" outline="0" fieldPosition="0">
        <references count="2">
          <reference field="4294967294" count="1" selected="0">
            <x v="0"/>
          </reference>
          <reference field="18" count="1" selected="0">
            <x v="1"/>
          </reference>
        </references>
      </pivotArea>
    </chartFormat>
    <chartFormat chart="25" format="9" series="1">
      <pivotArea type="data" outline="0" fieldPosition="0">
        <references count="1">
          <reference field="4294967294" count="1" selected="0">
            <x v="0"/>
          </reference>
        </references>
      </pivotArea>
    </chartFormat>
    <chartFormat chart="25" format="10">
      <pivotArea type="data" outline="0" fieldPosition="0">
        <references count="2">
          <reference field="4294967294" count="1" selected="0">
            <x v="0"/>
          </reference>
          <reference field="18" count="1" selected="0">
            <x v="0"/>
          </reference>
        </references>
      </pivotArea>
    </chartFormat>
    <chartFormat chart="25" format="11">
      <pivotArea type="data" outline="0" fieldPosition="0">
        <references count="2">
          <reference field="4294967294" count="1" selected="0">
            <x v="0"/>
          </reference>
          <reference field="18" count="1" selected="0">
            <x v="1"/>
          </reference>
        </references>
      </pivotArea>
    </chartFormat>
    <chartFormat chart="25" format="12">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7">
  <location ref="A3:B11" firstHeaderRow="1" firstDataRow="1" firstDataCol="1"/>
  <pivotFields count="22">
    <pivotField showAll="0"/>
    <pivotField showAll="0"/>
    <pivotField showAll="0"/>
    <pivotField showAll="0"/>
    <pivotField showAll="0"/>
    <pivotField showAll="0"/>
    <pivotField showAll="0"/>
    <pivotField dataField="1" showAll="0"/>
    <pivotField numFmtId="3" showAll="0"/>
    <pivotField numFmtId="3" showAll="0"/>
    <pivotField numFmtId="1" showAll="0"/>
    <pivotField numFmtId="1" showAll="0"/>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showAll="0"/>
    <pivotField showAll="0"/>
    <pivotField showAll="0">
      <items count="6">
        <item x="2"/>
        <item x="3"/>
        <item x="0"/>
        <item x="1"/>
        <item x="4"/>
        <item t="default"/>
      </items>
    </pivotField>
    <pivotField showAll="0">
      <items count="4">
        <item x="0"/>
        <item x="1"/>
        <item x="2"/>
        <item t="default"/>
      </items>
    </pivotField>
    <pivotField axis="axisRow" showAll="0" sortType="descending">
      <items count="8">
        <item x="4"/>
        <item x="5"/>
        <item x="2"/>
        <item x="6"/>
        <item x="1"/>
        <item x="3"/>
        <item x="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defaultSubtotal="0">
      <items count="5">
        <item x="0"/>
        <item x="1"/>
        <item x="2"/>
        <item x="3"/>
        <item x="4"/>
      </items>
    </pivotField>
  </pivotFields>
  <rowFields count="1">
    <field x="19"/>
  </rowFields>
  <rowItems count="8">
    <i>
      <x v="6"/>
    </i>
    <i>
      <x v="4"/>
    </i>
    <i>
      <x v="2"/>
    </i>
    <i>
      <x v="1"/>
    </i>
    <i>
      <x v="3"/>
    </i>
    <i>
      <x/>
    </i>
    <i>
      <x v="5"/>
    </i>
    <i t="grand">
      <x/>
    </i>
  </rowItems>
  <colItems count="1">
    <i/>
  </colItems>
  <dataFields count="1">
    <dataField name="Sum of Actual Sales" fld="7" baseField="19" baseItem="0" numFmtId="166"/>
  </dataFields>
  <chartFormats count="11">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6" format="4">
      <pivotArea type="data" outline="0" fieldPosition="0">
        <references count="2">
          <reference field="4294967294" count="1" selected="0">
            <x v="0"/>
          </reference>
          <reference field="19" count="1" selected="0">
            <x v="6"/>
          </reference>
        </references>
      </pivotArea>
    </chartFormat>
    <chartFormat chart="36" format="5">
      <pivotArea type="data" outline="0" fieldPosition="0">
        <references count="2">
          <reference field="4294967294" count="1" selected="0">
            <x v="0"/>
          </reference>
          <reference field="19" count="1" selected="0">
            <x v="4"/>
          </reference>
        </references>
      </pivotArea>
    </chartFormat>
    <chartFormat chart="36" format="6">
      <pivotArea type="data" outline="0" fieldPosition="0">
        <references count="2">
          <reference field="4294967294" count="1" selected="0">
            <x v="0"/>
          </reference>
          <reference field="19" count="1" selected="0">
            <x v="2"/>
          </reference>
        </references>
      </pivotArea>
    </chartFormat>
    <chartFormat chart="36" format="7">
      <pivotArea type="data" outline="0" fieldPosition="0">
        <references count="2">
          <reference field="4294967294" count="1" selected="0">
            <x v="0"/>
          </reference>
          <reference field="19" count="1" selected="0">
            <x v="1"/>
          </reference>
        </references>
      </pivotArea>
    </chartFormat>
    <chartFormat chart="36" format="8">
      <pivotArea type="data" outline="0" fieldPosition="0">
        <references count="2">
          <reference field="4294967294" count="1" selected="0">
            <x v="0"/>
          </reference>
          <reference field="19" count="1" selected="0">
            <x v="3"/>
          </reference>
        </references>
      </pivotArea>
    </chartFormat>
    <chartFormat chart="36" format="9">
      <pivotArea type="data" outline="0" fieldPosition="0">
        <references count="2">
          <reference field="4294967294" count="1" selected="0">
            <x v="0"/>
          </reference>
          <reference field="19" count="1" selected="0">
            <x v="0"/>
          </reference>
        </references>
      </pivotArea>
    </chartFormat>
    <chartFormat chart="36" format="10">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3">
  <location ref="A3:B43" firstHeaderRow="1" firstDataRow="1" firstDataCol="1"/>
  <pivotFields count="22">
    <pivotField showAll="0"/>
    <pivotField showAll="0"/>
    <pivotField showAll="0"/>
    <pivotField showAll="0"/>
    <pivotField showAll="0">
      <items count="51">
        <item x="30"/>
        <item x="16"/>
        <item x="36"/>
        <item x="6"/>
        <item x="47"/>
        <item x="43"/>
        <item x="17"/>
        <item x="21"/>
        <item x="26"/>
        <item x="45"/>
        <item x="46"/>
        <item x="5"/>
        <item x="12"/>
        <item x="38"/>
        <item x="22"/>
        <item x="23"/>
        <item x="25"/>
        <item x="15"/>
        <item x="33"/>
        <item x="9"/>
        <item x="29"/>
        <item x="13"/>
        <item x="40"/>
        <item x="1"/>
        <item x="42"/>
        <item x="19"/>
        <item x="4"/>
        <item x="37"/>
        <item x="49"/>
        <item x="39"/>
        <item x="28"/>
        <item x="11"/>
        <item x="2"/>
        <item x="48"/>
        <item x="0"/>
        <item x="31"/>
        <item x="41"/>
        <item x="3"/>
        <item x="24"/>
        <item x="35"/>
        <item x="27"/>
        <item x="20"/>
        <item x="8"/>
        <item x="34"/>
        <item x="7"/>
        <item x="14"/>
        <item x="44"/>
        <item x="18"/>
        <item x="10"/>
        <item x="32"/>
        <item t="default"/>
      </items>
    </pivotField>
    <pivotField showAll="0"/>
    <pivotField showAll="0"/>
    <pivotField dataField="1" showAll="0"/>
    <pivotField numFmtId="3" showAll="0"/>
    <pivotField numFmtId="3" showAll="0"/>
    <pivotField numFmtId="1" showAll="0"/>
    <pivotField numFmtId="1" showAll="0"/>
    <pivotField showAll="0"/>
    <pivotField showAll="0"/>
    <pivotField showAll="0">
      <items count="21">
        <item x="14"/>
        <item x="6"/>
        <item x="2"/>
        <item x="19"/>
        <item x="5"/>
        <item x="9"/>
        <item x="17"/>
        <item x="16"/>
        <item x="13"/>
        <item x="10"/>
        <item x="18"/>
        <item x="3"/>
        <item x="1"/>
        <item x="7"/>
        <item x="8"/>
        <item x="11"/>
        <item x="4"/>
        <item x="15"/>
        <item x="12"/>
        <item x="0"/>
        <item t="default"/>
      </items>
    </pivotField>
    <pivotField showAll="0"/>
    <pivotField showAll="0"/>
    <pivotField showAll="0">
      <items count="6">
        <item x="2"/>
        <item x="3"/>
        <item x="0"/>
        <item x="1"/>
        <item x="4"/>
        <item t="default"/>
      </items>
    </pivotField>
    <pivotField showAll="0">
      <items count="4">
        <item x="0"/>
        <item x="1"/>
        <item x="2"/>
        <item t="default"/>
      </items>
    </pivotField>
    <pivotField showAll="0">
      <items count="8">
        <item x="4"/>
        <item x="5"/>
        <item x="2"/>
        <item x="6"/>
        <item x="1"/>
        <item x="3"/>
        <item x="0"/>
        <item t="default"/>
      </items>
    </pivotField>
    <pivotField axis="axisRow" numFmtId="14" showAll="0">
      <items count="15">
        <item x="0"/>
        <item x="1"/>
        <item x="2"/>
        <item x="3"/>
        <item x="4"/>
        <item x="5"/>
        <item x="6"/>
        <item x="7"/>
        <item x="8"/>
        <item x="9"/>
        <item x="10"/>
        <item x="11"/>
        <item x="12"/>
        <item x="13"/>
        <item t="default"/>
      </items>
    </pivotField>
    <pivotField axis="axisRow" showAll="0" defaultSubtotal="0">
      <items count="5">
        <item x="0"/>
        <item x="1"/>
        <item x="2"/>
        <item x="3"/>
        <item x="4"/>
      </items>
    </pivotField>
  </pivotFields>
  <rowFields count="2">
    <field x="21"/>
    <field x="2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Actual Sales" fld="7" baseField="21" baseItem="3" numFmtId="166"/>
  </dataFields>
  <chartFormats count="2">
    <chartFormat chart="3"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4" firstHeaderRow="0" firstDataRow="1" firstDataCol="0"/>
  <pivotFields count="22">
    <pivotField showAll="0"/>
    <pivotField showAll="0"/>
    <pivotField showAll="0"/>
    <pivotField showAll="0"/>
    <pivotField showAll="0"/>
    <pivotField showAll="0"/>
    <pivotField showAll="0"/>
    <pivotField dataField="1" showAll="0"/>
    <pivotField numFmtId="3" showAll="0"/>
    <pivotField dataField="1" numFmtId="3" showAll="0"/>
    <pivotField numFmtId="1" showAll="0"/>
    <pivotField numFmtId="1" showAll="0"/>
    <pivotField showAll="0"/>
    <pivotField showAll="0"/>
    <pivotField showAll="0"/>
    <pivotField showAll="0"/>
    <pivotField showAll="0"/>
    <pivotField showAll="0"/>
    <pivotField showAll="0"/>
    <pivotField showAll="0"/>
    <pivotField numFmtId="14" showAll="0"/>
    <pivotField showAll="0" defaultSubtotal="0"/>
  </pivotFields>
  <rowItems count="1">
    <i/>
  </rowItems>
  <colFields count="1">
    <field x="-2"/>
  </colFields>
  <colItems count="2">
    <i>
      <x/>
    </i>
    <i i="1">
      <x v="1"/>
    </i>
  </colItems>
  <dataFields count="2">
    <dataField name=" Target Sales" fld="9" baseField="0" baseItem="1" numFmtId="166"/>
    <dataField name=" Actual Sales" fld="7" baseField="0" baseItem="1" numFmtId="166"/>
  </dataFields>
  <chartFormats count="10">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ID" sourceName="Store ID">
  <pivotTables>
    <pivotTable tabId="12" name="PivotTable1"/>
    <pivotTable tabId="15" name="PivotTable5"/>
    <pivotTable tabId="17" name="PivotTable7"/>
    <pivotTable tabId="20" name="PivotTable10"/>
    <pivotTable tabId="18" name="PivotTable8"/>
    <pivotTable tabId="16" name="PivotTable6"/>
  </pivotTables>
  <data>
    <tabular pivotCacheId="1">
      <items count="50">
        <i x="30" s="1"/>
        <i x="16" s="1"/>
        <i x="36" s="1"/>
        <i x="6" s="1"/>
        <i x="47" s="1"/>
        <i x="43" s="1"/>
        <i x="17" s="1"/>
        <i x="21" s="1"/>
        <i x="26" s="1"/>
        <i x="45" s="1"/>
        <i x="46" s="1"/>
        <i x="5" s="1"/>
        <i x="12" s="1"/>
        <i x="38" s="1"/>
        <i x="22" s="1"/>
        <i x="23" s="1"/>
        <i x="25" s="1"/>
        <i x="15" s="1"/>
        <i x="33" s="1"/>
        <i x="9" s="1"/>
        <i x="29" s="1"/>
        <i x="13" s="1"/>
        <i x="40" s="1"/>
        <i x="1" s="1"/>
        <i x="42" s="1"/>
        <i x="19" s="1"/>
        <i x="4" s="1"/>
        <i x="37" s="1"/>
        <i x="49" s="1"/>
        <i x="39" s="1"/>
        <i x="28" s="1"/>
        <i x="11" s="1"/>
        <i x="2" s="1"/>
        <i x="48" s="1"/>
        <i x="0" s="1"/>
        <i x="31" s="1"/>
        <i x="41" s="1"/>
        <i x="3" s="1"/>
        <i x="24" s="1"/>
        <i x="35" s="1"/>
        <i x="27" s="1"/>
        <i x="20" s="1"/>
        <i x="8" s="1"/>
        <i x="34" s="1"/>
        <i x="7" s="1"/>
        <i x="14" s="1"/>
        <i x="44" s="1"/>
        <i x="18" s="1"/>
        <i x="10"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man_Name" sourceName="Salesman Name">
  <pivotTables>
    <pivotTable tabId="12" name="PivotTable1"/>
    <pivotTable tabId="15" name="PivotTable5"/>
    <pivotTable tabId="17" name="PivotTable7"/>
    <pivotTable tabId="20" name="PivotTable10"/>
    <pivotTable tabId="19" name="PivotTable9"/>
    <pivotTable tabId="18" name="PivotTable8"/>
    <pivotTable tabId="16" name="PivotTable6"/>
  </pivotTables>
  <data>
    <tabular pivotCacheId="1">
      <items count="20">
        <i x="14" s="1"/>
        <i x="6" s="1"/>
        <i x="2" s="1"/>
        <i x="19" s="1"/>
        <i x="5" s="1"/>
        <i x="9" s="1"/>
        <i x="17" s="1"/>
        <i x="16" s="1"/>
        <i x="13" s="1"/>
        <i x="10" s="1"/>
        <i x="18" s="1"/>
        <i x="3" s="1"/>
        <i x="1" s="1"/>
        <i x="7" s="1"/>
        <i x="8" s="1"/>
        <i x="11" s="1"/>
        <i x="4" s="1"/>
        <i x="15" s="1"/>
        <i x="1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1"/>
    <pivotTable tabId="15" name="PivotTable5"/>
    <pivotTable tabId="17" name="PivotTable7"/>
    <pivotTable tabId="20" name="PivotTable10"/>
    <pivotTable tabId="19" name="PivotTable9"/>
    <pivotTable tabId="18" name="PivotTable8"/>
    <pivotTable tabId="16" name="PivotTable6"/>
  </pivotTables>
  <data>
    <tabular pivotCacheId="1">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Focus" sourceName="Product Focus">
  <pivotTables>
    <pivotTable tabId="12" name="PivotTable1"/>
    <pivotTable tabId="15" name="PivotTable5"/>
    <pivotTable tabId="17" name="PivotTable7"/>
    <pivotTable tabId="20" name="PivotTable10"/>
    <pivotTable tabId="19" name="PivotTable9"/>
    <pivotTable tabId="18" name="PivotTable8"/>
    <pivotTable tabId="16" name="PivotTable6"/>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tailer_Name" sourceName="Retailer Name">
  <pivotTables>
    <pivotTable tabId="12" name="PivotTable1"/>
    <pivotTable tabId="15" name="PivotTable5"/>
    <pivotTable tabId="17" name="PivotTable7"/>
    <pivotTable tabId="20" name="PivotTable10"/>
    <pivotTable tabId="19" name="PivotTable9"/>
    <pivotTable tabId="18" name="PivotTable8"/>
    <pivotTable tabId="16" name="PivotTable6"/>
  </pivotTables>
  <data>
    <tabular pivotCacheId="1">
      <items count="7">
        <i x="4" s="1"/>
        <i x="5" s="1"/>
        <i x="2" s="1"/>
        <i x="6"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ID" cache="Slicer_Store_ID" caption="Store ID" style="SlicerStyleLight1" rowHeight="241300"/>
  <slicer name="Salesman Name" cache="Slicer_Salesman_Name" caption="Salesman Name" style="SlicerStyleLight1" rowHeight="241300"/>
  <slicer name="Region" cache="Slicer_Region" caption="Region" style="SlicerStyleLight1" rowHeight="241300"/>
  <slicer name="Product Focus" cache="Slicer_Product_Focus" caption="Product Focus" style="SlicerStyleLight1" rowHeight="241300"/>
  <slicer name="Retailer Name" cache="Slicer_Retailer_Name" caption="Retailer Nam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ore ID 1" cache="Slicer_Store_ID" caption="Store ID" style="SlicerStyleDark6" rowHeight="241300"/>
  <slicer name="Salesman Name 1" cache="Slicer_Salesman_Name" caption="Salesman Name" startItem="6" style="SlicerStyleDark6" rowHeight="241300"/>
  <slicer name="Region 1" cache="Slicer_Region" caption="Region" style="SlicerStyleDark6" rowHeight="241300"/>
  <slicer name="Product Focus 1" cache="Slicer_Product_Focus" caption="Product Focus" style="SlicerStyleDark6" rowHeight="241300"/>
  <slicer name="Retailer Name 1" cache="Slicer_Retailer_Name" caption="Retailer Name" startItem="2" style="SlicerStyleDark6" rowHeight="241300"/>
</slicers>
</file>

<file path=xl/tables/table1.xml><?xml version="1.0" encoding="utf-8"?>
<table xmlns="http://schemas.openxmlformats.org/spreadsheetml/2006/main" id="1" name="Table1" displayName="Table1" ref="A1:M201" totalsRowShown="0" headerRowDxfId="47" headerRowBorderDxfId="46" tableBorderDxfId="45" totalsRowBorderDxfId="44">
  <autoFilter ref="A1:M201"/>
  <tableColumns count="13">
    <tableColumn id="1" name="Transaction #" dataDxfId="43"/>
    <tableColumn id="2" name="Salesman ID" dataDxfId="42">
      <calculatedColumnFormula>"SM-"&amp;RANDBETWEEN(1,20)</calculatedColumnFormula>
    </tableColumn>
    <tableColumn id="3" name="City ID" dataDxfId="41">
      <calculatedColumnFormula>"CT-"&amp;RANDBETWEEN(1,25)</calculatedColumnFormula>
    </tableColumn>
    <tableColumn id="4" name="SKU Code" dataDxfId="40">
      <calculatedColumnFormula>"SKU-"&amp;RANDBETWEEN(10,30)</calculatedColumnFormula>
    </tableColumn>
    <tableColumn id="5" name="Store ID" dataDxfId="39">
      <calculatedColumnFormula>"STR-"&amp;RANDBETWEEN(1,50)</calculatedColumnFormula>
    </tableColumn>
    <tableColumn id="6" name="Period ID" dataDxfId="38">
      <calculatedColumnFormula>"PRD-"&amp;RANDBETWEEN(1,36)</calculatedColumnFormula>
    </tableColumn>
    <tableColumn id="7" name="Unique Transaction ID" dataDxfId="37">
      <calculatedColumnFormula>_xlfn.CONCAT(A2,B2,C2,D2,E2,F2)</calculatedColumnFormula>
    </tableColumn>
    <tableColumn id="8" name="Actual Sales" dataDxfId="36" dataCellStyle="Currency">
      <calculatedColumnFormula>IF(MOD(A2,10)&lt;&gt;0,_xlfn.RANK.EQ(L2,$L$2:$L$201),_xlfn.RANK.EQ(L2,$L$2:$L$201)*-1)</calculatedColumnFormula>
    </tableColumn>
    <tableColumn id="9" name="Target Sales" dataDxfId="35" dataCellStyle="Currency">
      <calculatedColumnFormula>ABS(H2+(H2*RAND()))</calculatedColumnFormula>
    </tableColumn>
    <tableColumn id="10" name="Actual Visits" dataDxfId="34">
      <calculatedColumnFormula>IF(MOD(A2,10)&lt;&gt;0,(_xlfn.RANK.EQ(M2,$M$2:$M$101)/(RANDBETWEEN(10,100))),(_xlfn.RANK.EQ(M2,$M$2:$M$101)/(RANDBETWEEN(10,100)))*-1)</calculatedColumnFormula>
    </tableColumn>
    <tableColumn id="11" name="Target Visits" dataDxfId="33">
      <calculatedColumnFormula>ABS(J2+(J2*RAND()))</calculatedColumnFormula>
    </tableColumn>
    <tableColumn id="12" name="Rand Sales" dataDxfId="32">
      <calculatedColumnFormula>RAND()</calculatedColumnFormula>
    </tableColumn>
    <tableColumn id="13" name="Rand Visits" dataDxfId="31">
      <calculatedColumnFormula>RAND()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V201" totalsRowShown="0" headerRowDxfId="30" headerRowBorderDxfId="29" tableBorderDxfId="28" totalsRowBorderDxfId="27">
  <autoFilter ref="A1:V201"/>
  <tableColumns count="22">
    <tableColumn id="1" name="Transaction #" dataDxfId="26"/>
    <tableColumn id="2" name="Salesman ID" dataDxfId="25">
      <calculatedColumnFormula>"SM-"&amp;RANDBETWEEN(1,20)</calculatedColumnFormula>
    </tableColumn>
    <tableColumn id="3" name="City ID" dataDxfId="24">
      <calculatedColumnFormula>"CT-"&amp;RANDBETWEEN(1,25)</calculatedColumnFormula>
    </tableColumn>
    <tableColumn id="4" name="SKU Code" dataDxfId="23">
      <calculatedColumnFormula>"SKU-"&amp;RANDBETWEEN(10,30)</calculatedColumnFormula>
    </tableColumn>
    <tableColumn id="5" name="Store ID" dataDxfId="22">
      <calculatedColumnFormula>"STR-"&amp;RANDBETWEEN(1,50)</calculatedColumnFormula>
    </tableColumn>
    <tableColumn id="6" name="Period ID" dataDxfId="21">
      <calculatedColumnFormula>"PRD-"&amp;RANDBETWEEN(1,36)</calculatedColumnFormula>
    </tableColumn>
    <tableColumn id="7" name="Unique Transaction ID" dataDxfId="20">
      <calculatedColumnFormula>_xlfn.CONCAT(A2,B2,C2,D2,E2,F2)</calculatedColumnFormula>
    </tableColumn>
    <tableColumn id="19" name="Actual Sales" dataDxfId="19">
      <calculatedColumnFormula>MAX(Table13[[#This Row],[Column1]],0)</calculatedColumnFormula>
    </tableColumn>
    <tableColumn id="8" name="Column1" dataDxfId="18" dataCellStyle="Currency">
      <calculatedColumnFormula>IF(MOD(A2,10)&lt;&gt;0,_xlfn.RANK.EQ(N2,$N$2:$N$201),_xlfn.RANK.EQ(N2,$N$2:$N$201)*-1)</calculatedColumnFormula>
    </tableColumn>
    <tableColumn id="9" name="Target Sales" dataDxfId="17" dataCellStyle="Currency">
      <calculatedColumnFormula>ABS(I2+(I2*RAND()))</calculatedColumnFormula>
    </tableColumn>
    <tableColumn id="22" name="Actual Visit" dataDxfId="16" dataCellStyle="Currency">
      <calculatedColumnFormula>MAX(Table13[[#This Row],[Column2]],0)</calculatedColumnFormula>
    </tableColumn>
    <tableColumn id="10" name="Column2" dataDxfId="15">
      <calculatedColumnFormula>IF(MOD(A2,10)&lt;&gt;0,(_xlfn.RANK.EQ(O2,$O$2:$O$101)/(RANDBETWEEN(10,100))),(_xlfn.RANK.EQ(O2,$O$2:$O$101)/(RANDBETWEEN(10,100)))*-1)</calculatedColumnFormula>
    </tableColumn>
    <tableColumn id="11" name="Target Visits" dataDxfId="14">
      <calculatedColumnFormula>ABS(L2+(L2*RAND()))</calculatedColumnFormula>
    </tableColumn>
    <tableColumn id="12" name="Rand Sales" dataDxfId="13">
      <calculatedColumnFormula>RAND()</calculatedColumnFormula>
    </tableColumn>
    <tableColumn id="13" name="Rand Visits" dataDxfId="12">
      <calculatedColumnFormula>RAND()</calculatedColumnFormula>
    </tableColumn>
    <tableColumn id="14" name="Salesman Name" dataDxfId="11">
      <calculatedColumnFormula>VLOOKUP(Table13[[#This Row],[Salesman ID]],Salesman!$A$2:$K$21,4,0)</calculatedColumnFormula>
    </tableColumn>
    <tableColumn id="15" name="City" dataDxfId="10">
      <calculatedColumnFormula>VLOOKUP(Table13[[#This Row],[City ID]],Region!$A$2:$E$26,2,0)</calculatedColumnFormula>
    </tableColumn>
    <tableColumn id="16" name="State" dataDxfId="9">
      <calculatedColumnFormula>VLOOKUP(Table13[[#This Row],[City ID]],Region!$A$2:$E$26,3,0)</calculatedColumnFormula>
    </tableColumn>
    <tableColumn id="17" name="Region" dataDxfId="8">
      <calculatedColumnFormula>VLOOKUP(Table13[[#This Row],[City ID]],Region!$A$2:$E$26,4,0)</calculatedColumnFormula>
    </tableColumn>
    <tableColumn id="18" name="Product Focus" dataDxfId="7">
      <calculatedColumnFormula>VLOOKUP(Table13[[#This Row],[SKU Code]],SKU!$A$2:$C$22,3,0)</calculatedColumnFormula>
    </tableColumn>
    <tableColumn id="20" name="Retailer Name" dataDxfId="6">
      <calculatedColumnFormula>VLOOKUP(Table13[[#This Row],[Store ID]],Stores!$A$2:$H$51,4,0)</calculatedColumnFormula>
    </tableColumn>
    <tableColumn id="21" name="Date" dataDxfId="5">
      <calculatedColumnFormula>INDEX(Period!$B$1:$B$37,MATCH(Table13[[#This Row],[Period ID]],Period!$C$1:$C$37,0))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0"/>
    <pivotTable tabId="15" name="PivotTable5"/>
    <pivotTable tabId="17" name="PivotTable7"/>
    <pivotTable tabId="19" name="PivotTable9"/>
    <pivotTable tabId="18" name="PivotTable8"/>
    <pivotTable tabId="12" name="PivotTable1"/>
    <pivotTable tabId="16" name="PivotTable6"/>
  </pivotTables>
  <state minimalRefreshVersion="6" lastRefreshVersion="6" pivotCacheId="1"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0-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0" selectionLevel="0" scrollPosition="2018-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1"/>
  <sheetViews>
    <sheetView showGridLines="0" workbookViewId="0">
      <selection activeCell="N23" sqref="N23"/>
    </sheetView>
  </sheetViews>
  <sheetFormatPr defaultRowHeight="15" x14ac:dyDescent="0.25"/>
  <cols>
    <col min="1" max="1" width="14.7109375" customWidth="1"/>
    <col min="2" max="2" width="13.85546875" customWidth="1"/>
    <col min="4" max="4" width="11.7109375" customWidth="1"/>
    <col min="5" max="5" width="10.140625" customWidth="1"/>
    <col min="6" max="6" width="11.28515625" customWidth="1"/>
    <col min="7" max="7" width="33.28515625" bestFit="1" customWidth="1"/>
    <col min="8" max="9" width="13.7109375" style="22" customWidth="1"/>
    <col min="10" max="11" width="14" customWidth="1"/>
    <col min="12" max="12" width="12.5703125" hidden="1" customWidth="1"/>
    <col min="13" max="13" width="12.85546875" hidden="1" customWidth="1"/>
  </cols>
  <sheetData>
    <row r="1" spans="1:13" x14ac:dyDescent="0.25">
      <c r="A1" s="11" t="s">
        <v>179</v>
      </c>
      <c r="B1" s="12" t="s">
        <v>13</v>
      </c>
      <c r="C1" s="12" t="s">
        <v>17</v>
      </c>
      <c r="D1" s="13" t="s">
        <v>167</v>
      </c>
      <c r="E1" s="13" t="s">
        <v>18</v>
      </c>
      <c r="F1" s="12" t="s">
        <v>157</v>
      </c>
      <c r="G1" s="12" t="s">
        <v>228</v>
      </c>
      <c r="H1" s="20" t="s">
        <v>229</v>
      </c>
      <c r="I1" s="20" t="s">
        <v>230</v>
      </c>
      <c r="J1" s="13" t="s">
        <v>231</v>
      </c>
      <c r="K1" s="13" t="s">
        <v>232</v>
      </c>
      <c r="L1" s="13" t="s">
        <v>233</v>
      </c>
      <c r="M1" s="14" t="s">
        <v>234</v>
      </c>
    </row>
    <row r="2" spans="1:13" x14ac:dyDescent="0.25">
      <c r="A2" s="9">
        <v>1</v>
      </c>
      <c r="B2" s="2" t="str">
        <f ca="1">"SM-"&amp;RANDBETWEEN(1,20)</f>
        <v>SM-8</v>
      </c>
      <c r="C2" s="2" t="str">
        <f ca="1">"CT-"&amp;RANDBETWEEN(1,25)</f>
        <v>CT-18</v>
      </c>
      <c r="D2" s="2" t="str">
        <f ca="1">"SKU-"&amp;RANDBETWEEN(10,30)</f>
        <v>SKU-24</v>
      </c>
      <c r="E2" s="2" t="str">
        <f ca="1">"STR-"&amp;RANDBETWEEN(1,50)</f>
        <v>STR-38</v>
      </c>
      <c r="F2" s="2" t="str">
        <f ca="1">"PRD-"&amp;RANDBETWEEN(1,36)</f>
        <v>PRD-11</v>
      </c>
      <c r="G2" s="2" t="e">
        <f ca="1">_xlfn.CONCAT(A2,B2,C2,D2,E2,F2)</f>
        <v>#NAME?</v>
      </c>
      <c r="H2" s="21">
        <f ca="1">IF(MOD(A2,10)&lt;&gt;0,_xlfn.RANK.EQ(L2,$L$2:$L$201),_xlfn.RANK.EQ(L2,$L$2:$L$201)*-1)</f>
        <v>104</v>
      </c>
      <c r="I2" s="21">
        <f ca="1">ABS(H2+(H2*RAND()))</f>
        <v>133.16743091779566</v>
      </c>
      <c r="J2" s="24">
        <f ca="1">IF(MOD(A2,10)&lt;&gt;0,(_xlfn.RANK.EQ(M2,$M$2:$M$201)/(RANDBETWEEN(10,20))),(_xlfn.RANK.EQ(M2,$M$2:$M$201)/(RANDBETWEEN(10,20)))*-1)</f>
        <v>2.1176470588235294</v>
      </c>
      <c r="K2" s="24">
        <f ca="1">ABS(J2+(J2*RAND()))</f>
        <v>3.564653218688457</v>
      </c>
      <c r="L2" s="2">
        <f ca="1">RAND()</f>
        <v>0.47521852831229838</v>
      </c>
      <c r="M2" s="10">
        <f ca="1">RAND()</f>
        <v>0.87682326178129155</v>
      </c>
    </row>
    <row r="3" spans="1:13" x14ac:dyDescent="0.25">
      <c r="A3" s="9">
        <v>2</v>
      </c>
      <c r="B3" s="2" t="s">
        <v>66</v>
      </c>
      <c r="C3" s="2" t="s">
        <v>92</v>
      </c>
      <c r="D3" s="2" t="s">
        <v>262</v>
      </c>
      <c r="E3" s="2" t="s">
        <v>135</v>
      </c>
      <c r="F3" s="2" t="s">
        <v>198</v>
      </c>
      <c r="G3" s="2" t="s">
        <v>286</v>
      </c>
      <c r="H3" s="21">
        <v>141</v>
      </c>
      <c r="I3" s="21">
        <v>184.56936712753375</v>
      </c>
      <c r="J3" s="24">
        <v>3.3333333333333335</v>
      </c>
      <c r="K3" s="24">
        <v>6.133041699223897</v>
      </c>
      <c r="L3" s="2">
        <v>0.32129586932523257</v>
      </c>
      <c r="M3" s="10">
        <v>0.73907050630187932</v>
      </c>
    </row>
    <row r="4" spans="1:13" x14ac:dyDescent="0.25">
      <c r="A4" s="9">
        <v>3</v>
      </c>
      <c r="B4" s="2" t="s">
        <v>69</v>
      </c>
      <c r="C4" s="2" t="s">
        <v>95</v>
      </c>
      <c r="D4" s="2" t="s">
        <v>262</v>
      </c>
      <c r="E4" s="2" t="s">
        <v>144</v>
      </c>
      <c r="F4" s="2" t="s">
        <v>202</v>
      </c>
      <c r="G4" s="2" t="s">
        <v>287</v>
      </c>
      <c r="H4" s="21">
        <v>170</v>
      </c>
      <c r="I4" s="21">
        <v>286.63291010870876</v>
      </c>
      <c r="J4" s="24">
        <v>9.875</v>
      </c>
      <c r="K4" s="24">
        <v>12.874767025645772</v>
      </c>
      <c r="L4" s="2">
        <v>0.17245157115015985</v>
      </c>
      <c r="M4" s="10">
        <v>0.20025210962031903</v>
      </c>
    </row>
    <row r="5" spans="1:13" x14ac:dyDescent="0.25">
      <c r="A5" s="9">
        <v>4</v>
      </c>
      <c r="B5" s="2" t="s">
        <v>251</v>
      </c>
      <c r="C5" s="2" t="s">
        <v>93</v>
      </c>
      <c r="D5" s="2" t="s">
        <v>262</v>
      </c>
      <c r="E5" s="2" t="s">
        <v>148</v>
      </c>
      <c r="F5" s="2" t="s">
        <v>201</v>
      </c>
      <c r="G5" s="2" t="s">
        <v>288</v>
      </c>
      <c r="H5" s="21">
        <v>41</v>
      </c>
      <c r="I5" s="21">
        <v>42.307566070719403</v>
      </c>
      <c r="J5" s="24">
        <v>1.8333333333333333</v>
      </c>
      <c r="K5" s="24">
        <v>3.5571220446483576</v>
      </c>
      <c r="L5" s="2">
        <v>0.81458205245245063</v>
      </c>
      <c r="M5" s="10">
        <v>0.88109378221003576</v>
      </c>
    </row>
    <row r="6" spans="1:13" x14ac:dyDescent="0.25">
      <c r="A6" s="9">
        <v>5</v>
      </c>
      <c r="B6" s="2" t="s">
        <v>249</v>
      </c>
      <c r="C6" s="2" t="s">
        <v>81</v>
      </c>
      <c r="D6" s="2" t="s">
        <v>260</v>
      </c>
      <c r="E6" s="2" t="s">
        <v>138</v>
      </c>
      <c r="F6" s="2" t="s">
        <v>209</v>
      </c>
      <c r="G6" s="2" t="s">
        <v>289</v>
      </c>
      <c r="H6" s="21">
        <v>104</v>
      </c>
      <c r="I6" s="21">
        <v>109.14036429985197</v>
      </c>
      <c r="J6" s="24">
        <v>3.0833333333333335</v>
      </c>
      <c r="K6" s="24">
        <v>4.2690922361227566</v>
      </c>
      <c r="L6" s="2">
        <v>0.4758566892739936</v>
      </c>
      <c r="M6" s="10">
        <v>0.86499226592718803</v>
      </c>
    </row>
    <row r="7" spans="1:13" x14ac:dyDescent="0.25">
      <c r="A7" s="9">
        <v>6</v>
      </c>
      <c r="B7" s="2" t="s">
        <v>79</v>
      </c>
      <c r="C7" s="2" t="s">
        <v>95</v>
      </c>
      <c r="D7" s="2" t="s">
        <v>263</v>
      </c>
      <c r="E7" s="2" t="s">
        <v>107</v>
      </c>
      <c r="F7" s="2" t="s">
        <v>198</v>
      </c>
      <c r="G7" s="2" t="s">
        <v>290</v>
      </c>
      <c r="H7" s="21">
        <v>200</v>
      </c>
      <c r="I7" s="21">
        <v>271.84136270486135</v>
      </c>
      <c r="J7" s="24">
        <v>10.555555555555555</v>
      </c>
      <c r="K7" s="24">
        <v>11.253340454091902</v>
      </c>
      <c r="L7" s="2">
        <v>4.1930750934564553E-3</v>
      </c>
      <c r="M7" s="10">
        <v>5.0863272519916403E-2</v>
      </c>
    </row>
    <row r="8" spans="1:13" x14ac:dyDescent="0.25">
      <c r="A8" s="9">
        <v>7</v>
      </c>
      <c r="B8" s="2" t="s">
        <v>250</v>
      </c>
      <c r="C8" s="2" t="s">
        <v>90</v>
      </c>
      <c r="D8" s="2" t="s">
        <v>255</v>
      </c>
      <c r="E8" s="2" t="s">
        <v>117</v>
      </c>
      <c r="F8" s="2" t="s">
        <v>197</v>
      </c>
      <c r="G8" s="2" t="s">
        <v>291</v>
      </c>
      <c r="H8" s="21">
        <v>132</v>
      </c>
      <c r="I8" s="21">
        <v>231.60180533744347</v>
      </c>
      <c r="J8" s="24">
        <v>5.2</v>
      </c>
      <c r="K8" s="24">
        <v>9.3212537910310864</v>
      </c>
      <c r="L8" s="2">
        <v>0.34314282221173309</v>
      </c>
      <c r="M8" s="10">
        <v>0.47729527496292823</v>
      </c>
    </row>
    <row r="9" spans="1:13" x14ac:dyDescent="0.25">
      <c r="A9" s="9">
        <v>8</v>
      </c>
      <c r="B9" s="2" t="s">
        <v>79</v>
      </c>
      <c r="C9" s="2" t="s">
        <v>102</v>
      </c>
      <c r="D9" s="2" t="s">
        <v>184</v>
      </c>
      <c r="E9" s="2" t="s">
        <v>110</v>
      </c>
      <c r="F9" s="2" t="s">
        <v>192</v>
      </c>
      <c r="G9" s="2" t="s">
        <v>292</v>
      </c>
      <c r="H9" s="21">
        <v>59</v>
      </c>
      <c r="I9" s="21">
        <v>99.407952133884862</v>
      </c>
      <c r="J9" s="24">
        <v>7.55</v>
      </c>
      <c r="K9" s="24">
        <v>13.662747040647904</v>
      </c>
      <c r="L9" s="2">
        <v>0.7316241234738643</v>
      </c>
      <c r="M9" s="10">
        <v>0.2489533303807806</v>
      </c>
    </row>
    <row r="10" spans="1:13" x14ac:dyDescent="0.25">
      <c r="A10" s="9">
        <v>9</v>
      </c>
      <c r="B10" s="2" t="s">
        <v>249</v>
      </c>
      <c r="C10" s="2" t="s">
        <v>90</v>
      </c>
      <c r="D10" s="2" t="s">
        <v>259</v>
      </c>
      <c r="E10" s="2" t="s">
        <v>153</v>
      </c>
      <c r="F10" s="2" t="s">
        <v>227</v>
      </c>
      <c r="G10" s="2" t="s">
        <v>293</v>
      </c>
      <c r="H10" s="21">
        <v>89</v>
      </c>
      <c r="I10" s="21">
        <v>146.57164149607581</v>
      </c>
      <c r="J10" s="24">
        <v>5.9</v>
      </c>
      <c r="K10" s="24">
        <v>8.8496490579418872</v>
      </c>
      <c r="L10" s="2">
        <v>0.56591715321027991</v>
      </c>
      <c r="M10" s="10">
        <v>0.41305504774262858</v>
      </c>
    </row>
    <row r="11" spans="1:13" x14ac:dyDescent="0.25">
      <c r="A11" s="9">
        <v>10</v>
      </c>
      <c r="B11" s="2" t="s">
        <v>75</v>
      </c>
      <c r="C11" s="2" t="s">
        <v>89</v>
      </c>
      <c r="D11" s="2" t="s">
        <v>259</v>
      </c>
      <c r="E11" s="2" t="s">
        <v>132</v>
      </c>
      <c r="F11" s="2" t="s">
        <v>201</v>
      </c>
      <c r="G11" s="2" t="s">
        <v>294</v>
      </c>
      <c r="H11" s="21">
        <v>-86</v>
      </c>
      <c r="I11" s="21">
        <v>151.40338616027921</v>
      </c>
      <c r="J11" s="24">
        <v>-0.5</v>
      </c>
      <c r="K11" s="24">
        <v>0.77590167536712262</v>
      </c>
      <c r="L11" s="2">
        <v>0.57392787155544067</v>
      </c>
      <c r="M11" s="10">
        <v>0.97567223104458967</v>
      </c>
    </row>
    <row r="12" spans="1:13" x14ac:dyDescent="0.25">
      <c r="A12" s="9">
        <v>11</v>
      </c>
      <c r="B12" s="2" t="s">
        <v>75</v>
      </c>
      <c r="C12" s="2" t="s">
        <v>103</v>
      </c>
      <c r="D12" s="2" t="s">
        <v>259</v>
      </c>
      <c r="E12" s="2" t="s">
        <v>113</v>
      </c>
      <c r="F12" s="2" t="s">
        <v>199</v>
      </c>
      <c r="G12" s="2" t="s">
        <v>295</v>
      </c>
      <c r="H12" s="21">
        <v>65</v>
      </c>
      <c r="I12" s="21">
        <v>83.157079542638797</v>
      </c>
      <c r="J12" s="24">
        <v>6.8947368421052628</v>
      </c>
      <c r="K12" s="24">
        <v>12.952902058205968</v>
      </c>
      <c r="L12" s="2">
        <v>0.68831347746269822</v>
      </c>
      <c r="M12" s="10">
        <v>0.33544130863262767</v>
      </c>
    </row>
    <row r="13" spans="1:13" x14ac:dyDescent="0.25">
      <c r="A13" s="9">
        <v>12</v>
      </c>
      <c r="B13" s="2" t="s">
        <v>80</v>
      </c>
      <c r="C13" s="2" t="s">
        <v>102</v>
      </c>
      <c r="D13" s="2" t="s">
        <v>261</v>
      </c>
      <c r="E13" s="2" t="s">
        <v>143</v>
      </c>
      <c r="F13" s="2" t="s">
        <v>214</v>
      </c>
      <c r="G13" s="2" t="s">
        <v>296</v>
      </c>
      <c r="H13" s="21">
        <v>175</v>
      </c>
      <c r="I13" s="21">
        <v>198.80606067560456</v>
      </c>
      <c r="J13" s="24">
        <v>6.0666666666666664</v>
      </c>
      <c r="K13" s="24">
        <v>9.0456154813196648</v>
      </c>
      <c r="L13" s="2">
        <v>0.14631908932878623</v>
      </c>
      <c r="M13" s="10">
        <v>0.5313351715032022</v>
      </c>
    </row>
    <row r="14" spans="1:13" x14ac:dyDescent="0.25">
      <c r="A14" s="9">
        <v>13</v>
      </c>
      <c r="B14" s="2" t="s">
        <v>249</v>
      </c>
      <c r="C14" s="2" t="s">
        <v>89</v>
      </c>
      <c r="D14" s="2" t="s">
        <v>254</v>
      </c>
      <c r="E14" s="2" t="s">
        <v>125</v>
      </c>
      <c r="F14" s="2" t="s">
        <v>215</v>
      </c>
      <c r="G14" s="2" t="s">
        <v>297</v>
      </c>
      <c r="H14" s="21">
        <v>37</v>
      </c>
      <c r="I14" s="21">
        <v>40.338482029947563</v>
      </c>
      <c r="J14" s="24">
        <v>9.75</v>
      </c>
      <c r="K14" s="24">
        <v>15.281881417879491</v>
      </c>
      <c r="L14" s="2">
        <v>0.84405890057370958</v>
      </c>
      <c r="M14" s="10">
        <v>0.41367894759648627</v>
      </c>
    </row>
    <row r="15" spans="1:13" x14ac:dyDescent="0.25">
      <c r="A15" s="9">
        <v>14</v>
      </c>
      <c r="B15" s="2" t="s">
        <v>72</v>
      </c>
      <c r="C15" s="2" t="s">
        <v>85</v>
      </c>
      <c r="D15" s="2" t="s">
        <v>183</v>
      </c>
      <c r="E15" s="2" t="s">
        <v>134</v>
      </c>
      <c r="F15" s="2" t="s">
        <v>195</v>
      </c>
      <c r="G15" s="2" t="s">
        <v>298</v>
      </c>
      <c r="H15" s="21">
        <v>149</v>
      </c>
      <c r="I15" s="21">
        <v>277.6218885854156</v>
      </c>
      <c r="J15" s="24">
        <v>9.3125</v>
      </c>
      <c r="K15" s="24">
        <v>14.051907893680722</v>
      </c>
      <c r="L15" s="2">
        <v>0.2798057655460443</v>
      </c>
      <c r="M15" s="10">
        <v>0.25347906171963208</v>
      </c>
    </row>
    <row r="16" spans="1:13" x14ac:dyDescent="0.25">
      <c r="A16" s="9">
        <v>15</v>
      </c>
      <c r="B16" s="2" t="s">
        <v>79</v>
      </c>
      <c r="C16" s="2" t="s">
        <v>96</v>
      </c>
      <c r="D16" s="2" t="s">
        <v>259</v>
      </c>
      <c r="E16" s="2" t="s">
        <v>155</v>
      </c>
      <c r="F16" s="2" t="s">
        <v>227</v>
      </c>
      <c r="G16" s="2" t="s">
        <v>299</v>
      </c>
      <c r="H16" s="21">
        <v>146</v>
      </c>
      <c r="I16" s="21">
        <v>176.79518365397843</v>
      </c>
      <c r="J16" s="24">
        <v>5.5263157894736841</v>
      </c>
      <c r="K16" s="24">
        <v>6.3036749040469227</v>
      </c>
      <c r="L16" s="2">
        <v>0.28504892148174787</v>
      </c>
      <c r="M16" s="10">
        <v>0.47560295674515329</v>
      </c>
    </row>
    <row r="17" spans="1:13" x14ac:dyDescent="0.25">
      <c r="A17" s="9">
        <v>16</v>
      </c>
      <c r="B17" s="2" t="s">
        <v>252</v>
      </c>
      <c r="C17" s="2" t="s">
        <v>88</v>
      </c>
      <c r="D17" s="2" t="s">
        <v>188</v>
      </c>
      <c r="E17" s="2" t="s">
        <v>144</v>
      </c>
      <c r="F17" s="2" t="s">
        <v>195</v>
      </c>
      <c r="G17" s="2" t="s">
        <v>300</v>
      </c>
      <c r="H17" s="21">
        <v>127</v>
      </c>
      <c r="I17" s="21">
        <v>158.69011811192439</v>
      </c>
      <c r="J17" s="24">
        <v>4.5</v>
      </c>
      <c r="K17" s="24">
        <v>7.1711104770457528</v>
      </c>
      <c r="L17" s="2">
        <v>0.36041925054526303</v>
      </c>
      <c r="M17" s="10">
        <v>0.78444707020986226</v>
      </c>
    </row>
    <row r="18" spans="1:13" x14ac:dyDescent="0.25">
      <c r="A18" s="9">
        <v>17</v>
      </c>
      <c r="B18" s="2" t="s">
        <v>78</v>
      </c>
      <c r="C18" s="2" t="s">
        <v>81</v>
      </c>
      <c r="D18" s="2" t="s">
        <v>187</v>
      </c>
      <c r="E18" s="2" t="s">
        <v>132</v>
      </c>
      <c r="F18" s="2" t="s">
        <v>200</v>
      </c>
      <c r="G18" s="2" t="s">
        <v>301</v>
      </c>
      <c r="H18" s="21">
        <v>53</v>
      </c>
      <c r="I18" s="21">
        <v>89.279144134716447</v>
      </c>
      <c r="J18" s="24">
        <v>11.1875</v>
      </c>
      <c r="K18" s="24">
        <v>21.053142384074427</v>
      </c>
      <c r="L18" s="2">
        <v>0.77433416483688589</v>
      </c>
      <c r="M18" s="10">
        <v>0.10901019925315814</v>
      </c>
    </row>
    <row r="19" spans="1:13" x14ac:dyDescent="0.25">
      <c r="A19" s="9">
        <v>18</v>
      </c>
      <c r="B19" s="2" t="s">
        <v>80</v>
      </c>
      <c r="C19" s="2" t="s">
        <v>85</v>
      </c>
      <c r="D19" s="2" t="s">
        <v>258</v>
      </c>
      <c r="E19" s="2" t="s">
        <v>130</v>
      </c>
      <c r="F19" s="2" t="s">
        <v>204</v>
      </c>
      <c r="G19" s="2" t="s">
        <v>302</v>
      </c>
      <c r="H19" s="21">
        <v>130</v>
      </c>
      <c r="I19" s="21">
        <v>205.47969128498363</v>
      </c>
      <c r="J19" s="24">
        <v>17.454545454545453</v>
      </c>
      <c r="K19" s="24">
        <v>20.565152279940566</v>
      </c>
      <c r="L19" s="2">
        <v>0.35396934929545421</v>
      </c>
      <c r="M19" s="10">
        <v>3.9829834366785888E-2</v>
      </c>
    </row>
    <row r="20" spans="1:13" x14ac:dyDescent="0.25">
      <c r="A20" s="9">
        <v>19</v>
      </c>
      <c r="B20" s="2" t="s">
        <v>74</v>
      </c>
      <c r="C20" s="2" t="s">
        <v>83</v>
      </c>
      <c r="D20" s="2" t="s">
        <v>257</v>
      </c>
      <c r="E20" s="2" t="s">
        <v>117</v>
      </c>
      <c r="F20" s="2" t="s">
        <v>193</v>
      </c>
      <c r="G20" s="2" t="s">
        <v>303</v>
      </c>
      <c r="H20" s="21">
        <v>134</v>
      </c>
      <c r="I20" s="21">
        <v>246.49216029133891</v>
      </c>
      <c r="J20" s="24">
        <v>4.7777777777777777</v>
      </c>
      <c r="K20" s="24">
        <v>7.6600551658861242</v>
      </c>
      <c r="L20" s="2">
        <v>0.33997783745426369</v>
      </c>
      <c r="M20" s="10">
        <v>0.56910908431946428</v>
      </c>
    </row>
    <row r="21" spans="1:13" x14ac:dyDescent="0.25">
      <c r="A21" s="9">
        <v>20</v>
      </c>
      <c r="B21" s="2" t="s">
        <v>69</v>
      </c>
      <c r="C21" s="2" t="s">
        <v>84</v>
      </c>
      <c r="D21" s="2" t="s">
        <v>184</v>
      </c>
      <c r="E21" s="2" t="s">
        <v>115</v>
      </c>
      <c r="F21" s="2" t="s">
        <v>226</v>
      </c>
      <c r="G21" s="2" t="s">
        <v>304</v>
      </c>
      <c r="H21" s="21">
        <v>-6</v>
      </c>
      <c r="I21" s="21">
        <v>7.9678551474861257</v>
      </c>
      <c r="J21" s="24">
        <v>-10.5625</v>
      </c>
      <c r="K21" s="24">
        <v>11.289963692929161</v>
      </c>
      <c r="L21" s="2">
        <v>0.98162651929827627</v>
      </c>
      <c r="M21" s="10">
        <v>0.14487878101831564</v>
      </c>
    </row>
    <row r="22" spans="1:13" x14ac:dyDescent="0.25">
      <c r="A22" s="9">
        <v>21</v>
      </c>
      <c r="B22" s="2" t="s">
        <v>74</v>
      </c>
      <c r="C22" s="2" t="s">
        <v>90</v>
      </c>
      <c r="D22" s="2" t="s">
        <v>190</v>
      </c>
      <c r="E22" s="2" t="s">
        <v>120</v>
      </c>
      <c r="F22" s="2" t="s">
        <v>195</v>
      </c>
      <c r="G22" s="2" t="s">
        <v>305</v>
      </c>
      <c r="H22" s="21">
        <v>14</v>
      </c>
      <c r="I22" s="21">
        <v>20.48773100528242</v>
      </c>
      <c r="J22" s="24">
        <v>7.333333333333333</v>
      </c>
      <c r="K22" s="24">
        <v>9.2036609275916561</v>
      </c>
      <c r="L22" s="2">
        <v>0.94075246138583779</v>
      </c>
      <c r="M22" s="10">
        <v>0.32788695272274537</v>
      </c>
    </row>
    <row r="23" spans="1:13" x14ac:dyDescent="0.25">
      <c r="A23" s="9">
        <v>22</v>
      </c>
      <c r="B23" s="2" t="s">
        <v>77</v>
      </c>
      <c r="C23" s="2" t="s">
        <v>96</v>
      </c>
      <c r="D23" s="2" t="s">
        <v>256</v>
      </c>
      <c r="E23" s="2" t="s">
        <v>112</v>
      </c>
      <c r="F23" s="2" t="s">
        <v>223</v>
      </c>
      <c r="G23" s="2" t="s">
        <v>306</v>
      </c>
      <c r="H23" s="21">
        <v>10</v>
      </c>
      <c r="I23" s="21">
        <v>18.984528711988983</v>
      </c>
      <c r="J23" s="24">
        <v>2</v>
      </c>
      <c r="K23" s="24">
        <v>2.427318258039568</v>
      </c>
      <c r="L23" s="2">
        <v>0.95016494655072958</v>
      </c>
      <c r="M23" s="10">
        <v>0.87785655180834721</v>
      </c>
    </row>
    <row r="24" spans="1:13" x14ac:dyDescent="0.25">
      <c r="A24" s="9">
        <v>23</v>
      </c>
      <c r="B24" s="2" t="s">
        <v>77</v>
      </c>
      <c r="C24" s="2" t="s">
        <v>105</v>
      </c>
      <c r="D24" s="2" t="s">
        <v>262</v>
      </c>
      <c r="E24" s="2" t="s">
        <v>113</v>
      </c>
      <c r="F24" s="2" t="s">
        <v>203</v>
      </c>
      <c r="G24" s="2" t="s">
        <v>307</v>
      </c>
      <c r="H24" s="21">
        <v>50</v>
      </c>
      <c r="I24" s="21">
        <v>80.866770512239896</v>
      </c>
      <c r="J24" s="24">
        <v>7</v>
      </c>
      <c r="K24" s="24">
        <v>13.087193168018381</v>
      </c>
      <c r="L24" s="2">
        <v>0.7862835397403457</v>
      </c>
      <c r="M24" s="10">
        <v>0.40439459456528226</v>
      </c>
    </row>
    <row r="25" spans="1:13" x14ac:dyDescent="0.25">
      <c r="A25" s="9">
        <v>24</v>
      </c>
      <c r="B25" s="2" t="s">
        <v>76</v>
      </c>
      <c r="C25" s="2" t="s">
        <v>99</v>
      </c>
      <c r="D25" s="2" t="s">
        <v>259</v>
      </c>
      <c r="E25" s="2" t="s">
        <v>137</v>
      </c>
      <c r="F25" s="2" t="s">
        <v>213</v>
      </c>
      <c r="G25" s="2" t="s">
        <v>308</v>
      </c>
      <c r="H25" s="21">
        <v>75</v>
      </c>
      <c r="I25" s="21">
        <v>95.800804299813223</v>
      </c>
      <c r="J25" s="24">
        <v>2.6111111111111112</v>
      </c>
      <c r="K25" s="24">
        <v>5.1546537732988771</v>
      </c>
      <c r="L25" s="2">
        <v>0.62113855699418907</v>
      </c>
      <c r="M25" s="10">
        <v>0.82172158836669384</v>
      </c>
    </row>
    <row r="26" spans="1:13" x14ac:dyDescent="0.25">
      <c r="A26" s="9">
        <v>25</v>
      </c>
      <c r="B26" s="2" t="s">
        <v>70</v>
      </c>
      <c r="C26" s="2" t="s">
        <v>101</v>
      </c>
      <c r="D26" s="2" t="s">
        <v>185</v>
      </c>
      <c r="E26" s="2" t="s">
        <v>145</v>
      </c>
      <c r="F26" s="2" t="s">
        <v>210</v>
      </c>
      <c r="G26" s="2" t="s">
        <v>309</v>
      </c>
      <c r="H26" s="21">
        <v>77</v>
      </c>
      <c r="I26" s="21">
        <v>83.843275611261618</v>
      </c>
      <c r="J26" s="24">
        <v>12.666666666666666</v>
      </c>
      <c r="K26" s="24">
        <v>18.074071843099748</v>
      </c>
      <c r="L26" s="2">
        <v>0.61647199033642863</v>
      </c>
      <c r="M26" s="10">
        <v>0.24383297616598953</v>
      </c>
    </row>
    <row r="27" spans="1:13" x14ac:dyDescent="0.25">
      <c r="A27" s="9">
        <v>26</v>
      </c>
      <c r="B27" s="2" t="s">
        <v>66</v>
      </c>
      <c r="C27" s="2" t="s">
        <v>97</v>
      </c>
      <c r="D27" s="2" t="s">
        <v>189</v>
      </c>
      <c r="E27" s="2" t="s">
        <v>152</v>
      </c>
      <c r="F27" s="2" t="s">
        <v>193</v>
      </c>
      <c r="G27" s="2" t="s">
        <v>310</v>
      </c>
      <c r="H27" s="21">
        <v>136</v>
      </c>
      <c r="I27" s="21">
        <v>181.56693248713214</v>
      </c>
      <c r="J27" s="24">
        <v>1</v>
      </c>
      <c r="K27" s="24">
        <v>1.8421812973357978</v>
      </c>
      <c r="L27" s="2">
        <v>0.33748282486552961</v>
      </c>
      <c r="M27" s="10">
        <v>0.94338634393835785</v>
      </c>
    </row>
    <row r="28" spans="1:13" x14ac:dyDescent="0.25">
      <c r="A28" s="9">
        <v>27</v>
      </c>
      <c r="B28" s="2" t="s">
        <v>76</v>
      </c>
      <c r="C28" s="2" t="s">
        <v>91</v>
      </c>
      <c r="D28" s="2" t="s">
        <v>258</v>
      </c>
      <c r="E28" s="2" t="s">
        <v>121</v>
      </c>
      <c r="F28" s="2" t="s">
        <v>207</v>
      </c>
      <c r="G28" s="2" t="s">
        <v>311</v>
      </c>
      <c r="H28" s="21">
        <v>138</v>
      </c>
      <c r="I28" s="21">
        <v>239.02953315948497</v>
      </c>
      <c r="J28" s="24">
        <v>9.7333333333333325</v>
      </c>
      <c r="K28" s="24">
        <v>11.796800124922953</v>
      </c>
      <c r="L28" s="2">
        <v>0.33038233767607483</v>
      </c>
      <c r="M28" s="10">
        <v>0.2731537210426157</v>
      </c>
    </row>
    <row r="29" spans="1:13" x14ac:dyDescent="0.25">
      <c r="A29" s="9">
        <v>28</v>
      </c>
      <c r="B29" s="2" t="s">
        <v>73</v>
      </c>
      <c r="C29" s="2" t="s">
        <v>103</v>
      </c>
      <c r="D29" s="2" t="s">
        <v>258</v>
      </c>
      <c r="E29" s="2" t="s">
        <v>143</v>
      </c>
      <c r="F29" s="2" t="s">
        <v>223</v>
      </c>
      <c r="G29" s="2" t="s">
        <v>312</v>
      </c>
      <c r="H29" s="21">
        <v>112</v>
      </c>
      <c r="I29" s="21">
        <v>207.74479020561986</v>
      </c>
      <c r="J29" s="24">
        <v>3.6875</v>
      </c>
      <c r="K29" s="24">
        <v>6.052190921803545</v>
      </c>
      <c r="L29" s="2">
        <v>0.43082542240358468</v>
      </c>
      <c r="M29" s="10">
        <v>0.75110689626657456</v>
      </c>
    </row>
    <row r="30" spans="1:13" x14ac:dyDescent="0.25">
      <c r="A30" s="9">
        <v>29</v>
      </c>
      <c r="B30" s="2" t="s">
        <v>78</v>
      </c>
      <c r="C30" s="2" t="s">
        <v>96</v>
      </c>
      <c r="D30" s="2" t="s">
        <v>183</v>
      </c>
      <c r="E30" s="2" t="s">
        <v>152</v>
      </c>
      <c r="F30" s="2" t="s">
        <v>226</v>
      </c>
      <c r="G30" s="2" t="s">
        <v>313</v>
      </c>
      <c r="H30" s="21">
        <v>30</v>
      </c>
      <c r="I30" s="21">
        <v>50.40415519772499</v>
      </c>
      <c r="J30" s="24">
        <v>11.3125</v>
      </c>
      <c r="K30" s="24">
        <v>19.315542207669942</v>
      </c>
      <c r="L30" s="2">
        <v>0.87495494437039767</v>
      </c>
      <c r="M30" s="10">
        <v>0.10129010974010588</v>
      </c>
    </row>
    <row r="31" spans="1:13" x14ac:dyDescent="0.25">
      <c r="A31" s="9">
        <v>30</v>
      </c>
      <c r="B31" s="2" t="s">
        <v>252</v>
      </c>
      <c r="C31" s="2" t="s">
        <v>105</v>
      </c>
      <c r="D31" s="2" t="s">
        <v>257</v>
      </c>
      <c r="E31" s="2" t="s">
        <v>127</v>
      </c>
      <c r="F31" s="2" t="s">
        <v>214</v>
      </c>
      <c r="G31" s="2" t="s">
        <v>314</v>
      </c>
      <c r="H31" s="21">
        <v>-91</v>
      </c>
      <c r="I31" s="21">
        <v>110.02200223279135</v>
      </c>
      <c r="J31" s="24">
        <v>-8</v>
      </c>
      <c r="K31" s="24">
        <v>10.88917495884353</v>
      </c>
      <c r="L31" s="2">
        <v>0.53554773769496689</v>
      </c>
      <c r="M31" s="10">
        <v>0.44307881679652816</v>
      </c>
    </row>
    <row r="32" spans="1:13" x14ac:dyDescent="0.25">
      <c r="A32" s="9">
        <v>31</v>
      </c>
      <c r="B32" s="2" t="s">
        <v>249</v>
      </c>
      <c r="C32" s="2" t="s">
        <v>96</v>
      </c>
      <c r="D32" s="2" t="s">
        <v>188</v>
      </c>
      <c r="E32" s="2" t="s">
        <v>128</v>
      </c>
      <c r="F32" s="2" t="s">
        <v>219</v>
      </c>
      <c r="G32" s="2" t="s">
        <v>315</v>
      </c>
      <c r="H32" s="21">
        <v>144</v>
      </c>
      <c r="I32" s="21">
        <v>276.50510759144521</v>
      </c>
      <c r="J32" s="24">
        <v>3.8</v>
      </c>
      <c r="K32" s="24">
        <v>5.9719240929637989</v>
      </c>
      <c r="L32" s="2">
        <v>0.29035997444591666</v>
      </c>
      <c r="M32" s="10">
        <v>0.85470469570305918</v>
      </c>
    </row>
    <row r="33" spans="1:13" x14ac:dyDescent="0.25">
      <c r="A33" s="9">
        <v>32</v>
      </c>
      <c r="B33" s="2" t="s">
        <v>69</v>
      </c>
      <c r="C33" s="2" t="s">
        <v>104</v>
      </c>
      <c r="D33" s="2" t="s">
        <v>187</v>
      </c>
      <c r="E33" s="2" t="s">
        <v>137</v>
      </c>
      <c r="F33" s="2" t="s">
        <v>219</v>
      </c>
      <c r="G33" s="2" t="s">
        <v>316</v>
      </c>
      <c r="H33" s="21">
        <v>185</v>
      </c>
      <c r="I33" s="21">
        <v>188.58079041298299</v>
      </c>
      <c r="J33" s="24">
        <v>9.5294117647058822</v>
      </c>
      <c r="K33" s="24">
        <v>18.640332404380274</v>
      </c>
      <c r="L33" s="2">
        <v>0.10477038841402908</v>
      </c>
      <c r="M33" s="10">
        <v>0.19044929316779291</v>
      </c>
    </row>
    <row r="34" spans="1:13" x14ac:dyDescent="0.25">
      <c r="A34" s="9">
        <v>33</v>
      </c>
      <c r="B34" s="2" t="s">
        <v>73</v>
      </c>
      <c r="C34" s="2" t="s">
        <v>87</v>
      </c>
      <c r="D34" s="2" t="s">
        <v>261</v>
      </c>
      <c r="E34" s="2" t="s">
        <v>115</v>
      </c>
      <c r="F34" s="2" t="s">
        <v>196</v>
      </c>
      <c r="G34" s="2" t="s">
        <v>317</v>
      </c>
      <c r="H34" s="21">
        <v>97</v>
      </c>
      <c r="I34" s="21">
        <v>142.6952336808132</v>
      </c>
      <c r="J34" s="24">
        <v>0.5</v>
      </c>
      <c r="K34" s="24">
        <v>0.65773705913895308</v>
      </c>
      <c r="L34" s="2">
        <v>0.52000883278306675</v>
      </c>
      <c r="M34" s="10">
        <v>0.96865993480186929</v>
      </c>
    </row>
    <row r="35" spans="1:13" x14ac:dyDescent="0.25">
      <c r="A35" s="9">
        <v>34</v>
      </c>
      <c r="B35" s="2" t="s">
        <v>66</v>
      </c>
      <c r="C35" s="2" t="s">
        <v>97</v>
      </c>
      <c r="D35" s="2" t="s">
        <v>183</v>
      </c>
      <c r="E35" s="2" t="s">
        <v>149</v>
      </c>
      <c r="F35" s="2" t="s">
        <v>219</v>
      </c>
      <c r="G35" s="2" t="s">
        <v>318</v>
      </c>
      <c r="H35" s="21">
        <v>182</v>
      </c>
      <c r="I35" s="21">
        <v>211.78931441139841</v>
      </c>
      <c r="J35" s="24">
        <v>14.833333333333334</v>
      </c>
      <c r="K35" s="24">
        <v>25.764122300841564</v>
      </c>
      <c r="L35" s="2">
        <v>0.12187663593734321</v>
      </c>
      <c r="M35" s="10">
        <v>0.11127780738587079</v>
      </c>
    </row>
    <row r="36" spans="1:13" x14ac:dyDescent="0.25">
      <c r="A36" s="9">
        <v>35</v>
      </c>
      <c r="B36" s="2" t="s">
        <v>79</v>
      </c>
      <c r="C36" s="2" t="s">
        <v>92</v>
      </c>
      <c r="D36" s="2" t="s">
        <v>263</v>
      </c>
      <c r="E36" s="2" t="s">
        <v>129</v>
      </c>
      <c r="F36" s="2" t="s">
        <v>212</v>
      </c>
      <c r="G36" s="2" t="s">
        <v>319</v>
      </c>
      <c r="H36" s="21">
        <v>64</v>
      </c>
      <c r="I36" s="21">
        <v>77.629711937481488</v>
      </c>
      <c r="J36" s="24">
        <v>8.8888888888888893</v>
      </c>
      <c r="K36" s="24">
        <v>10.338883720924901</v>
      </c>
      <c r="L36" s="2">
        <v>0.68999451689578073</v>
      </c>
      <c r="M36" s="10">
        <v>0.19308642348503346</v>
      </c>
    </row>
    <row r="37" spans="1:13" x14ac:dyDescent="0.25">
      <c r="A37" s="9">
        <v>36</v>
      </c>
      <c r="B37" s="2" t="s">
        <v>72</v>
      </c>
      <c r="C37" s="2" t="s">
        <v>92</v>
      </c>
      <c r="D37" s="2" t="s">
        <v>187</v>
      </c>
      <c r="E37" s="2" t="s">
        <v>122</v>
      </c>
      <c r="F37" s="2" t="s">
        <v>222</v>
      </c>
      <c r="G37" s="2" t="s">
        <v>320</v>
      </c>
      <c r="H37" s="21">
        <v>71</v>
      </c>
      <c r="I37" s="21">
        <v>122.77155624524491</v>
      </c>
      <c r="J37" s="24">
        <v>2.1666666666666665</v>
      </c>
      <c r="K37" s="24">
        <v>3.121309546682276</v>
      </c>
      <c r="L37" s="2">
        <v>0.65121938367777044</v>
      </c>
      <c r="M37" s="10">
        <v>0.90896893874658613</v>
      </c>
    </row>
    <row r="38" spans="1:13" x14ac:dyDescent="0.25">
      <c r="A38" s="9">
        <v>37</v>
      </c>
      <c r="B38" s="2" t="s">
        <v>78</v>
      </c>
      <c r="C38" s="2" t="s">
        <v>102</v>
      </c>
      <c r="D38" s="2" t="s">
        <v>184</v>
      </c>
      <c r="E38" s="2" t="s">
        <v>151</v>
      </c>
      <c r="F38" s="2" t="s">
        <v>200</v>
      </c>
      <c r="G38" s="2" t="s">
        <v>321</v>
      </c>
      <c r="H38" s="21">
        <v>128</v>
      </c>
      <c r="I38" s="21">
        <v>151.16741443211561</v>
      </c>
      <c r="J38" s="24">
        <v>5.6428571428571432</v>
      </c>
      <c r="K38" s="24">
        <v>10.602325358781027</v>
      </c>
      <c r="L38" s="2">
        <v>0.35867296946392424</v>
      </c>
      <c r="M38" s="10">
        <v>0.61231937188129859</v>
      </c>
    </row>
    <row r="39" spans="1:13" x14ac:dyDescent="0.25">
      <c r="A39" s="9">
        <v>38</v>
      </c>
      <c r="B39" s="2" t="s">
        <v>249</v>
      </c>
      <c r="C39" s="2" t="s">
        <v>99</v>
      </c>
      <c r="D39" s="2" t="s">
        <v>180</v>
      </c>
      <c r="E39" s="2" t="s">
        <v>142</v>
      </c>
      <c r="F39" s="2" t="s">
        <v>192</v>
      </c>
      <c r="G39" s="2" t="s">
        <v>322</v>
      </c>
      <c r="H39" s="21">
        <v>63</v>
      </c>
      <c r="I39" s="21">
        <v>84.36427916168337</v>
      </c>
      <c r="J39" s="24">
        <v>13.428571428571429</v>
      </c>
      <c r="K39" s="24">
        <v>15.539038671746106</v>
      </c>
      <c r="L39" s="2">
        <v>0.69429050816656601</v>
      </c>
      <c r="M39" s="10">
        <v>5.7071539291308815E-2</v>
      </c>
    </row>
    <row r="40" spans="1:13" x14ac:dyDescent="0.25">
      <c r="A40" s="9">
        <v>39</v>
      </c>
      <c r="B40" s="2" t="s">
        <v>252</v>
      </c>
      <c r="C40" s="2" t="s">
        <v>88</v>
      </c>
      <c r="D40" s="2" t="s">
        <v>256</v>
      </c>
      <c r="E40" s="2" t="s">
        <v>143</v>
      </c>
      <c r="F40" s="2" t="s">
        <v>205</v>
      </c>
      <c r="G40" s="2" t="s">
        <v>323</v>
      </c>
      <c r="H40" s="21">
        <v>177</v>
      </c>
      <c r="I40" s="21">
        <v>320.70165939782009</v>
      </c>
      <c r="J40" s="24">
        <v>10.941176470588236</v>
      </c>
      <c r="K40" s="24">
        <v>18.622160393293409</v>
      </c>
      <c r="L40" s="2">
        <v>0.14092571067277526</v>
      </c>
      <c r="M40" s="10">
        <v>6.9329497208517665E-2</v>
      </c>
    </row>
    <row r="41" spans="1:13" x14ac:dyDescent="0.25">
      <c r="A41" s="9">
        <v>40</v>
      </c>
      <c r="B41" s="2" t="s">
        <v>79</v>
      </c>
      <c r="C41" s="2" t="s">
        <v>82</v>
      </c>
      <c r="D41" s="2" t="s">
        <v>257</v>
      </c>
      <c r="E41" s="2" t="s">
        <v>137</v>
      </c>
      <c r="F41" s="2" t="s">
        <v>199</v>
      </c>
      <c r="G41" s="2" t="s">
        <v>324</v>
      </c>
      <c r="H41" s="21">
        <v>-93</v>
      </c>
      <c r="I41" s="21">
        <v>181.17685280088403</v>
      </c>
      <c r="J41" s="24">
        <v>-5.7142857142857144</v>
      </c>
      <c r="K41" s="24">
        <v>9.6520934949877102</v>
      </c>
      <c r="L41" s="2">
        <v>0.5290788798082956</v>
      </c>
      <c r="M41" s="10">
        <v>0.60172712012568474</v>
      </c>
    </row>
    <row r="42" spans="1:13" x14ac:dyDescent="0.25">
      <c r="A42" s="9">
        <v>41</v>
      </c>
      <c r="B42" s="2" t="s">
        <v>73</v>
      </c>
      <c r="C42" s="2" t="s">
        <v>97</v>
      </c>
      <c r="D42" s="2" t="s">
        <v>183</v>
      </c>
      <c r="E42" s="2" t="s">
        <v>133</v>
      </c>
      <c r="F42" s="2" t="s">
        <v>215</v>
      </c>
      <c r="G42" s="2" t="s">
        <v>325</v>
      </c>
      <c r="H42" s="21">
        <v>199</v>
      </c>
      <c r="I42" s="21">
        <v>279.49492924487663</v>
      </c>
      <c r="J42" s="24">
        <v>4.9444444444444446</v>
      </c>
      <c r="K42" s="24">
        <v>7.6992989247510746</v>
      </c>
      <c r="L42" s="2">
        <v>1.0952542696648027E-2</v>
      </c>
      <c r="M42" s="10">
        <v>0.55056150286234828</v>
      </c>
    </row>
    <row r="43" spans="1:13" x14ac:dyDescent="0.25">
      <c r="A43" s="9">
        <v>42</v>
      </c>
      <c r="B43" s="2" t="s">
        <v>250</v>
      </c>
      <c r="C43" s="2" t="s">
        <v>93</v>
      </c>
      <c r="D43" s="2" t="s">
        <v>185</v>
      </c>
      <c r="E43" s="2" t="s">
        <v>107</v>
      </c>
      <c r="F43" s="2" t="s">
        <v>202</v>
      </c>
      <c r="G43" s="2" t="s">
        <v>326</v>
      </c>
      <c r="H43" s="21">
        <v>84</v>
      </c>
      <c r="I43" s="21">
        <v>121.89848261990882</v>
      </c>
      <c r="J43" s="24">
        <v>2.3529411764705883</v>
      </c>
      <c r="K43" s="24">
        <v>4.5436189612083373</v>
      </c>
      <c r="L43" s="2">
        <v>0.58856667991289491</v>
      </c>
      <c r="M43" s="10">
        <v>0.8532214253143906</v>
      </c>
    </row>
    <row r="44" spans="1:13" x14ac:dyDescent="0.25">
      <c r="A44" s="9">
        <v>43</v>
      </c>
      <c r="B44" s="2" t="s">
        <v>69</v>
      </c>
      <c r="C44" s="2" t="s">
        <v>93</v>
      </c>
      <c r="D44" s="2" t="s">
        <v>254</v>
      </c>
      <c r="E44" s="2" t="s">
        <v>112</v>
      </c>
      <c r="F44" s="2" t="s">
        <v>201</v>
      </c>
      <c r="G44" s="2" t="s">
        <v>327</v>
      </c>
      <c r="H44" s="21">
        <v>7</v>
      </c>
      <c r="I44" s="21">
        <v>10.777590289599029</v>
      </c>
      <c r="J44" s="24">
        <v>6.35</v>
      </c>
      <c r="K44" s="24">
        <v>6.8453808281998541</v>
      </c>
      <c r="L44" s="2">
        <v>0.96032324014540171</v>
      </c>
      <c r="M44" s="10">
        <v>0.34823793276632409</v>
      </c>
    </row>
    <row r="45" spans="1:13" x14ac:dyDescent="0.25">
      <c r="A45" s="9">
        <v>44</v>
      </c>
      <c r="B45" s="2" t="s">
        <v>80</v>
      </c>
      <c r="C45" s="2" t="s">
        <v>95</v>
      </c>
      <c r="D45" s="2" t="s">
        <v>184</v>
      </c>
      <c r="E45" s="2" t="s">
        <v>115</v>
      </c>
      <c r="F45" s="2" t="s">
        <v>226</v>
      </c>
      <c r="G45" s="2" t="s">
        <v>328</v>
      </c>
      <c r="H45" s="21">
        <v>135</v>
      </c>
      <c r="I45" s="21">
        <v>159.55139447016842</v>
      </c>
      <c r="J45" s="24">
        <v>0.4</v>
      </c>
      <c r="K45" s="24">
        <v>0.43387137929779662</v>
      </c>
      <c r="L45" s="2">
        <v>0.33793093259294638</v>
      </c>
      <c r="M45" s="10">
        <v>0.97326069058675013</v>
      </c>
    </row>
    <row r="46" spans="1:13" x14ac:dyDescent="0.25">
      <c r="A46" s="9">
        <v>45</v>
      </c>
      <c r="B46" s="2" t="s">
        <v>251</v>
      </c>
      <c r="C46" s="2" t="s">
        <v>103</v>
      </c>
      <c r="D46" s="2" t="s">
        <v>189</v>
      </c>
      <c r="E46" s="2" t="s">
        <v>130</v>
      </c>
      <c r="F46" s="2" t="s">
        <v>213</v>
      </c>
      <c r="G46" s="2" t="s">
        <v>329</v>
      </c>
      <c r="H46" s="21">
        <v>151</v>
      </c>
      <c r="I46" s="21">
        <v>254.23108215381143</v>
      </c>
      <c r="J46" s="24">
        <v>16.25</v>
      </c>
      <c r="K46" s="24">
        <v>29.994931181880208</v>
      </c>
      <c r="L46" s="2">
        <v>0.26935452290159212</v>
      </c>
      <c r="M46" s="10">
        <v>2.3709382371976284E-2</v>
      </c>
    </row>
    <row r="47" spans="1:13" x14ac:dyDescent="0.25">
      <c r="A47" s="9">
        <v>46</v>
      </c>
      <c r="B47" s="2" t="s">
        <v>79</v>
      </c>
      <c r="C47" s="2" t="s">
        <v>81</v>
      </c>
      <c r="D47" s="2" t="s">
        <v>181</v>
      </c>
      <c r="E47" s="2" t="s">
        <v>128</v>
      </c>
      <c r="F47" s="2" t="s">
        <v>227</v>
      </c>
      <c r="G47" s="2" t="s">
        <v>330</v>
      </c>
      <c r="H47" s="21">
        <v>178</v>
      </c>
      <c r="I47" s="21">
        <v>236.87255416244886</v>
      </c>
      <c r="J47" s="24">
        <v>7.9090909090909092</v>
      </c>
      <c r="K47" s="24">
        <v>10.764843741818821</v>
      </c>
      <c r="L47" s="2">
        <v>0.13628829716498936</v>
      </c>
      <c r="M47" s="10">
        <v>0.56736227266374006</v>
      </c>
    </row>
    <row r="48" spans="1:13" x14ac:dyDescent="0.25">
      <c r="A48" s="9">
        <v>47</v>
      </c>
      <c r="B48" s="2" t="s">
        <v>251</v>
      </c>
      <c r="C48" s="2" t="s">
        <v>96</v>
      </c>
      <c r="D48" s="2" t="s">
        <v>189</v>
      </c>
      <c r="E48" s="2" t="s">
        <v>130</v>
      </c>
      <c r="F48" s="2" t="s">
        <v>218</v>
      </c>
      <c r="G48" s="2" t="s">
        <v>331</v>
      </c>
      <c r="H48" s="21">
        <v>43</v>
      </c>
      <c r="I48" s="21">
        <v>55.102317839355585</v>
      </c>
      <c r="J48" s="24">
        <v>5.45</v>
      </c>
      <c r="K48" s="24">
        <v>9.6301760384099246</v>
      </c>
      <c r="L48" s="2">
        <v>0.81043821093743484</v>
      </c>
      <c r="M48" s="10">
        <v>0.44763701722345817</v>
      </c>
    </row>
    <row r="49" spans="1:13" x14ac:dyDescent="0.25">
      <c r="A49" s="9">
        <v>48</v>
      </c>
      <c r="B49" s="2" t="s">
        <v>249</v>
      </c>
      <c r="C49" s="2" t="s">
        <v>87</v>
      </c>
      <c r="D49" s="2" t="s">
        <v>258</v>
      </c>
      <c r="E49" s="2" t="s">
        <v>106</v>
      </c>
      <c r="F49" s="2" t="s">
        <v>219</v>
      </c>
      <c r="G49" s="2" t="s">
        <v>332</v>
      </c>
      <c r="H49" s="21">
        <v>126</v>
      </c>
      <c r="I49" s="21">
        <v>244.93557481435278</v>
      </c>
      <c r="J49" s="24">
        <v>10.3</v>
      </c>
      <c r="K49" s="24">
        <v>20.385980651801965</v>
      </c>
      <c r="L49" s="2">
        <v>0.36759177054515679</v>
      </c>
      <c r="M49" s="10">
        <v>0.49842996817008711</v>
      </c>
    </row>
    <row r="50" spans="1:13" x14ac:dyDescent="0.25">
      <c r="A50" s="9">
        <v>49</v>
      </c>
      <c r="B50" s="2" t="s">
        <v>250</v>
      </c>
      <c r="C50" s="2" t="s">
        <v>96</v>
      </c>
      <c r="D50" s="2" t="s">
        <v>254</v>
      </c>
      <c r="E50" s="2" t="s">
        <v>151</v>
      </c>
      <c r="F50" s="2" t="s">
        <v>227</v>
      </c>
      <c r="G50" s="2" t="s">
        <v>333</v>
      </c>
      <c r="H50" s="21">
        <v>143</v>
      </c>
      <c r="I50" s="21">
        <v>229.35693276132437</v>
      </c>
      <c r="J50" s="24">
        <v>1.2777777777777777</v>
      </c>
      <c r="K50" s="24">
        <v>2.4574830000465653</v>
      </c>
      <c r="L50" s="2">
        <v>0.29304755960861339</v>
      </c>
      <c r="M50" s="10">
        <v>0.92204664764012778</v>
      </c>
    </row>
    <row r="51" spans="1:13" x14ac:dyDescent="0.25">
      <c r="A51" s="9">
        <v>50</v>
      </c>
      <c r="B51" s="2" t="s">
        <v>72</v>
      </c>
      <c r="C51" s="2" t="s">
        <v>90</v>
      </c>
      <c r="D51" s="2" t="s">
        <v>256</v>
      </c>
      <c r="E51" s="2" t="s">
        <v>146</v>
      </c>
      <c r="F51" s="2" t="s">
        <v>204</v>
      </c>
      <c r="G51" s="2" t="s">
        <v>334</v>
      </c>
      <c r="H51" s="21">
        <v>-190</v>
      </c>
      <c r="I51" s="21">
        <v>295.73873191669696</v>
      </c>
      <c r="J51" s="24">
        <v>-8.6111111111111107</v>
      </c>
      <c r="K51" s="24">
        <v>14.793353515935095</v>
      </c>
      <c r="L51" s="2">
        <v>6.6300059634656794E-2</v>
      </c>
      <c r="M51" s="10">
        <v>0.23913301860743297</v>
      </c>
    </row>
    <row r="52" spans="1:13" x14ac:dyDescent="0.25">
      <c r="A52" s="9">
        <v>51</v>
      </c>
      <c r="B52" s="2" t="s">
        <v>69</v>
      </c>
      <c r="C52" s="2" t="s">
        <v>84</v>
      </c>
      <c r="D52" s="2" t="s">
        <v>262</v>
      </c>
      <c r="E52" s="2" t="s">
        <v>120</v>
      </c>
      <c r="F52" s="2" t="s">
        <v>220</v>
      </c>
      <c r="G52" s="2" t="s">
        <v>335</v>
      </c>
      <c r="H52" s="21">
        <v>66</v>
      </c>
      <c r="I52" s="21">
        <v>92.102119950251335</v>
      </c>
      <c r="J52" s="24">
        <v>2.9411764705882355</v>
      </c>
      <c r="K52" s="24">
        <v>3.6971827675459803</v>
      </c>
      <c r="L52" s="2">
        <v>0.68731411067738035</v>
      </c>
      <c r="M52" s="10">
        <v>0.80628402077141259</v>
      </c>
    </row>
    <row r="53" spans="1:13" x14ac:dyDescent="0.25">
      <c r="A53" s="9">
        <v>52</v>
      </c>
      <c r="B53" s="2" t="s">
        <v>253</v>
      </c>
      <c r="C53" s="2" t="s">
        <v>100</v>
      </c>
      <c r="D53" s="2" t="s">
        <v>185</v>
      </c>
      <c r="E53" s="2" t="s">
        <v>142</v>
      </c>
      <c r="F53" s="2" t="s">
        <v>217</v>
      </c>
      <c r="G53" s="2" t="s">
        <v>336</v>
      </c>
      <c r="H53" s="21">
        <v>5</v>
      </c>
      <c r="I53" s="21">
        <v>7.3019416357361457</v>
      </c>
      <c r="J53" s="24">
        <v>14.214285714285714</v>
      </c>
      <c r="K53" s="24">
        <v>23.620395518411406</v>
      </c>
      <c r="L53" s="2">
        <v>0.98438231496274575</v>
      </c>
      <c r="M53" s="10">
        <v>1.8030232297495674E-3</v>
      </c>
    </row>
    <row r="54" spans="1:13" x14ac:dyDescent="0.25">
      <c r="A54" s="9">
        <v>53</v>
      </c>
      <c r="B54" s="2" t="s">
        <v>77</v>
      </c>
      <c r="C54" s="2" t="s">
        <v>94</v>
      </c>
      <c r="D54" s="2" t="s">
        <v>180</v>
      </c>
      <c r="E54" s="2" t="s">
        <v>114</v>
      </c>
      <c r="F54" s="2" t="s">
        <v>198</v>
      </c>
      <c r="G54" s="2" t="s">
        <v>337</v>
      </c>
      <c r="H54" s="21">
        <v>164</v>
      </c>
      <c r="I54" s="21">
        <v>274.97624920159006</v>
      </c>
      <c r="J54" s="24">
        <v>4</v>
      </c>
      <c r="K54" s="24">
        <v>6.6137662152788472</v>
      </c>
      <c r="L54" s="2">
        <v>0.1977957154192922</v>
      </c>
      <c r="M54" s="10">
        <v>0.70880332852369132</v>
      </c>
    </row>
    <row r="55" spans="1:13" x14ac:dyDescent="0.25">
      <c r="A55" s="9">
        <v>54</v>
      </c>
      <c r="B55" s="2" t="s">
        <v>73</v>
      </c>
      <c r="C55" s="2" t="s">
        <v>92</v>
      </c>
      <c r="D55" s="2" t="s">
        <v>185</v>
      </c>
      <c r="E55" s="2" t="s">
        <v>115</v>
      </c>
      <c r="F55" s="2" t="s">
        <v>213</v>
      </c>
      <c r="G55" s="2" t="s">
        <v>338</v>
      </c>
      <c r="H55" s="21">
        <v>16</v>
      </c>
      <c r="I55" s="21">
        <v>31.959333535908712</v>
      </c>
      <c r="J55" s="24">
        <v>6.7222222222222223</v>
      </c>
      <c r="K55" s="24">
        <v>10.912224590518711</v>
      </c>
      <c r="L55" s="2">
        <v>0.93650179362500641</v>
      </c>
      <c r="M55" s="10">
        <v>0.39539577146018157</v>
      </c>
    </row>
    <row r="56" spans="1:13" x14ac:dyDescent="0.25">
      <c r="A56" s="9">
        <v>55</v>
      </c>
      <c r="B56" s="2" t="s">
        <v>71</v>
      </c>
      <c r="C56" s="2" t="s">
        <v>98</v>
      </c>
      <c r="D56" s="2" t="s">
        <v>257</v>
      </c>
      <c r="E56" s="2" t="s">
        <v>131</v>
      </c>
      <c r="F56" s="2" t="s">
        <v>192</v>
      </c>
      <c r="G56" s="2" t="s">
        <v>339</v>
      </c>
      <c r="H56" s="21">
        <v>167</v>
      </c>
      <c r="I56" s="21">
        <v>258.07887100315236</v>
      </c>
      <c r="J56" s="24">
        <v>6.2857142857142856</v>
      </c>
      <c r="K56" s="24">
        <v>10.489915957279692</v>
      </c>
      <c r="L56" s="2">
        <v>0.18926551160716987</v>
      </c>
      <c r="M56" s="10">
        <v>0.55801733548938004</v>
      </c>
    </row>
    <row r="57" spans="1:13" x14ac:dyDescent="0.25">
      <c r="A57" s="9">
        <v>56</v>
      </c>
      <c r="B57" s="2" t="s">
        <v>253</v>
      </c>
      <c r="C57" s="2" t="s">
        <v>94</v>
      </c>
      <c r="D57" s="2" t="s">
        <v>180</v>
      </c>
      <c r="E57" s="2" t="s">
        <v>154</v>
      </c>
      <c r="F57" s="2" t="s">
        <v>221</v>
      </c>
      <c r="G57" s="2" t="s">
        <v>340</v>
      </c>
      <c r="H57" s="21">
        <v>169</v>
      </c>
      <c r="I57" s="21">
        <v>238.08708252998042</v>
      </c>
      <c r="J57" s="24">
        <v>10</v>
      </c>
      <c r="K57" s="24">
        <v>16.923196101856188</v>
      </c>
      <c r="L57" s="2">
        <v>0.17271309968971416</v>
      </c>
      <c r="M57" s="10">
        <v>0.44694434010245754</v>
      </c>
    </row>
    <row r="58" spans="1:13" x14ac:dyDescent="0.25">
      <c r="A58" s="9">
        <v>57</v>
      </c>
      <c r="B58" s="2" t="s">
        <v>251</v>
      </c>
      <c r="C58" s="2" t="s">
        <v>85</v>
      </c>
      <c r="D58" s="2" t="s">
        <v>182</v>
      </c>
      <c r="E58" s="2" t="s">
        <v>154</v>
      </c>
      <c r="F58" s="2" t="s">
        <v>205</v>
      </c>
      <c r="G58" s="2" t="s">
        <v>341</v>
      </c>
      <c r="H58" s="21">
        <v>44</v>
      </c>
      <c r="I58" s="21">
        <v>75.288585595137079</v>
      </c>
      <c r="J58" s="24">
        <v>6.2727272727272725</v>
      </c>
      <c r="K58" s="24">
        <v>10.679322787302745</v>
      </c>
      <c r="L58" s="2">
        <v>0.80660471003050627</v>
      </c>
      <c r="M58" s="10">
        <v>0.69163588852992419</v>
      </c>
    </row>
    <row r="59" spans="1:13" x14ac:dyDescent="0.25">
      <c r="A59" s="9">
        <v>58</v>
      </c>
      <c r="B59" s="2" t="s">
        <v>252</v>
      </c>
      <c r="C59" s="2" t="s">
        <v>84</v>
      </c>
      <c r="D59" s="2" t="s">
        <v>183</v>
      </c>
      <c r="E59" s="2" t="s">
        <v>107</v>
      </c>
      <c r="F59" s="2" t="s">
        <v>207</v>
      </c>
      <c r="G59" s="2" t="s">
        <v>342</v>
      </c>
      <c r="H59" s="21">
        <v>34</v>
      </c>
      <c r="I59" s="21">
        <v>50.482696382654723</v>
      </c>
      <c r="J59" s="24">
        <v>5.083333333333333</v>
      </c>
      <c r="K59" s="24">
        <v>6.3338577017461013</v>
      </c>
      <c r="L59" s="2">
        <v>0.85130920366834695</v>
      </c>
      <c r="M59" s="10">
        <v>0.72685802962394519</v>
      </c>
    </row>
    <row r="60" spans="1:13" x14ac:dyDescent="0.25">
      <c r="A60" s="9">
        <v>59</v>
      </c>
      <c r="B60" s="2" t="s">
        <v>69</v>
      </c>
      <c r="C60" s="2" t="s">
        <v>95</v>
      </c>
      <c r="D60" s="2" t="s">
        <v>184</v>
      </c>
      <c r="E60" s="2" t="s">
        <v>150</v>
      </c>
      <c r="F60" s="2" t="s">
        <v>218</v>
      </c>
      <c r="G60" s="2" t="s">
        <v>343</v>
      </c>
      <c r="H60" s="21">
        <v>74</v>
      </c>
      <c r="I60" s="21">
        <v>77.966699508361572</v>
      </c>
      <c r="J60" s="24">
        <v>8.235294117647058</v>
      </c>
      <c r="K60" s="24">
        <v>10.322360094864827</v>
      </c>
      <c r="L60" s="2">
        <v>0.62489216598164354</v>
      </c>
      <c r="M60" s="10">
        <v>0.30076297152970755</v>
      </c>
    </row>
    <row r="61" spans="1:13" x14ac:dyDescent="0.25">
      <c r="A61" s="9">
        <v>60</v>
      </c>
      <c r="B61" s="2" t="s">
        <v>80</v>
      </c>
      <c r="C61" s="2" t="s">
        <v>103</v>
      </c>
      <c r="D61" s="2" t="s">
        <v>187</v>
      </c>
      <c r="E61" s="2" t="s">
        <v>145</v>
      </c>
      <c r="F61" s="2" t="s">
        <v>194</v>
      </c>
      <c r="G61" s="2" t="s">
        <v>344</v>
      </c>
      <c r="H61" s="21">
        <v>-9</v>
      </c>
      <c r="I61" s="21">
        <v>11.433507567905382</v>
      </c>
      <c r="J61" s="24">
        <v>-15.454545454545455</v>
      </c>
      <c r="K61" s="24">
        <v>17.879372610640345</v>
      </c>
      <c r="L61" s="2">
        <v>0.95129362306053611</v>
      </c>
      <c r="M61" s="10">
        <v>0.1439223897027665</v>
      </c>
    </row>
    <row r="62" spans="1:13" x14ac:dyDescent="0.25">
      <c r="A62" s="9">
        <v>61</v>
      </c>
      <c r="B62" s="2" t="s">
        <v>249</v>
      </c>
      <c r="C62" s="2" t="s">
        <v>86</v>
      </c>
      <c r="D62" s="2" t="s">
        <v>181</v>
      </c>
      <c r="E62" s="2" t="s">
        <v>117</v>
      </c>
      <c r="F62" s="2" t="s">
        <v>208</v>
      </c>
      <c r="G62" s="2" t="s">
        <v>345</v>
      </c>
      <c r="H62" s="21">
        <v>35</v>
      </c>
      <c r="I62" s="21">
        <v>48.066823182344706</v>
      </c>
      <c r="J62" s="24">
        <v>11</v>
      </c>
      <c r="K62" s="24">
        <v>17.679749588510965</v>
      </c>
      <c r="L62" s="2">
        <v>0.84619425308213814</v>
      </c>
      <c r="M62" s="10">
        <v>0.29039869435815235</v>
      </c>
    </row>
    <row r="63" spans="1:13" x14ac:dyDescent="0.25">
      <c r="A63" s="9">
        <v>62</v>
      </c>
      <c r="B63" s="2" t="s">
        <v>250</v>
      </c>
      <c r="C63" s="2" t="s">
        <v>101</v>
      </c>
      <c r="D63" s="2" t="s">
        <v>257</v>
      </c>
      <c r="E63" s="2" t="s">
        <v>148</v>
      </c>
      <c r="F63" s="2" t="s">
        <v>213</v>
      </c>
      <c r="G63" s="2" t="s">
        <v>346</v>
      </c>
      <c r="H63" s="21">
        <v>107</v>
      </c>
      <c r="I63" s="21">
        <v>130.30335162689326</v>
      </c>
      <c r="J63" s="24">
        <v>11.8125</v>
      </c>
      <c r="K63" s="24">
        <v>13.991473083917764</v>
      </c>
      <c r="L63" s="2">
        <v>0.45253464559352052</v>
      </c>
      <c r="M63" s="10">
        <v>5.4091766087864257E-2</v>
      </c>
    </row>
    <row r="64" spans="1:13" x14ac:dyDescent="0.25">
      <c r="A64" s="9">
        <v>63</v>
      </c>
      <c r="B64" s="2" t="s">
        <v>72</v>
      </c>
      <c r="C64" s="2" t="s">
        <v>100</v>
      </c>
      <c r="D64" s="2" t="s">
        <v>182</v>
      </c>
      <c r="E64" s="2" t="s">
        <v>125</v>
      </c>
      <c r="F64" s="2" t="s">
        <v>193</v>
      </c>
      <c r="G64" s="2" t="s">
        <v>347</v>
      </c>
      <c r="H64" s="21">
        <v>27</v>
      </c>
      <c r="I64" s="21">
        <v>53.926799512485857</v>
      </c>
      <c r="J64" s="24">
        <v>6</v>
      </c>
      <c r="K64" s="24">
        <v>6.9834775443508939</v>
      </c>
      <c r="L64" s="2">
        <v>0.89670839195075502</v>
      </c>
      <c r="M64" s="10">
        <v>0.52041042176702546</v>
      </c>
    </row>
    <row r="65" spans="1:13" x14ac:dyDescent="0.25">
      <c r="A65" s="9">
        <v>64</v>
      </c>
      <c r="B65" s="2" t="s">
        <v>251</v>
      </c>
      <c r="C65" s="2" t="s">
        <v>84</v>
      </c>
      <c r="D65" s="2" t="s">
        <v>182</v>
      </c>
      <c r="E65" s="2" t="s">
        <v>115</v>
      </c>
      <c r="F65" s="2" t="s">
        <v>200</v>
      </c>
      <c r="G65" s="2" t="s">
        <v>348</v>
      </c>
      <c r="H65" s="21">
        <v>193</v>
      </c>
      <c r="I65" s="21">
        <v>247.09248396058982</v>
      </c>
      <c r="J65" s="24">
        <v>8.5625</v>
      </c>
      <c r="K65" s="24">
        <v>16.29123501909768</v>
      </c>
      <c r="L65" s="2">
        <v>2.8426673184456575E-2</v>
      </c>
      <c r="M65" s="10">
        <v>0.3145126538383205</v>
      </c>
    </row>
    <row r="66" spans="1:13" x14ac:dyDescent="0.25">
      <c r="A66" s="9">
        <v>65</v>
      </c>
      <c r="B66" s="2" t="s">
        <v>250</v>
      </c>
      <c r="C66" s="2" t="s">
        <v>94</v>
      </c>
      <c r="D66" s="2" t="s">
        <v>257</v>
      </c>
      <c r="E66" s="2" t="s">
        <v>130</v>
      </c>
      <c r="F66" s="2" t="s">
        <v>218</v>
      </c>
      <c r="G66" s="2" t="s">
        <v>349</v>
      </c>
      <c r="H66" s="21">
        <v>161</v>
      </c>
      <c r="I66" s="21">
        <v>165.77358306107564</v>
      </c>
      <c r="J66" s="24">
        <v>4.9411764705882355</v>
      </c>
      <c r="K66" s="24">
        <v>9.3469945745106813</v>
      </c>
      <c r="L66" s="2">
        <v>0.20328777596273095</v>
      </c>
      <c r="M66" s="10">
        <v>0.57758463327510523</v>
      </c>
    </row>
    <row r="67" spans="1:13" x14ac:dyDescent="0.25">
      <c r="A67" s="9">
        <v>66</v>
      </c>
      <c r="B67" s="2" t="s">
        <v>76</v>
      </c>
      <c r="C67" s="2" t="s">
        <v>88</v>
      </c>
      <c r="D67" s="2" t="s">
        <v>258</v>
      </c>
      <c r="E67" s="2" t="s">
        <v>155</v>
      </c>
      <c r="F67" s="2" t="s">
        <v>200</v>
      </c>
      <c r="G67" s="2" t="s">
        <v>350</v>
      </c>
      <c r="H67" s="21">
        <v>192</v>
      </c>
      <c r="I67" s="21">
        <v>304.64028214929647</v>
      </c>
      <c r="J67" s="24">
        <v>9.0526315789473681</v>
      </c>
      <c r="K67" s="24">
        <v>12.198278861814408</v>
      </c>
      <c r="L67" s="2">
        <v>3.4241957749784002E-2</v>
      </c>
      <c r="M67" s="10">
        <v>0.1282862943761609</v>
      </c>
    </row>
    <row r="68" spans="1:13" x14ac:dyDescent="0.25">
      <c r="A68" s="9">
        <v>67</v>
      </c>
      <c r="B68" s="2" t="s">
        <v>80</v>
      </c>
      <c r="C68" s="2" t="s">
        <v>92</v>
      </c>
      <c r="D68" s="2" t="s">
        <v>259</v>
      </c>
      <c r="E68" s="2" t="s">
        <v>116</v>
      </c>
      <c r="F68" s="2" t="s">
        <v>196</v>
      </c>
      <c r="G68" s="2" t="s">
        <v>351</v>
      </c>
      <c r="H68" s="21">
        <v>103</v>
      </c>
      <c r="I68" s="21">
        <v>158.04872926500349</v>
      </c>
      <c r="J68" s="24">
        <v>3.5</v>
      </c>
      <c r="K68" s="24">
        <v>6.4791726859955086</v>
      </c>
      <c r="L68" s="2">
        <v>0.47660513937778493</v>
      </c>
      <c r="M68" s="10">
        <v>0.68227658044782113</v>
      </c>
    </row>
    <row r="69" spans="1:13" x14ac:dyDescent="0.25">
      <c r="A69" s="9">
        <v>68</v>
      </c>
      <c r="B69" s="2" t="s">
        <v>79</v>
      </c>
      <c r="C69" s="2" t="s">
        <v>87</v>
      </c>
      <c r="D69" s="2" t="s">
        <v>261</v>
      </c>
      <c r="E69" s="2" t="s">
        <v>142</v>
      </c>
      <c r="F69" s="2" t="s">
        <v>224</v>
      </c>
      <c r="G69" s="2" t="s">
        <v>352</v>
      </c>
      <c r="H69" s="21">
        <v>100</v>
      </c>
      <c r="I69" s="21">
        <v>140.69892534567137</v>
      </c>
      <c r="J69" s="24">
        <v>8.4166666666666661</v>
      </c>
      <c r="K69" s="24">
        <v>14.860052024216547</v>
      </c>
      <c r="L69" s="2">
        <v>0.4991603764192859</v>
      </c>
      <c r="M69" s="10">
        <v>0.50978760759453612</v>
      </c>
    </row>
    <row r="70" spans="1:13" x14ac:dyDescent="0.25">
      <c r="A70" s="9">
        <v>69</v>
      </c>
      <c r="B70" s="2" t="s">
        <v>72</v>
      </c>
      <c r="C70" s="2" t="s">
        <v>87</v>
      </c>
      <c r="D70" s="2" t="s">
        <v>181</v>
      </c>
      <c r="E70" s="2" t="s">
        <v>139</v>
      </c>
      <c r="F70" s="2" t="s">
        <v>213</v>
      </c>
      <c r="G70" s="2" t="s">
        <v>353</v>
      </c>
      <c r="H70" s="21">
        <v>15</v>
      </c>
      <c r="I70" s="21">
        <v>16.659123739024224</v>
      </c>
      <c r="J70" s="24">
        <v>11.6</v>
      </c>
      <c r="K70" s="24">
        <v>21.721206810746772</v>
      </c>
      <c r="L70" s="2">
        <v>0.93842736932153903</v>
      </c>
      <c r="M70" s="10">
        <v>0.41408468300269907</v>
      </c>
    </row>
    <row r="71" spans="1:13" x14ac:dyDescent="0.25">
      <c r="A71" s="9">
        <v>70</v>
      </c>
      <c r="B71" s="2" t="s">
        <v>250</v>
      </c>
      <c r="C71" s="2" t="s">
        <v>103</v>
      </c>
      <c r="D71" s="2" t="s">
        <v>259</v>
      </c>
      <c r="E71" s="2" t="s">
        <v>126</v>
      </c>
      <c r="F71" s="2" t="s">
        <v>196</v>
      </c>
      <c r="G71" s="2" t="s">
        <v>354</v>
      </c>
      <c r="H71" s="21">
        <v>-181</v>
      </c>
      <c r="I71" s="21">
        <v>358.07981993011509</v>
      </c>
      <c r="J71" s="24">
        <v>-12.214285714285714</v>
      </c>
      <c r="K71" s="24">
        <v>22.045430028196847</v>
      </c>
      <c r="L71" s="2">
        <v>0.12235062421071952</v>
      </c>
      <c r="M71" s="10">
        <v>0.14352332204962481</v>
      </c>
    </row>
    <row r="72" spans="1:13" x14ac:dyDescent="0.25">
      <c r="A72" s="9">
        <v>71</v>
      </c>
      <c r="B72" s="2" t="s">
        <v>67</v>
      </c>
      <c r="C72" s="2" t="s">
        <v>98</v>
      </c>
      <c r="D72" s="2" t="s">
        <v>186</v>
      </c>
      <c r="E72" s="2" t="s">
        <v>121</v>
      </c>
      <c r="F72" s="2" t="s">
        <v>225</v>
      </c>
      <c r="G72" s="2" t="s">
        <v>355</v>
      </c>
      <c r="H72" s="21">
        <v>67</v>
      </c>
      <c r="I72" s="21">
        <v>94.54229286688917</v>
      </c>
      <c r="J72" s="24">
        <v>5.1052631578947372</v>
      </c>
      <c r="K72" s="24">
        <v>6.0824398625055327</v>
      </c>
      <c r="L72" s="2">
        <v>0.6771873326293294</v>
      </c>
      <c r="M72" s="10">
        <v>0.51674053624019178</v>
      </c>
    </row>
    <row r="73" spans="1:13" x14ac:dyDescent="0.25">
      <c r="A73" s="9">
        <v>72</v>
      </c>
      <c r="B73" s="2" t="s">
        <v>67</v>
      </c>
      <c r="C73" s="2" t="s">
        <v>93</v>
      </c>
      <c r="D73" s="2" t="s">
        <v>183</v>
      </c>
      <c r="E73" s="2" t="s">
        <v>141</v>
      </c>
      <c r="F73" s="2" t="s">
        <v>203</v>
      </c>
      <c r="G73" s="2" t="s">
        <v>356</v>
      </c>
      <c r="H73" s="21">
        <v>78</v>
      </c>
      <c r="I73" s="21">
        <v>153.55363439171413</v>
      </c>
      <c r="J73" s="24">
        <v>7.95</v>
      </c>
      <c r="K73" s="24">
        <v>12.280029233508589</v>
      </c>
      <c r="L73" s="2">
        <v>0.61618767211764769</v>
      </c>
      <c r="M73" s="10">
        <v>0.19904615661727565</v>
      </c>
    </row>
    <row r="74" spans="1:13" x14ac:dyDescent="0.25">
      <c r="A74" s="9">
        <v>73</v>
      </c>
      <c r="B74" s="2" t="s">
        <v>78</v>
      </c>
      <c r="C74" s="2" t="s">
        <v>87</v>
      </c>
      <c r="D74" s="2" t="s">
        <v>261</v>
      </c>
      <c r="E74" s="2" t="s">
        <v>127</v>
      </c>
      <c r="F74" s="2" t="s">
        <v>204</v>
      </c>
      <c r="G74" s="2" t="s">
        <v>357</v>
      </c>
      <c r="H74" s="21">
        <v>12</v>
      </c>
      <c r="I74" s="21">
        <v>20.676945943961822</v>
      </c>
      <c r="J74" s="24">
        <v>7.0666666666666664</v>
      </c>
      <c r="K74" s="24">
        <v>7.9848193316982554</v>
      </c>
      <c r="L74" s="2">
        <v>0.94212036194251114</v>
      </c>
      <c r="M74" s="10">
        <v>0.46306218784753361</v>
      </c>
    </row>
    <row r="75" spans="1:13" x14ac:dyDescent="0.25">
      <c r="A75" s="9">
        <v>74</v>
      </c>
      <c r="B75" s="2" t="s">
        <v>68</v>
      </c>
      <c r="C75" s="2" t="s">
        <v>104</v>
      </c>
      <c r="D75" s="2" t="s">
        <v>262</v>
      </c>
      <c r="E75" s="2" t="s">
        <v>145</v>
      </c>
      <c r="F75" s="2" t="s">
        <v>192</v>
      </c>
      <c r="G75" s="2" t="s">
        <v>358</v>
      </c>
      <c r="H75" s="21">
        <v>172</v>
      </c>
      <c r="I75" s="21">
        <v>240.4805583002227</v>
      </c>
      <c r="J75" s="24">
        <v>4.7142857142857144</v>
      </c>
      <c r="K75" s="24">
        <v>5.509588233768608</v>
      </c>
      <c r="L75" s="2">
        <v>0.1635012640628053</v>
      </c>
      <c r="M75" s="10">
        <v>0.70478425976579762</v>
      </c>
    </row>
    <row r="76" spans="1:13" x14ac:dyDescent="0.25">
      <c r="A76" s="9">
        <v>75</v>
      </c>
      <c r="B76" s="2" t="s">
        <v>73</v>
      </c>
      <c r="C76" s="2" t="s">
        <v>85</v>
      </c>
      <c r="D76" s="2" t="s">
        <v>254</v>
      </c>
      <c r="E76" s="2" t="s">
        <v>129</v>
      </c>
      <c r="F76" s="2" t="s">
        <v>196</v>
      </c>
      <c r="G76" s="2" t="s">
        <v>359</v>
      </c>
      <c r="H76" s="21">
        <v>152</v>
      </c>
      <c r="I76" s="21">
        <v>156.10265481587703</v>
      </c>
      <c r="J76" s="24">
        <v>5.65</v>
      </c>
      <c r="K76" s="24">
        <v>8.7736655659773604</v>
      </c>
      <c r="L76" s="2">
        <v>0.26520125794099736</v>
      </c>
      <c r="M76" s="10">
        <v>0.43306417273348052</v>
      </c>
    </row>
    <row r="77" spans="1:13" x14ac:dyDescent="0.25">
      <c r="A77" s="9">
        <v>76</v>
      </c>
      <c r="B77" s="2" t="s">
        <v>73</v>
      </c>
      <c r="C77" s="2" t="s">
        <v>82</v>
      </c>
      <c r="D77" s="2" t="s">
        <v>188</v>
      </c>
      <c r="E77" s="2" t="s">
        <v>106</v>
      </c>
      <c r="F77" s="2" t="s">
        <v>225</v>
      </c>
      <c r="G77" s="2" t="s">
        <v>360</v>
      </c>
      <c r="H77" s="21">
        <v>2</v>
      </c>
      <c r="I77" s="21">
        <v>3.9668026499301092</v>
      </c>
      <c r="J77" s="24">
        <v>2.0714285714285716</v>
      </c>
      <c r="K77" s="24">
        <v>2.5311101779465677</v>
      </c>
      <c r="L77" s="2">
        <v>0.99425598900513446</v>
      </c>
      <c r="M77" s="10">
        <v>0.89857736824719281</v>
      </c>
    </row>
    <row r="78" spans="1:13" x14ac:dyDescent="0.25">
      <c r="A78" s="9">
        <v>77</v>
      </c>
      <c r="B78" s="2" t="s">
        <v>66</v>
      </c>
      <c r="C78" s="2" t="s">
        <v>104</v>
      </c>
      <c r="D78" s="2" t="s">
        <v>180</v>
      </c>
      <c r="E78" s="2" t="s">
        <v>135</v>
      </c>
      <c r="F78" s="2" t="s">
        <v>216</v>
      </c>
      <c r="G78" s="2" t="s">
        <v>361</v>
      </c>
      <c r="H78" s="21">
        <v>90</v>
      </c>
      <c r="I78" s="21">
        <v>163.73310366061338</v>
      </c>
      <c r="J78" s="24">
        <v>7</v>
      </c>
      <c r="K78" s="24">
        <v>8.2403657876930101</v>
      </c>
      <c r="L78" s="2">
        <v>0.56506888108328024</v>
      </c>
      <c r="M78" s="10">
        <v>0.32773622894649412</v>
      </c>
    </row>
    <row r="79" spans="1:13" x14ac:dyDescent="0.25">
      <c r="A79" s="9">
        <v>78</v>
      </c>
      <c r="B79" s="2" t="s">
        <v>69</v>
      </c>
      <c r="C79" s="2" t="s">
        <v>94</v>
      </c>
      <c r="D79" s="2" t="s">
        <v>254</v>
      </c>
      <c r="E79" s="2" t="s">
        <v>121</v>
      </c>
      <c r="F79" s="2" t="s">
        <v>217</v>
      </c>
      <c r="G79" s="2" t="s">
        <v>362</v>
      </c>
      <c r="H79" s="21">
        <v>83</v>
      </c>
      <c r="I79" s="21">
        <v>135.29514496484029</v>
      </c>
      <c r="J79" s="24">
        <v>4.6363636363636367</v>
      </c>
      <c r="K79" s="24">
        <v>9.1381576700630092</v>
      </c>
      <c r="L79" s="2">
        <v>0.59055366050281111</v>
      </c>
      <c r="M79" s="10">
        <v>0.80543820344939387</v>
      </c>
    </row>
    <row r="80" spans="1:13" x14ac:dyDescent="0.25">
      <c r="A80" s="9">
        <v>79</v>
      </c>
      <c r="B80" s="2" t="s">
        <v>68</v>
      </c>
      <c r="C80" s="2" t="s">
        <v>95</v>
      </c>
      <c r="D80" s="2" t="s">
        <v>186</v>
      </c>
      <c r="E80" s="2" t="s">
        <v>108</v>
      </c>
      <c r="F80" s="2" t="s">
        <v>212</v>
      </c>
      <c r="G80" s="2" t="s">
        <v>363</v>
      </c>
      <c r="H80" s="21">
        <v>197</v>
      </c>
      <c r="I80" s="21">
        <v>350.31930501188094</v>
      </c>
      <c r="J80" s="24">
        <v>14.5</v>
      </c>
      <c r="K80" s="24">
        <v>24.536515975895494</v>
      </c>
      <c r="L80" s="2">
        <v>1.8146540530309618E-2</v>
      </c>
      <c r="M80" s="10">
        <v>0.12663280396080678</v>
      </c>
    </row>
    <row r="81" spans="1:13" x14ac:dyDescent="0.25">
      <c r="A81" s="9">
        <v>80</v>
      </c>
      <c r="B81" s="2" t="s">
        <v>74</v>
      </c>
      <c r="C81" s="2" t="s">
        <v>89</v>
      </c>
      <c r="D81" s="2" t="s">
        <v>186</v>
      </c>
      <c r="E81" s="2" t="s">
        <v>116</v>
      </c>
      <c r="F81" s="2" t="s">
        <v>192</v>
      </c>
      <c r="G81" s="2" t="s">
        <v>364</v>
      </c>
      <c r="H81" s="21">
        <v>-85</v>
      </c>
      <c r="I81" s="21">
        <v>165.39930323806101</v>
      </c>
      <c r="J81" s="24">
        <v>-13.333333333333334</v>
      </c>
      <c r="K81" s="24">
        <v>21.233191489393239</v>
      </c>
      <c r="L81" s="2">
        <v>0.57959021764180962</v>
      </c>
      <c r="M81" s="10">
        <v>1.7799130910499672E-3</v>
      </c>
    </row>
    <row r="82" spans="1:13" x14ac:dyDescent="0.25">
      <c r="A82" s="9">
        <v>81</v>
      </c>
      <c r="B82" s="2" t="s">
        <v>70</v>
      </c>
      <c r="C82" s="2" t="s">
        <v>96</v>
      </c>
      <c r="D82" s="2" t="s">
        <v>255</v>
      </c>
      <c r="E82" s="2" t="s">
        <v>147</v>
      </c>
      <c r="F82" s="2" t="s">
        <v>209</v>
      </c>
      <c r="G82" s="2" t="s">
        <v>365</v>
      </c>
      <c r="H82" s="21">
        <v>114</v>
      </c>
      <c r="I82" s="21">
        <v>225.8815985233677</v>
      </c>
      <c r="J82" s="24">
        <v>3.1</v>
      </c>
      <c r="K82" s="24">
        <v>6.0423248925246078</v>
      </c>
      <c r="L82" s="2">
        <v>0.4201121085397761</v>
      </c>
      <c r="M82" s="10">
        <v>0.71843393807109845</v>
      </c>
    </row>
    <row r="83" spans="1:13" x14ac:dyDescent="0.25">
      <c r="A83" s="9">
        <v>82</v>
      </c>
      <c r="B83" s="2" t="s">
        <v>250</v>
      </c>
      <c r="C83" s="2" t="s">
        <v>92</v>
      </c>
      <c r="D83" s="2" t="s">
        <v>187</v>
      </c>
      <c r="E83" s="2" t="s">
        <v>125</v>
      </c>
      <c r="F83" s="2" t="s">
        <v>225</v>
      </c>
      <c r="G83" s="2" t="s">
        <v>366</v>
      </c>
      <c r="H83" s="21">
        <v>184</v>
      </c>
      <c r="I83" s="21">
        <v>307.76869590293609</v>
      </c>
      <c r="J83" s="24">
        <v>1</v>
      </c>
      <c r="K83" s="24">
        <v>1.8760488056815781</v>
      </c>
      <c r="L83" s="2">
        <v>0.10976360094108051</v>
      </c>
      <c r="M83" s="10">
        <v>0.94454604060356273</v>
      </c>
    </row>
    <row r="84" spans="1:13" x14ac:dyDescent="0.25">
      <c r="A84" s="9">
        <v>83</v>
      </c>
      <c r="B84" s="2" t="s">
        <v>73</v>
      </c>
      <c r="C84" s="2" t="s">
        <v>86</v>
      </c>
      <c r="D84" s="2" t="s">
        <v>263</v>
      </c>
      <c r="E84" s="2" t="s">
        <v>107</v>
      </c>
      <c r="F84" s="2" t="s">
        <v>211</v>
      </c>
      <c r="G84" s="2" t="s">
        <v>367</v>
      </c>
      <c r="H84" s="21">
        <v>119</v>
      </c>
      <c r="I84" s="21">
        <v>164.88087391227543</v>
      </c>
      <c r="J84" s="24">
        <v>8.85</v>
      </c>
      <c r="K84" s="24">
        <v>11.543015320368848</v>
      </c>
      <c r="L84" s="2">
        <v>0.40119114882459972</v>
      </c>
      <c r="M84" s="10">
        <v>0.11569020242385897</v>
      </c>
    </row>
    <row r="85" spans="1:13" x14ac:dyDescent="0.25">
      <c r="A85" s="9">
        <v>84</v>
      </c>
      <c r="B85" s="2" t="s">
        <v>72</v>
      </c>
      <c r="C85" s="2" t="s">
        <v>98</v>
      </c>
      <c r="D85" s="2" t="s">
        <v>257</v>
      </c>
      <c r="E85" s="2" t="s">
        <v>152</v>
      </c>
      <c r="F85" s="2" t="s">
        <v>210</v>
      </c>
      <c r="G85" s="2" t="s">
        <v>368</v>
      </c>
      <c r="H85" s="21">
        <v>155</v>
      </c>
      <c r="I85" s="21">
        <v>230.5865563474693</v>
      </c>
      <c r="J85" s="24">
        <v>2.1</v>
      </c>
      <c r="K85" s="24">
        <v>3.6644941030254583</v>
      </c>
      <c r="L85" s="2">
        <v>0.25125872146610961</v>
      </c>
      <c r="M85" s="10">
        <v>0.84944654439504008</v>
      </c>
    </row>
    <row r="86" spans="1:13" x14ac:dyDescent="0.25">
      <c r="A86" s="9">
        <v>85</v>
      </c>
      <c r="B86" s="2" t="s">
        <v>68</v>
      </c>
      <c r="C86" s="2" t="s">
        <v>84</v>
      </c>
      <c r="D86" s="2" t="s">
        <v>188</v>
      </c>
      <c r="E86" s="2" t="s">
        <v>129</v>
      </c>
      <c r="F86" s="2" t="s">
        <v>224</v>
      </c>
      <c r="G86" s="2" t="s">
        <v>369</v>
      </c>
      <c r="H86" s="21">
        <v>163</v>
      </c>
      <c r="I86" s="21">
        <v>254.68174751212914</v>
      </c>
      <c r="J86" s="24">
        <v>0.42857142857142855</v>
      </c>
      <c r="K86" s="24">
        <v>0.70397598921998439</v>
      </c>
      <c r="L86" s="2">
        <v>0.19810658528576175</v>
      </c>
      <c r="M86" s="10">
        <v>0.97712777130853723</v>
      </c>
    </row>
    <row r="87" spans="1:13" x14ac:dyDescent="0.25">
      <c r="A87" s="9">
        <v>86</v>
      </c>
      <c r="B87" s="2" t="s">
        <v>69</v>
      </c>
      <c r="C87" s="2" t="s">
        <v>82</v>
      </c>
      <c r="D87" s="2" t="s">
        <v>180</v>
      </c>
      <c r="E87" s="2" t="s">
        <v>142</v>
      </c>
      <c r="F87" s="2" t="s">
        <v>214</v>
      </c>
      <c r="G87" s="2" t="s">
        <v>370</v>
      </c>
      <c r="H87" s="21">
        <v>188</v>
      </c>
      <c r="I87" s="21">
        <v>258.58509126015491</v>
      </c>
      <c r="J87" s="24">
        <v>19.7</v>
      </c>
      <c r="K87" s="24">
        <v>27.82828636127585</v>
      </c>
      <c r="L87" s="2">
        <v>7.9228182963502425E-2</v>
      </c>
      <c r="M87" s="10">
        <v>5.2929597738936573E-3</v>
      </c>
    </row>
    <row r="88" spans="1:13" x14ac:dyDescent="0.25">
      <c r="A88" s="9">
        <v>87</v>
      </c>
      <c r="B88" s="2" t="s">
        <v>252</v>
      </c>
      <c r="C88" s="2" t="s">
        <v>83</v>
      </c>
      <c r="D88" s="2" t="s">
        <v>254</v>
      </c>
      <c r="E88" s="2" t="s">
        <v>136</v>
      </c>
      <c r="F88" s="2" t="s">
        <v>226</v>
      </c>
      <c r="G88" s="2" t="s">
        <v>371</v>
      </c>
      <c r="H88" s="21">
        <v>198</v>
      </c>
      <c r="I88" s="21">
        <v>240.4329948065226</v>
      </c>
      <c r="J88" s="24">
        <v>16.5</v>
      </c>
      <c r="K88" s="24">
        <v>20.250920987576066</v>
      </c>
      <c r="L88" s="2">
        <v>1.2417276583106651E-2</v>
      </c>
      <c r="M88" s="10">
        <v>3.6169167512737355E-3</v>
      </c>
    </row>
    <row r="89" spans="1:13" x14ac:dyDescent="0.25">
      <c r="A89" s="9">
        <v>88</v>
      </c>
      <c r="B89" s="2" t="s">
        <v>77</v>
      </c>
      <c r="C89" s="2" t="s">
        <v>82</v>
      </c>
      <c r="D89" s="2" t="s">
        <v>263</v>
      </c>
      <c r="E89" s="2" t="s">
        <v>138</v>
      </c>
      <c r="F89" s="2" t="s">
        <v>223</v>
      </c>
      <c r="G89" s="2" t="s">
        <v>372</v>
      </c>
      <c r="H89" s="21">
        <v>189</v>
      </c>
      <c r="I89" s="21">
        <v>338.26423148181482</v>
      </c>
      <c r="J89" s="24">
        <v>12.083333333333334</v>
      </c>
      <c r="K89" s="24">
        <v>14.632208057024041</v>
      </c>
      <c r="L89" s="2">
        <v>7.846045074977126E-2</v>
      </c>
      <c r="M89" s="10">
        <v>0.27920865829460484</v>
      </c>
    </row>
    <row r="90" spans="1:13" x14ac:dyDescent="0.25">
      <c r="A90" s="9">
        <v>89</v>
      </c>
      <c r="B90" s="2" t="s">
        <v>251</v>
      </c>
      <c r="C90" s="2" t="s">
        <v>82</v>
      </c>
      <c r="D90" s="2" t="s">
        <v>261</v>
      </c>
      <c r="E90" s="2" t="s">
        <v>141</v>
      </c>
      <c r="F90" s="2" t="s">
        <v>217</v>
      </c>
      <c r="G90" s="2" t="s">
        <v>373</v>
      </c>
      <c r="H90" s="21">
        <v>133</v>
      </c>
      <c r="I90" s="21">
        <v>194.86086781891524</v>
      </c>
      <c r="J90" s="24">
        <v>1.25</v>
      </c>
      <c r="K90" s="24">
        <v>1.515779894488108</v>
      </c>
      <c r="L90" s="2">
        <v>0.34235241422777163</v>
      </c>
      <c r="M90" s="10">
        <v>0.91060702625748391</v>
      </c>
    </row>
    <row r="91" spans="1:13" x14ac:dyDescent="0.25">
      <c r="A91" s="9">
        <v>90</v>
      </c>
      <c r="B91" s="2" t="s">
        <v>252</v>
      </c>
      <c r="C91" s="2" t="s">
        <v>90</v>
      </c>
      <c r="D91" s="2" t="s">
        <v>260</v>
      </c>
      <c r="E91" s="2" t="s">
        <v>114</v>
      </c>
      <c r="F91" s="2" t="s">
        <v>196</v>
      </c>
      <c r="G91" s="2" t="s">
        <v>374</v>
      </c>
      <c r="H91" s="21">
        <v>-25</v>
      </c>
      <c r="I91" s="21">
        <v>40.892194452591305</v>
      </c>
      <c r="J91" s="24">
        <v>-8.7058823529411757</v>
      </c>
      <c r="K91" s="24">
        <v>13.573704125133142</v>
      </c>
      <c r="L91" s="2">
        <v>0.90389752517489197</v>
      </c>
      <c r="M91" s="10">
        <v>0.25711978556999393</v>
      </c>
    </row>
    <row r="92" spans="1:13" x14ac:dyDescent="0.25">
      <c r="A92" s="9">
        <v>91</v>
      </c>
      <c r="B92" s="2" t="s">
        <v>251</v>
      </c>
      <c r="C92" s="2" t="s">
        <v>81</v>
      </c>
      <c r="D92" s="2" t="s">
        <v>262</v>
      </c>
      <c r="E92" s="2" t="s">
        <v>121</v>
      </c>
      <c r="F92" s="2" t="s">
        <v>212</v>
      </c>
      <c r="G92" s="2" t="s">
        <v>375</v>
      </c>
      <c r="H92" s="21">
        <v>22</v>
      </c>
      <c r="I92" s="21">
        <v>39.865593144479405</v>
      </c>
      <c r="J92" s="24">
        <v>5.1578947368421053</v>
      </c>
      <c r="K92" s="24">
        <v>7.1306116444308358</v>
      </c>
      <c r="L92" s="2">
        <v>0.91536573742216076</v>
      </c>
      <c r="M92" s="10">
        <v>0.51461436685579587</v>
      </c>
    </row>
    <row r="93" spans="1:13" x14ac:dyDescent="0.25">
      <c r="A93" s="9">
        <v>92</v>
      </c>
      <c r="B93" s="2" t="s">
        <v>249</v>
      </c>
      <c r="C93" s="2" t="s">
        <v>88</v>
      </c>
      <c r="D93" s="2" t="s">
        <v>183</v>
      </c>
      <c r="E93" s="2" t="s">
        <v>130</v>
      </c>
      <c r="F93" s="2" t="s">
        <v>207</v>
      </c>
      <c r="G93" s="2" t="s">
        <v>376</v>
      </c>
      <c r="H93" s="21">
        <v>106</v>
      </c>
      <c r="I93" s="21">
        <v>186.57980937416963</v>
      </c>
      <c r="J93" s="24">
        <v>5.75</v>
      </c>
      <c r="K93" s="24">
        <v>8.6678223330764723</v>
      </c>
      <c r="L93" s="2">
        <v>0.47435874428181757</v>
      </c>
      <c r="M93" s="10">
        <v>0.42422390177298053</v>
      </c>
    </row>
    <row r="94" spans="1:13" x14ac:dyDescent="0.25">
      <c r="A94" s="9">
        <v>93</v>
      </c>
      <c r="B94" s="2" t="s">
        <v>77</v>
      </c>
      <c r="C94" s="2" t="s">
        <v>93</v>
      </c>
      <c r="D94" s="2" t="s">
        <v>180</v>
      </c>
      <c r="E94" s="2" t="s">
        <v>117</v>
      </c>
      <c r="F94" s="2" t="s">
        <v>222</v>
      </c>
      <c r="G94" s="2" t="s">
        <v>377</v>
      </c>
      <c r="H94" s="21">
        <v>124</v>
      </c>
      <c r="I94" s="21">
        <v>210.61268394639927</v>
      </c>
      <c r="J94" s="24">
        <v>6.833333333333333</v>
      </c>
      <c r="K94" s="24">
        <v>12.220674918650026</v>
      </c>
      <c r="L94" s="2">
        <v>0.38375407409361906</v>
      </c>
      <c r="M94" s="10">
        <v>0.58956440440495195</v>
      </c>
    </row>
    <row r="95" spans="1:13" x14ac:dyDescent="0.25">
      <c r="A95" s="9">
        <v>94</v>
      </c>
      <c r="B95" s="2" t="s">
        <v>70</v>
      </c>
      <c r="C95" s="2" t="s">
        <v>92</v>
      </c>
      <c r="D95" s="2" t="s">
        <v>190</v>
      </c>
      <c r="E95" s="2" t="s">
        <v>138</v>
      </c>
      <c r="F95" s="2" t="s">
        <v>207</v>
      </c>
      <c r="G95" s="2" t="s">
        <v>378</v>
      </c>
      <c r="H95" s="21">
        <v>158</v>
      </c>
      <c r="I95" s="21">
        <v>214.44374655373002</v>
      </c>
      <c r="J95" s="24">
        <v>0.6428571428571429</v>
      </c>
      <c r="K95" s="24">
        <v>1.2541223731854643</v>
      </c>
      <c r="L95" s="2">
        <v>0.21762361918372863</v>
      </c>
      <c r="M95" s="10">
        <v>0.97091468860447527</v>
      </c>
    </row>
    <row r="96" spans="1:13" x14ac:dyDescent="0.25">
      <c r="A96" s="9">
        <v>95</v>
      </c>
      <c r="B96" s="2" t="s">
        <v>67</v>
      </c>
      <c r="C96" s="2" t="s">
        <v>93</v>
      </c>
      <c r="D96" s="2" t="s">
        <v>260</v>
      </c>
      <c r="E96" s="2" t="s">
        <v>133</v>
      </c>
      <c r="F96" s="2" t="s">
        <v>206</v>
      </c>
      <c r="G96" s="2" t="s">
        <v>379</v>
      </c>
      <c r="H96" s="21">
        <v>115</v>
      </c>
      <c r="I96" s="21">
        <v>203.26457153202387</v>
      </c>
      <c r="J96" s="24">
        <v>7.666666666666667</v>
      </c>
      <c r="K96" s="24">
        <v>11.570139117655964</v>
      </c>
      <c r="L96" s="2">
        <v>0.40959077416578304</v>
      </c>
      <c r="M96" s="10">
        <v>0.31377756786630828</v>
      </c>
    </row>
    <row r="97" spans="1:13" x14ac:dyDescent="0.25">
      <c r="A97" s="9">
        <v>96</v>
      </c>
      <c r="B97" s="2" t="s">
        <v>76</v>
      </c>
      <c r="C97" s="2" t="s">
        <v>105</v>
      </c>
      <c r="D97" s="2" t="s">
        <v>258</v>
      </c>
      <c r="E97" s="2" t="s">
        <v>119</v>
      </c>
      <c r="F97" s="2" t="s">
        <v>209</v>
      </c>
      <c r="G97" s="2" t="s">
        <v>380</v>
      </c>
      <c r="H97" s="21">
        <v>125</v>
      </c>
      <c r="I97" s="21">
        <v>189.99330357469299</v>
      </c>
      <c r="J97" s="24">
        <v>10.4375</v>
      </c>
      <c r="K97" s="24">
        <v>14.832886740008714</v>
      </c>
      <c r="L97" s="2">
        <v>0.36960226286203557</v>
      </c>
      <c r="M97" s="10">
        <v>0.16177386002606564</v>
      </c>
    </row>
    <row r="98" spans="1:13" x14ac:dyDescent="0.25">
      <c r="A98" s="9">
        <v>97</v>
      </c>
      <c r="B98" s="2" t="s">
        <v>77</v>
      </c>
      <c r="C98" s="2" t="s">
        <v>104</v>
      </c>
      <c r="D98" s="2" t="s">
        <v>181</v>
      </c>
      <c r="E98" s="2" t="s">
        <v>131</v>
      </c>
      <c r="F98" s="2" t="s">
        <v>192</v>
      </c>
      <c r="G98" s="2" t="s">
        <v>381</v>
      </c>
      <c r="H98" s="21">
        <v>157</v>
      </c>
      <c r="I98" s="21">
        <v>234.27639651520713</v>
      </c>
      <c r="J98" s="24">
        <v>1.6</v>
      </c>
      <c r="K98" s="24">
        <v>1.904704844807112</v>
      </c>
      <c r="L98" s="2">
        <v>0.21879043170603396</v>
      </c>
      <c r="M98" s="10">
        <v>0.94494561785402054</v>
      </c>
    </row>
    <row r="99" spans="1:13" x14ac:dyDescent="0.25">
      <c r="A99" s="9">
        <v>98</v>
      </c>
      <c r="B99" s="2" t="s">
        <v>253</v>
      </c>
      <c r="C99" s="2" t="s">
        <v>83</v>
      </c>
      <c r="D99" s="2" t="s">
        <v>188</v>
      </c>
      <c r="E99" s="2" t="s">
        <v>121</v>
      </c>
      <c r="F99" s="2" t="s">
        <v>219</v>
      </c>
      <c r="G99" s="2" t="s">
        <v>382</v>
      </c>
      <c r="H99" s="21">
        <v>186</v>
      </c>
      <c r="I99" s="21">
        <v>279.03718466072326</v>
      </c>
      <c r="J99" s="24">
        <v>0.82352941176470584</v>
      </c>
      <c r="K99" s="24">
        <v>1.1037108893167704</v>
      </c>
      <c r="L99" s="2">
        <v>0.10339582300184058</v>
      </c>
      <c r="M99" s="10">
        <v>0.94709994950534515</v>
      </c>
    </row>
    <row r="100" spans="1:13" x14ac:dyDescent="0.25">
      <c r="A100" s="9">
        <v>99</v>
      </c>
      <c r="B100" s="2" t="s">
        <v>67</v>
      </c>
      <c r="C100" s="2" t="s">
        <v>104</v>
      </c>
      <c r="D100" s="2" t="s">
        <v>189</v>
      </c>
      <c r="E100" s="2" t="s">
        <v>116</v>
      </c>
      <c r="F100" s="2" t="s">
        <v>200</v>
      </c>
      <c r="G100" s="2" t="s">
        <v>383</v>
      </c>
      <c r="H100" s="21">
        <v>61</v>
      </c>
      <c r="I100" s="21">
        <v>117.12778458303272</v>
      </c>
      <c r="J100" s="24">
        <v>9.4</v>
      </c>
      <c r="K100" s="24">
        <v>17.72866460376342</v>
      </c>
      <c r="L100" s="2">
        <v>0.72505639106968955</v>
      </c>
      <c r="M100" s="10">
        <v>0.52360904214114212</v>
      </c>
    </row>
    <row r="101" spans="1:13" x14ac:dyDescent="0.25">
      <c r="A101" s="15">
        <v>100</v>
      </c>
      <c r="B101" s="16" t="s">
        <v>76</v>
      </c>
      <c r="C101" s="16" t="s">
        <v>84</v>
      </c>
      <c r="D101" s="16" t="s">
        <v>184</v>
      </c>
      <c r="E101" s="16" t="s">
        <v>138</v>
      </c>
      <c r="F101" s="16" t="s">
        <v>224</v>
      </c>
      <c r="G101" s="16" t="s">
        <v>384</v>
      </c>
      <c r="H101" s="21">
        <v>-80</v>
      </c>
      <c r="I101" s="21">
        <v>136.94090314217419</v>
      </c>
      <c r="J101" s="24">
        <v>-9.5500000000000007</v>
      </c>
      <c r="K101" s="25">
        <v>12.282843280766143</v>
      </c>
      <c r="L101" s="2">
        <v>0.6027664559612379</v>
      </c>
      <c r="M101" s="17">
        <v>5.0638774215136184E-2</v>
      </c>
    </row>
    <row r="102" spans="1:13" x14ac:dyDescent="0.25">
      <c r="A102" s="15">
        <v>101</v>
      </c>
      <c r="B102" s="2" t="s">
        <v>74</v>
      </c>
      <c r="C102" s="2" t="s">
        <v>86</v>
      </c>
      <c r="D102" s="2" t="s">
        <v>256</v>
      </c>
      <c r="E102" s="2" t="s">
        <v>150</v>
      </c>
      <c r="F102" s="18" t="s">
        <v>220</v>
      </c>
      <c r="G102" s="2" t="s">
        <v>385</v>
      </c>
      <c r="H102" s="21">
        <v>148</v>
      </c>
      <c r="I102" s="21">
        <v>193.58563053145238</v>
      </c>
      <c r="J102" s="24">
        <v>16.636363636363637</v>
      </c>
      <c r="K102" s="25">
        <v>29.163455454293935</v>
      </c>
      <c r="L102" s="2">
        <v>0.2838477275409812</v>
      </c>
      <c r="M102" s="17">
        <v>9.1518426669743524E-2</v>
      </c>
    </row>
    <row r="103" spans="1:13" x14ac:dyDescent="0.25">
      <c r="A103" s="15">
        <v>102</v>
      </c>
      <c r="B103" s="2" t="s">
        <v>70</v>
      </c>
      <c r="C103" s="2" t="s">
        <v>93</v>
      </c>
      <c r="D103" s="2" t="s">
        <v>258</v>
      </c>
      <c r="E103" s="2" t="s">
        <v>149</v>
      </c>
      <c r="F103" s="18" t="s">
        <v>218</v>
      </c>
      <c r="G103" s="2" t="s">
        <v>386</v>
      </c>
      <c r="H103" s="21">
        <v>56</v>
      </c>
      <c r="I103" s="21">
        <v>61.401166180632828</v>
      </c>
      <c r="J103" s="24">
        <v>12.466666666666667</v>
      </c>
      <c r="K103" s="25">
        <v>22.874003608412494</v>
      </c>
      <c r="L103" s="2">
        <v>0.76564134439759879</v>
      </c>
      <c r="M103" s="17">
        <v>6.7973284160549929E-2</v>
      </c>
    </row>
    <row r="104" spans="1:13" x14ac:dyDescent="0.25">
      <c r="A104" s="15">
        <v>103</v>
      </c>
      <c r="B104" s="2" t="s">
        <v>70</v>
      </c>
      <c r="C104" s="2" t="s">
        <v>83</v>
      </c>
      <c r="D104" s="2" t="s">
        <v>254</v>
      </c>
      <c r="E104" s="2" t="s">
        <v>136</v>
      </c>
      <c r="F104" s="18" t="s">
        <v>219</v>
      </c>
      <c r="G104" s="2" t="s">
        <v>387</v>
      </c>
      <c r="H104" s="21">
        <v>76</v>
      </c>
      <c r="I104" s="21">
        <v>84.27852770281477</v>
      </c>
      <c r="J104" s="24">
        <v>1.7777777777777777</v>
      </c>
      <c r="K104" s="25">
        <v>2.2028714819009538</v>
      </c>
      <c r="L104" s="2">
        <v>0.61896073313418032</v>
      </c>
      <c r="M104" s="17">
        <v>0.88256584806517369</v>
      </c>
    </row>
    <row r="105" spans="1:13" x14ac:dyDescent="0.25">
      <c r="A105" s="15">
        <v>104</v>
      </c>
      <c r="B105" s="2" t="s">
        <v>76</v>
      </c>
      <c r="C105" s="2" t="s">
        <v>102</v>
      </c>
      <c r="D105" s="2" t="s">
        <v>260</v>
      </c>
      <c r="E105" s="2" t="s">
        <v>115</v>
      </c>
      <c r="F105" s="18" t="s">
        <v>218</v>
      </c>
      <c r="G105" s="2" t="s">
        <v>388</v>
      </c>
      <c r="H105" s="21">
        <v>54</v>
      </c>
      <c r="I105" s="21">
        <v>83.493675546076389</v>
      </c>
      <c r="J105" s="24">
        <v>9.8181818181818183</v>
      </c>
      <c r="K105" s="25">
        <v>13.585961952947061</v>
      </c>
      <c r="L105" s="2">
        <v>0.77202792238063223</v>
      </c>
      <c r="M105" s="17">
        <v>0.44878705942743846</v>
      </c>
    </row>
    <row r="106" spans="1:13" x14ac:dyDescent="0.25">
      <c r="A106" s="15">
        <v>105</v>
      </c>
      <c r="B106" s="2" t="s">
        <v>75</v>
      </c>
      <c r="C106" s="2" t="s">
        <v>87</v>
      </c>
      <c r="D106" s="2" t="s">
        <v>263</v>
      </c>
      <c r="E106" s="2" t="s">
        <v>106</v>
      </c>
      <c r="F106" s="18" t="s">
        <v>208</v>
      </c>
      <c r="G106" s="2" t="s">
        <v>389</v>
      </c>
      <c r="H106" s="21">
        <v>48</v>
      </c>
      <c r="I106" s="21">
        <v>49.229915399046753</v>
      </c>
      <c r="J106" s="24">
        <v>4.8947368421052628</v>
      </c>
      <c r="K106" s="25">
        <v>9.42860062805293</v>
      </c>
      <c r="L106" s="2">
        <v>0.79536125900985544</v>
      </c>
      <c r="M106" s="17">
        <v>0.52460343827247757</v>
      </c>
    </row>
    <row r="107" spans="1:13" x14ac:dyDescent="0.25">
      <c r="A107" s="15">
        <v>106</v>
      </c>
      <c r="B107" s="2" t="s">
        <v>251</v>
      </c>
      <c r="C107" s="2" t="s">
        <v>101</v>
      </c>
      <c r="D107" s="2" t="s">
        <v>261</v>
      </c>
      <c r="E107" s="2" t="s">
        <v>147</v>
      </c>
      <c r="F107" s="18" t="s">
        <v>213</v>
      </c>
      <c r="G107" s="2" t="s">
        <v>390</v>
      </c>
      <c r="H107" s="21">
        <v>31</v>
      </c>
      <c r="I107" s="21">
        <v>49.761032583355593</v>
      </c>
      <c r="J107" s="24">
        <v>4.5625</v>
      </c>
      <c r="K107" s="25">
        <v>7.688747999489272</v>
      </c>
      <c r="L107" s="2">
        <v>0.87400779592911937</v>
      </c>
      <c r="M107" s="17">
        <v>0.63880298435199256</v>
      </c>
    </row>
    <row r="108" spans="1:13" x14ac:dyDescent="0.25">
      <c r="A108" s="15">
        <v>107</v>
      </c>
      <c r="B108" s="2" t="s">
        <v>75</v>
      </c>
      <c r="C108" s="2" t="s">
        <v>89</v>
      </c>
      <c r="D108" s="2" t="s">
        <v>261</v>
      </c>
      <c r="E108" s="2" t="s">
        <v>152</v>
      </c>
      <c r="F108" s="18" t="s">
        <v>214</v>
      </c>
      <c r="G108" s="2" t="s">
        <v>391</v>
      </c>
      <c r="H108" s="21">
        <v>102</v>
      </c>
      <c r="I108" s="21">
        <v>160.55299196619242</v>
      </c>
      <c r="J108" s="24">
        <v>9.9285714285714288</v>
      </c>
      <c r="K108" s="25">
        <v>14.191102387288041</v>
      </c>
      <c r="L108" s="2">
        <v>0.48473126978328562</v>
      </c>
      <c r="M108" s="17">
        <v>0.30896752648849857</v>
      </c>
    </row>
    <row r="109" spans="1:13" x14ac:dyDescent="0.25">
      <c r="A109" s="15">
        <v>108</v>
      </c>
      <c r="B109" s="2" t="s">
        <v>80</v>
      </c>
      <c r="C109" s="2" t="s">
        <v>89</v>
      </c>
      <c r="D109" s="2" t="s">
        <v>188</v>
      </c>
      <c r="E109" s="2" t="s">
        <v>133</v>
      </c>
      <c r="F109" s="18" t="s">
        <v>227</v>
      </c>
      <c r="G109" s="2" t="s">
        <v>392</v>
      </c>
      <c r="H109" s="21">
        <v>191</v>
      </c>
      <c r="I109" s="21">
        <v>355.03894215989419</v>
      </c>
      <c r="J109" s="24">
        <v>3.1</v>
      </c>
      <c r="K109" s="25">
        <v>4.5189277427177217</v>
      </c>
      <c r="L109" s="2">
        <v>5.1044280987452506E-2</v>
      </c>
      <c r="M109" s="17">
        <v>0.89759216428232924</v>
      </c>
    </row>
    <row r="110" spans="1:13" x14ac:dyDescent="0.25">
      <c r="A110" s="15">
        <v>109</v>
      </c>
      <c r="B110" s="2" t="s">
        <v>66</v>
      </c>
      <c r="C110" s="2" t="s">
        <v>103</v>
      </c>
      <c r="D110" s="2" t="s">
        <v>189</v>
      </c>
      <c r="E110" s="2" t="s">
        <v>148</v>
      </c>
      <c r="F110" s="18" t="s">
        <v>195</v>
      </c>
      <c r="G110" s="2" t="s">
        <v>393</v>
      </c>
      <c r="H110" s="21">
        <v>174</v>
      </c>
      <c r="I110" s="21">
        <v>226.28577924450209</v>
      </c>
      <c r="J110" s="24">
        <v>3.1428571428571428</v>
      </c>
      <c r="K110" s="25">
        <v>3.2261862972729354</v>
      </c>
      <c r="L110" s="2">
        <v>0.15344491433338836</v>
      </c>
      <c r="M110" s="17">
        <v>0.84057149730651703</v>
      </c>
    </row>
    <row r="111" spans="1:13" x14ac:dyDescent="0.25">
      <c r="A111" s="15">
        <v>110</v>
      </c>
      <c r="B111" s="2" t="s">
        <v>77</v>
      </c>
      <c r="C111" s="2" t="s">
        <v>96</v>
      </c>
      <c r="D111" s="2" t="s">
        <v>259</v>
      </c>
      <c r="E111" s="2" t="s">
        <v>137</v>
      </c>
      <c r="F111" s="18" t="s">
        <v>211</v>
      </c>
      <c r="G111" s="2" t="s">
        <v>394</v>
      </c>
      <c r="H111" s="21">
        <v>-18</v>
      </c>
      <c r="I111" s="21">
        <v>29.57016426965744</v>
      </c>
      <c r="J111" s="24">
        <v>-7.1052631578947372</v>
      </c>
      <c r="K111" s="25">
        <v>9.7638168614089071</v>
      </c>
      <c r="L111" s="2">
        <v>0.93024684120451417</v>
      </c>
      <c r="M111" s="17">
        <v>0.32214188419086109</v>
      </c>
    </row>
    <row r="112" spans="1:13" x14ac:dyDescent="0.25">
      <c r="A112" s="15">
        <v>111</v>
      </c>
      <c r="B112" s="2" t="s">
        <v>253</v>
      </c>
      <c r="C112" s="2" t="s">
        <v>102</v>
      </c>
      <c r="D112" s="2" t="s">
        <v>183</v>
      </c>
      <c r="E112" s="2" t="s">
        <v>111</v>
      </c>
      <c r="F112" s="18" t="s">
        <v>204</v>
      </c>
      <c r="G112" s="2" t="s">
        <v>395</v>
      </c>
      <c r="H112" s="21">
        <v>20</v>
      </c>
      <c r="I112" s="21">
        <v>30.97872406011566</v>
      </c>
      <c r="J112" s="24">
        <v>6.833333333333333</v>
      </c>
      <c r="K112" s="25">
        <v>9.2255701019867047</v>
      </c>
      <c r="L112" s="2">
        <v>0.92535908518176357</v>
      </c>
      <c r="M112" s="17">
        <v>0.39308165695345998</v>
      </c>
    </row>
    <row r="113" spans="1:13" x14ac:dyDescent="0.25">
      <c r="A113" s="15">
        <v>112</v>
      </c>
      <c r="B113" s="2" t="s">
        <v>73</v>
      </c>
      <c r="C113" s="2" t="s">
        <v>101</v>
      </c>
      <c r="D113" s="2" t="s">
        <v>185</v>
      </c>
      <c r="E113" s="2" t="s">
        <v>117</v>
      </c>
      <c r="F113" s="18" t="s">
        <v>200</v>
      </c>
      <c r="G113" s="2" t="s">
        <v>396</v>
      </c>
      <c r="H113" s="21">
        <v>156</v>
      </c>
      <c r="I113" s="21">
        <v>258.00613219924611</v>
      </c>
      <c r="J113" s="24">
        <v>9.882352941176471</v>
      </c>
      <c r="K113" s="25">
        <v>14.7256174065606</v>
      </c>
      <c r="L113" s="2">
        <v>0.22841411046067395</v>
      </c>
      <c r="M113" s="17">
        <v>0.16177171315229</v>
      </c>
    </row>
    <row r="114" spans="1:13" x14ac:dyDescent="0.25">
      <c r="A114" s="15">
        <v>113</v>
      </c>
      <c r="B114" s="2" t="s">
        <v>72</v>
      </c>
      <c r="C114" s="2" t="s">
        <v>82</v>
      </c>
      <c r="D114" s="2" t="s">
        <v>186</v>
      </c>
      <c r="E114" s="2" t="s">
        <v>112</v>
      </c>
      <c r="F114" s="18" t="s">
        <v>214</v>
      </c>
      <c r="G114" s="2" t="s">
        <v>397</v>
      </c>
      <c r="H114" s="21">
        <v>82</v>
      </c>
      <c r="I114" s="21">
        <v>153.48745063614894</v>
      </c>
      <c r="J114" s="24">
        <v>9.5789473684210531</v>
      </c>
      <c r="K114" s="25">
        <v>18.303359741082481</v>
      </c>
      <c r="L114" s="2">
        <v>0.5975089308335888</v>
      </c>
      <c r="M114" s="17">
        <v>9.4325313465479232E-2</v>
      </c>
    </row>
    <row r="115" spans="1:13" x14ac:dyDescent="0.25">
      <c r="A115" s="15">
        <v>114</v>
      </c>
      <c r="B115" s="2" t="s">
        <v>68</v>
      </c>
      <c r="C115" s="2" t="s">
        <v>92</v>
      </c>
      <c r="D115" s="2" t="s">
        <v>188</v>
      </c>
      <c r="E115" s="2" t="s">
        <v>117</v>
      </c>
      <c r="F115" s="18" t="s">
        <v>223</v>
      </c>
      <c r="G115" s="2" t="s">
        <v>398</v>
      </c>
      <c r="H115" s="21">
        <v>81</v>
      </c>
      <c r="I115" s="21">
        <v>153.405256961844</v>
      </c>
      <c r="J115" s="24">
        <v>8.1999999999999993</v>
      </c>
      <c r="K115" s="25">
        <v>15.424071083565678</v>
      </c>
      <c r="L115" s="2">
        <v>0.60077299159750142</v>
      </c>
      <c r="M115" s="17">
        <v>0.16649032665580932</v>
      </c>
    </row>
    <row r="116" spans="1:13" x14ac:dyDescent="0.25">
      <c r="A116" s="15">
        <v>115</v>
      </c>
      <c r="B116" s="2" t="s">
        <v>76</v>
      </c>
      <c r="C116" s="2" t="s">
        <v>95</v>
      </c>
      <c r="D116" s="2" t="s">
        <v>254</v>
      </c>
      <c r="E116" s="2" t="s">
        <v>126</v>
      </c>
      <c r="F116" s="18" t="s">
        <v>209</v>
      </c>
      <c r="G116" s="2" t="s">
        <v>399</v>
      </c>
      <c r="H116" s="21">
        <v>165</v>
      </c>
      <c r="I116" s="21">
        <v>201.41385077643662</v>
      </c>
      <c r="J116" s="24">
        <v>3.4615384615384617</v>
      </c>
      <c r="K116" s="25">
        <v>6.8312495673309499</v>
      </c>
      <c r="L116" s="2">
        <v>0.19572191896656843</v>
      </c>
      <c r="M116" s="17">
        <v>0.82909293910913107</v>
      </c>
    </row>
    <row r="117" spans="1:13" x14ac:dyDescent="0.25">
      <c r="A117" s="15">
        <v>116</v>
      </c>
      <c r="B117" s="2" t="s">
        <v>73</v>
      </c>
      <c r="C117" s="2" t="s">
        <v>85</v>
      </c>
      <c r="D117" s="2" t="s">
        <v>188</v>
      </c>
      <c r="E117" s="2" t="s">
        <v>114</v>
      </c>
      <c r="F117" s="18" t="s">
        <v>207</v>
      </c>
      <c r="G117" s="2" t="s">
        <v>400</v>
      </c>
      <c r="H117" s="21">
        <v>145</v>
      </c>
      <c r="I117" s="21">
        <v>211.28828204125443</v>
      </c>
      <c r="J117" s="24">
        <v>1.0833333333333333</v>
      </c>
      <c r="K117" s="25">
        <v>1.4571896786984537</v>
      </c>
      <c r="L117" s="2">
        <v>0.29009674060392932</v>
      </c>
      <c r="M117" s="17">
        <v>0.94775541666927277</v>
      </c>
    </row>
    <row r="118" spans="1:13" x14ac:dyDescent="0.25">
      <c r="A118" s="15">
        <v>117</v>
      </c>
      <c r="B118" s="2" t="s">
        <v>72</v>
      </c>
      <c r="C118" s="2" t="s">
        <v>86</v>
      </c>
      <c r="D118" s="2" t="s">
        <v>180</v>
      </c>
      <c r="E118" s="2" t="s">
        <v>110</v>
      </c>
      <c r="F118" s="18" t="s">
        <v>209</v>
      </c>
      <c r="G118" s="2" t="s">
        <v>401</v>
      </c>
      <c r="H118" s="21">
        <v>116</v>
      </c>
      <c r="I118" s="21">
        <v>145.97536479074142</v>
      </c>
      <c r="J118" s="24">
        <v>14.583333333333334</v>
      </c>
      <c r="K118" s="25">
        <v>20.207102090810718</v>
      </c>
      <c r="L118" s="2">
        <v>0.40427909068991519</v>
      </c>
      <c r="M118" s="17">
        <v>0.12624397333282178</v>
      </c>
    </row>
    <row r="119" spans="1:13" x14ac:dyDescent="0.25">
      <c r="A119" s="15">
        <v>118</v>
      </c>
      <c r="B119" s="2" t="s">
        <v>80</v>
      </c>
      <c r="C119" s="2" t="s">
        <v>93</v>
      </c>
      <c r="D119" s="2" t="s">
        <v>180</v>
      </c>
      <c r="E119" s="2" t="s">
        <v>137</v>
      </c>
      <c r="F119" s="18" t="s">
        <v>225</v>
      </c>
      <c r="G119" s="2" t="s">
        <v>402</v>
      </c>
      <c r="H119" s="21">
        <v>113</v>
      </c>
      <c r="I119" s="21">
        <v>193.6837377847007</v>
      </c>
      <c r="J119" s="24">
        <v>4.1052631578947372</v>
      </c>
      <c r="K119" s="25">
        <v>7.5503150829260264</v>
      </c>
      <c r="L119" s="2">
        <v>0.42076678974856796</v>
      </c>
      <c r="M119" s="17">
        <v>0.61350867568630396</v>
      </c>
    </row>
    <row r="120" spans="1:13" x14ac:dyDescent="0.25">
      <c r="A120" s="15">
        <v>119</v>
      </c>
      <c r="B120" s="2" t="s">
        <v>249</v>
      </c>
      <c r="C120" s="2" t="s">
        <v>94</v>
      </c>
      <c r="D120" s="2" t="s">
        <v>184</v>
      </c>
      <c r="E120" s="2" t="s">
        <v>125</v>
      </c>
      <c r="F120" s="18" t="s">
        <v>203</v>
      </c>
      <c r="G120" s="2" t="s">
        <v>403</v>
      </c>
      <c r="H120" s="21">
        <v>19</v>
      </c>
      <c r="I120" s="21">
        <v>24.018634985218036</v>
      </c>
      <c r="J120" s="24">
        <v>14</v>
      </c>
      <c r="K120" s="25">
        <v>19.485289164895985</v>
      </c>
      <c r="L120" s="2">
        <v>0.92541237164597878</v>
      </c>
      <c r="M120" s="17">
        <v>0.23971300928960215</v>
      </c>
    </row>
    <row r="121" spans="1:13" x14ac:dyDescent="0.25">
      <c r="A121" s="15">
        <v>120</v>
      </c>
      <c r="B121" s="2" t="s">
        <v>78</v>
      </c>
      <c r="C121" s="2" t="s">
        <v>93</v>
      </c>
      <c r="D121" s="2" t="s">
        <v>181</v>
      </c>
      <c r="E121" s="2" t="s">
        <v>149</v>
      </c>
      <c r="F121" s="18" t="s">
        <v>206</v>
      </c>
      <c r="G121" s="2" t="s">
        <v>404</v>
      </c>
      <c r="H121" s="21">
        <v>-69</v>
      </c>
      <c r="I121" s="21">
        <v>81.089211799305176</v>
      </c>
      <c r="J121" s="24">
        <v>-3.3157894736842106</v>
      </c>
      <c r="K121" s="25">
        <v>5.4058452492119997</v>
      </c>
      <c r="L121" s="2">
        <v>0.66397917681880725</v>
      </c>
      <c r="M121" s="17">
        <v>0.71598860897034589</v>
      </c>
    </row>
    <row r="122" spans="1:13" x14ac:dyDescent="0.25">
      <c r="A122" s="15">
        <v>121</v>
      </c>
      <c r="B122" s="2" t="s">
        <v>66</v>
      </c>
      <c r="C122" s="2" t="s">
        <v>104</v>
      </c>
      <c r="D122" s="2" t="s">
        <v>189</v>
      </c>
      <c r="E122" s="2" t="s">
        <v>114</v>
      </c>
      <c r="F122" s="18" t="s">
        <v>203</v>
      </c>
      <c r="G122" s="2" t="s">
        <v>405</v>
      </c>
      <c r="H122" s="21">
        <v>122</v>
      </c>
      <c r="I122" s="21">
        <v>213.70306062351693</v>
      </c>
      <c r="J122" s="24">
        <v>8.6363636363636367</v>
      </c>
      <c r="K122" s="25">
        <v>10.040007489087245</v>
      </c>
      <c r="L122" s="2">
        <v>0.38639430807053854</v>
      </c>
      <c r="M122" s="17">
        <v>0.52179670328205441</v>
      </c>
    </row>
    <row r="123" spans="1:13" x14ac:dyDescent="0.25">
      <c r="A123" s="15">
        <v>122</v>
      </c>
      <c r="B123" s="2" t="s">
        <v>74</v>
      </c>
      <c r="C123" s="2" t="s">
        <v>86</v>
      </c>
      <c r="D123" s="2" t="s">
        <v>260</v>
      </c>
      <c r="E123" s="2" t="s">
        <v>144</v>
      </c>
      <c r="F123" s="18" t="s">
        <v>212</v>
      </c>
      <c r="G123" s="2" t="s">
        <v>406</v>
      </c>
      <c r="H123" s="21">
        <v>154</v>
      </c>
      <c r="I123" s="21">
        <v>283.74937669030396</v>
      </c>
      <c r="J123" s="24">
        <v>7.1111111111111107</v>
      </c>
      <c r="K123" s="25">
        <v>12.504100235846604</v>
      </c>
      <c r="L123" s="2">
        <v>0.26252519614458569</v>
      </c>
      <c r="M123" s="17">
        <v>0.34585358609153538</v>
      </c>
    </row>
    <row r="124" spans="1:13" x14ac:dyDescent="0.25">
      <c r="A124" s="15">
        <v>123</v>
      </c>
      <c r="B124" s="2" t="s">
        <v>66</v>
      </c>
      <c r="C124" s="2" t="s">
        <v>101</v>
      </c>
      <c r="D124" s="2" t="s">
        <v>182</v>
      </c>
      <c r="E124" s="2" t="s">
        <v>123</v>
      </c>
      <c r="F124" s="18" t="s">
        <v>194</v>
      </c>
      <c r="G124" s="2" t="s">
        <v>407</v>
      </c>
      <c r="H124" s="21">
        <v>73</v>
      </c>
      <c r="I124" s="21">
        <v>134.67895665910831</v>
      </c>
      <c r="J124" s="24">
        <v>9</v>
      </c>
      <c r="K124" s="25">
        <v>14.423370319285064</v>
      </c>
      <c r="L124" s="2">
        <v>0.62638715477013784</v>
      </c>
      <c r="M124" s="17">
        <v>0.24267323929362405</v>
      </c>
    </row>
    <row r="125" spans="1:13" x14ac:dyDescent="0.25">
      <c r="A125" s="15">
        <v>124</v>
      </c>
      <c r="B125" s="2" t="s">
        <v>67</v>
      </c>
      <c r="C125" s="2" t="s">
        <v>101</v>
      </c>
      <c r="D125" s="2" t="s">
        <v>263</v>
      </c>
      <c r="E125" s="2" t="s">
        <v>125</v>
      </c>
      <c r="F125" s="18" t="s">
        <v>212</v>
      </c>
      <c r="G125" s="2" t="s">
        <v>408</v>
      </c>
      <c r="H125" s="21">
        <v>17</v>
      </c>
      <c r="I125" s="21">
        <v>31.677304166014167</v>
      </c>
      <c r="J125" s="24">
        <v>1.1052631578947369</v>
      </c>
      <c r="K125" s="25">
        <v>1.3554116654361577</v>
      </c>
      <c r="L125" s="2">
        <v>0.93260037608326762</v>
      </c>
      <c r="M125" s="17">
        <v>0.93507860180414004</v>
      </c>
    </row>
    <row r="126" spans="1:13" x14ac:dyDescent="0.25">
      <c r="A126" s="15">
        <v>125</v>
      </c>
      <c r="B126" s="2" t="s">
        <v>249</v>
      </c>
      <c r="C126" s="2" t="s">
        <v>96</v>
      </c>
      <c r="D126" s="2" t="s">
        <v>182</v>
      </c>
      <c r="E126" s="2" t="s">
        <v>124</v>
      </c>
      <c r="F126" s="18" t="s">
        <v>210</v>
      </c>
      <c r="G126" s="2" t="s">
        <v>409</v>
      </c>
      <c r="H126" s="21">
        <v>92</v>
      </c>
      <c r="I126" s="21">
        <v>158.88992448943554</v>
      </c>
      <c r="J126" s="24">
        <v>12.76923076923077</v>
      </c>
      <c r="K126" s="25">
        <v>23.267390018585054</v>
      </c>
      <c r="L126" s="2">
        <v>0.53145904291484736</v>
      </c>
      <c r="M126" s="17">
        <v>0.1633320341641793</v>
      </c>
    </row>
    <row r="127" spans="1:13" x14ac:dyDescent="0.25">
      <c r="A127" s="15">
        <v>126</v>
      </c>
      <c r="B127" s="2" t="s">
        <v>252</v>
      </c>
      <c r="C127" s="2" t="s">
        <v>92</v>
      </c>
      <c r="D127" s="2" t="s">
        <v>258</v>
      </c>
      <c r="E127" s="2" t="s">
        <v>118</v>
      </c>
      <c r="F127" s="18" t="s">
        <v>217</v>
      </c>
      <c r="G127" s="2" t="s">
        <v>410</v>
      </c>
      <c r="H127" s="21">
        <v>195</v>
      </c>
      <c r="I127" s="21">
        <v>307.67182649375422</v>
      </c>
      <c r="J127" s="24">
        <v>1.6</v>
      </c>
      <c r="K127" s="25">
        <v>1.9772698653469698</v>
      </c>
      <c r="L127" s="2">
        <v>2.2701030546699918E-2</v>
      </c>
      <c r="M127" s="17">
        <v>0.9117866403382473</v>
      </c>
    </row>
    <row r="128" spans="1:13" x14ac:dyDescent="0.25">
      <c r="A128" s="15">
        <v>127</v>
      </c>
      <c r="B128" s="2" t="s">
        <v>76</v>
      </c>
      <c r="C128" s="2" t="s">
        <v>102</v>
      </c>
      <c r="D128" s="2" t="s">
        <v>258</v>
      </c>
      <c r="E128" s="2" t="s">
        <v>121</v>
      </c>
      <c r="F128" s="18" t="s">
        <v>194</v>
      </c>
      <c r="G128" s="2" t="s">
        <v>411</v>
      </c>
      <c r="H128" s="21">
        <v>159</v>
      </c>
      <c r="I128" s="21">
        <v>281.13854214096682</v>
      </c>
      <c r="J128" s="24">
        <v>4.2352941176470589</v>
      </c>
      <c r="K128" s="25">
        <v>4.7313740835399738</v>
      </c>
      <c r="L128" s="2">
        <v>0.21347887981965707</v>
      </c>
      <c r="M128" s="17">
        <v>0.66159639812376858</v>
      </c>
    </row>
    <row r="129" spans="1:13" x14ac:dyDescent="0.25">
      <c r="A129" s="15">
        <v>128</v>
      </c>
      <c r="B129" s="2" t="s">
        <v>80</v>
      </c>
      <c r="C129" s="2" t="s">
        <v>81</v>
      </c>
      <c r="D129" s="2" t="s">
        <v>184</v>
      </c>
      <c r="E129" s="2" t="s">
        <v>130</v>
      </c>
      <c r="F129" s="18" t="s">
        <v>218</v>
      </c>
      <c r="G129" s="2" t="s">
        <v>412</v>
      </c>
      <c r="H129" s="21">
        <v>160</v>
      </c>
      <c r="I129" s="21">
        <v>169.84396693987296</v>
      </c>
      <c r="J129" s="24">
        <v>11.142857142857142</v>
      </c>
      <c r="K129" s="25">
        <v>15.221178062148834</v>
      </c>
      <c r="L129" s="2">
        <v>0.21125213990023906</v>
      </c>
      <c r="M129" s="17">
        <v>0.23134003309947193</v>
      </c>
    </row>
    <row r="130" spans="1:13" x14ac:dyDescent="0.25">
      <c r="A130" s="15">
        <v>129</v>
      </c>
      <c r="B130" s="2" t="s">
        <v>253</v>
      </c>
      <c r="C130" s="2" t="s">
        <v>82</v>
      </c>
      <c r="D130" s="2" t="s">
        <v>254</v>
      </c>
      <c r="E130" s="2" t="s">
        <v>106</v>
      </c>
      <c r="F130" s="18" t="s">
        <v>199</v>
      </c>
      <c r="G130" s="2" t="s">
        <v>413</v>
      </c>
      <c r="H130" s="21">
        <v>120</v>
      </c>
      <c r="I130" s="21">
        <v>222.34801845218095</v>
      </c>
      <c r="J130" s="24">
        <v>5.2941176470588234</v>
      </c>
      <c r="K130" s="25">
        <v>8.6917936332175643</v>
      </c>
      <c r="L130" s="2">
        <v>0.3882374886747656</v>
      </c>
      <c r="M130" s="17">
        <v>0.5350826297855289</v>
      </c>
    </row>
    <row r="131" spans="1:13" x14ac:dyDescent="0.25">
      <c r="A131" s="15">
        <v>130</v>
      </c>
      <c r="B131" s="2" t="s">
        <v>251</v>
      </c>
      <c r="C131" s="2" t="s">
        <v>103</v>
      </c>
      <c r="D131" s="2" t="s">
        <v>263</v>
      </c>
      <c r="E131" s="2" t="s">
        <v>131</v>
      </c>
      <c r="F131" s="18" t="s">
        <v>195</v>
      </c>
      <c r="G131" s="2" t="s">
        <v>414</v>
      </c>
      <c r="H131" s="21">
        <v>-95</v>
      </c>
      <c r="I131" s="21">
        <v>96.247445806061023</v>
      </c>
      <c r="J131" s="24">
        <v>-8.8571428571428577</v>
      </c>
      <c r="K131" s="25">
        <v>13.969911298154884</v>
      </c>
      <c r="L131" s="2">
        <v>0.5263458729418713</v>
      </c>
      <c r="M131" s="17">
        <v>0.38119411210118026</v>
      </c>
    </row>
    <row r="132" spans="1:13" x14ac:dyDescent="0.25">
      <c r="A132" s="15">
        <v>131</v>
      </c>
      <c r="B132" s="2" t="s">
        <v>72</v>
      </c>
      <c r="C132" s="2" t="s">
        <v>97</v>
      </c>
      <c r="D132" s="2" t="s">
        <v>188</v>
      </c>
      <c r="E132" s="2" t="s">
        <v>138</v>
      </c>
      <c r="F132" s="18" t="s">
        <v>213</v>
      </c>
      <c r="G132" s="2" t="s">
        <v>415</v>
      </c>
      <c r="H132" s="21">
        <v>194</v>
      </c>
      <c r="I132" s="21">
        <v>207.2389367842425</v>
      </c>
      <c r="J132" s="24">
        <v>6.416666666666667</v>
      </c>
      <c r="K132" s="25">
        <v>12.766849728019402</v>
      </c>
      <c r="L132" s="2">
        <v>2.5275853219230648E-2</v>
      </c>
      <c r="M132" s="17">
        <v>0.62573767088589816</v>
      </c>
    </row>
    <row r="133" spans="1:13" x14ac:dyDescent="0.25">
      <c r="A133" s="15">
        <v>132</v>
      </c>
      <c r="B133" s="2" t="s">
        <v>75</v>
      </c>
      <c r="C133" s="2" t="s">
        <v>93</v>
      </c>
      <c r="D133" s="2" t="s">
        <v>188</v>
      </c>
      <c r="E133" s="2" t="s">
        <v>125</v>
      </c>
      <c r="F133" s="18" t="s">
        <v>209</v>
      </c>
      <c r="G133" s="2" t="s">
        <v>416</v>
      </c>
      <c r="H133" s="21">
        <v>142</v>
      </c>
      <c r="I133" s="21">
        <v>234.34376746233261</v>
      </c>
      <c r="J133" s="24">
        <v>0.8</v>
      </c>
      <c r="K133" s="25">
        <v>1.0119685524965603</v>
      </c>
      <c r="L133" s="2">
        <v>0.30911907400435701</v>
      </c>
      <c r="M133" s="17">
        <v>0.95153419858893429</v>
      </c>
    </row>
    <row r="134" spans="1:13" x14ac:dyDescent="0.25">
      <c r="A134" s="15">
        <v>133</v>
      </c>
      <c r="B134" s="2" t="s">
        <v>80</v>
      </c>
      <c r="C134" s="2" t="s">
        <v>100</v>
      </c>
      <c r="D134" s="2" t="s">
        <v>262</v>
      </c>
      <c r="E134" s="2" t="s">
        <v>147</v>
      </c>
      <c r="F134" s="18" t="s">
        <v>206</v>
      </c>
      <c r="G134" s="2" t="s">
        <v>417</v>
      </c>
      <c r="H134" s="21">
        <v>94</v>
      </c>
      <c r="I134" s="21">
        <v>159.48931801772702</v>
      </c>
      <c r="J134" s="24">
        <v>10.090909090909092</v>
      </c>
      <c r="K134" s="25">
        <v>11.15746380586269</v>
      </c>
      <c r="L134" s="2">
        <v>0.52758212704245633</v>
      </c>
      <c r="M134" s="17">
        <v>0.44365510557084353</v>
      </c>
    </row>
    <row r="135" spans="1:13" x14ac:dyDescent="0.25">
      <c r="A135" s="15">
        <v>134</v>
      </c>
      <c r="B135" s="2" t="s">
        <v>80</v>
      </c>
      <c r="C135" s="2" t="s">
        <v>101</v>
      </c>
      <c r="D135" s="2" t="s">
        <v>256</v>
      </c>
      <c r="E135" s="2" t="s">
        <v>118</v>
      </c>
      <c r="F135" s="18" t="s">
        <v>222</v>
      </c>
      <c r="G135" s="2" t="s">
        <v>418</v>
      </c>
      <c r="H135" s="21">
        <v>176</v>
      </c>
      <c r="I135" s="21">
        <v>199.64919410427399</v>
      </c>
      <c r="J135" s="24">
        <v>13.083333333333334</v>
      </c>
      <c r="K135" s="25">
        <v>20.071149115084658</v>
      </c>
      <c r="L135" s="2">
        <v>0.14387247307558704</v>
      </c>
      <c r="M135" s="17">
        <v>0.20617593849227922</v>
      </c>
    </row>
    <row r="136" spans="1:13" x14ac:dyDescent="0.25">
      <c r="A136" s="15">
        <v>135</v>
      </c>
      <c r="B136" s="2" t="s">
        <v>69</v>
      </c>
      <c r="C136" s="2" t="s">
        <v>89</v>
      </c>
      <c r="D136" s="2" t="s">
        <v>263</v>
      </c>
      <c r="E136" s="2" t="s">
        <v>125</v>
      </c>
      <c r="F136" s="18" t="s">
        <v>215</v>
      </c>
      <c r="G136" s="2" t="s">
        <v>419</v>
      </c>
      <c r="H136" s="21">
        <v>98</v>
      </c>
      <c r="I136" s="21">
        <v>128.36112639343744</v>
      </c>
      <c r="J136" s="24">
        <v>11.166666666666666</v>
      </c>
      <c r="K136" s="25">
        <v>20.352273881288895</v>
      </c>
      <c r="L136" s="2">
        <v>0.50292775564258596</v>
      </c>
      <c r="M136" s="17">
        <v>0.32269339463908042</v>
      </c>
    </row>
    <row r="137" spans="1:13" x14ac:dyDescent="0.25">
      <c r="A137" s="15">
        <v>136</v>
      </c>
      <c r="B137" s="2" t="s">
        <v>66</v>
      </c>
      <c r="C137" s="2" t="s">
        <v>94</v>
      </c>
      <c r="D137" s="2" t="s">
        <v>186</v>
      </c>
      <c r="E137" s="2" t="s">
        <v>144</v>
      </c>
      <c r="F137" s="18" t="s">
        <v>205</v>
      </c>
      <c r="G137" s="2" t="s">
        <v>420</v>
      </c>
      <c r="H137" s="21">
        <v>36</v>
      </c>
      <c r="I137" s="21">
        <v>70.78790635046299</v>
      </c>
      <c r="J137" s="24">
        <v>9.2307692307692299</v>
      </c>
      <c r="K137" s="25">
        <v>11.363951272718356</v>
      </c>
      <c r="L137" s="2">
        <v>0.84558761468179711</v>
      </c>
      <c r="M137" s="17">
        <v>0.40328581226445237</v>
      </c>
    </row>
    <row r="138" spans="1:13" x14ac:dyDescent="0.25">
      <c r="A138" s="15">
        <v>137</v>
      </c>
      <c r="B138" s="2" t="s">
        <v>66</v>
      </c>
      <c r="C138" s="2" t="s">
        <v>81</v>
      </c>
      <c r="D138" s="2" t="s">
        <v>182</v>
      </c>
      <c r="E138" s="2" t="s">
        <v>131</v>
      </c>
      <c r="F138" s="18" t="s">
        <v>215</v>
      </c>
      <c r="G138" s="2" t="s">
        <v>421</v>
      </c>
      <c r="H138" s="21">
        <v>29</v>
      </c>
      <c r="I138" s="21">
        <v>47.567077153276244</v>
      </c>
      <c r="J138" s="24">
        <v>15.416666666666666</v>
      </c>
      <c r="K138" s="25">
        <v>25.505604040093484</v>
      </c>
      <c r="L138" s="2">
        <v>0.87520635501598731</v>
      </c>
      <c r="M138" s="17">
        <v>7.3320456084109309E-2</v>
      </c>
    </row>
    <row r="139" spans="1:13" x14ac:dyDescent="0.25">
      <c r="A139" s="15">
        <v>138</v>
      </c>
      <c r="B139" s="2" t="s">
        <v>68</v>
      </c>
      <c r="C139" s="2" t="s">
        <v>95</v>
      </c>
      <c r="D139" s="2" t="s">
        <v>258</v>
      </c>
      <c r="E139" s="2" t="s">
        <v>144</v>
      </c>
      <c r="F139" s="18" t="s">
        <v>199</v>
      </c>
      <c r="G139" s="2" t="s">
        <v>422</v>
      </c>
      <c r="H139" s="21">
        <v>42</v>
      </c>
      <c r="I139" s="21">
        <v>50.414278142679898</v>
      </c>
      <c r="J139" s="24">
        <v>12.857142857142858</v>
      </c>
      <c r="K139" s="25">
        <v>14.01492797849475</v>
      </c>
      <c r="L139" s="2">
        <v>0.81225474043530821</v>
      </c>
      <c r="M139" s="17">
        <v>0.10185417447991796</v>
      </c>
    </row>
    <row r="140" spans="1:13" x14ac:dyDescent="0.25">
      <c r="A140" s="15">
        <v>139</v>
      </c>
      <c r="B140" s="2" t="s">
        <v>66</v>
      </c>
      <c r="C140" s="2" t="s">
        <v>92</v>
      </c>
      <c r="D140" s="2" t="s">
        <v>263</v>
      </c>
      <c r="E140" s="2" t="s">
        <v>142</v>
      </c>
      <c r="F140" s="18" t="s">
        <v>196</v>
      </c>
      <c r="G140" s="2" t="s">
        <v>423</v>
      </c>
      <c r="H140" s="21">
        <v>3</v>
      </c>
      <c r="I140" s="21">
        <v>3.7243400246530398</v>
      </c>
      <c r="J140" s="24">
        <v>13.636363636363637</v>
      </c>
      <c r="K140" s="25">
        <v>20.891345385942678</v>
      </c>
      <c r="L140" s="2">
        <v>0.98655704068223138</v>
      </c>
      <c r="M140" s="17">
        <v>0.24969532230424507</v>
      </c>
    </row>
    <row r="141" spans="1:13" x14ac:dyDescent="0.25">
      <c r="A141" s="15">
        <v>140</v>
      </c>
      <c r="B141" s="2" t="s">
        <v>77</v>
      </c>
      <c r="C141" s="2" t="s">
        <v>86</v>
      </c>
      <c r="D141" s="2" t="s">
        <v>183</v>
      </c>
      <c r="E141" s="2" t="s">
        <v>130</v>
      </c>
      <c r="F141" s="18" t="s">
        <v>212</v>
      </c>
      <c r="G141" s="2" t="s">
        <v>424</v>
      </c>
      <c r="H141" s="21">
        <v>-51</v>
      </c>
      <c r="I141" s="21">
        <v>93.930093866155119</v>
      </c>
      <c r="J141" s="24">
        <v>-5</v>
      </c>
      <c r="K141" s="25">
        <v>7.5320151054845184</v>
      </c>
      <c r="L141" s="2">
        <v>0.7809932369596978</v>
      </c>
      <c r="M141" s="17">
        <v>0.57287964269867719</v>
      </c>
    </row>
    <row r="142" spans="1:13" x14ac:dyDescent="0.25">
      <c r="A142" s="15">
        <v>141</v>
      </c>
      <c r="B142" s="2" t="s">
        <v>67</v>
      </c>
      <c r="C142" s="2" t="s">
        <v>86</v>
      </c>
      <c r="D142" s="2" t="s">
        <v>259</v>
      </c>
      <c r="E142" s="2" t="s">
        <v>136</v>
      </c>
      <c r="F142" s="18" t="s">
        <v>227</v>
      </c>
      <c r="G142" s="2" t="s">
        <v>425</v>
      </c>
      <c r="H142" s="21">
        <v>183</v>
      </c>
      <c r="I142" s="21">
        <v>224.834286737578</v>
      </c>
      <c r="J142" s="24">
        <v>0.15789473684210525</v>
      </c>
      <c r="K142" s="25">
        <v>0.30005127545495225</v>
      </c>
      <c r="L142" s="2">
        <v>0.11327552467478663</v>
      </c>
      <c r="M142" s="17">
        <v>0.99085322301988465</v>
      </c>
    </row>
    <row r="143" spans="1:13" x14ac:dyDescent="0.25">
      <c r="A143" s="15">
        <v>142</v>
      </c>
      <c r="B143" s="2" t="s">
        <v>71</v>
      </c>
      <c r="C143" s="2" t="s">
        <v>88</v>
      </c>
      <c r="D143" s="2" t="s">
        <v>180</v>
      </c>
      <c r="E143" s="2" t="s">
        <v>120</v>
      </c>
      <c r="F143" s="18" t="s">
        <v>218</v>
      </c>
      <c r="G143" s="2" t="s">
        <v>426</v>
      </c>
      <c r="H143" s="21">
        <v>105</v>
      </c>
      <c r="I143" s="21">
        <v>169.87275162412666</v>
      </c>
      <c r="J143" s="24">
        <v>13.307692307692308</v>
      </c>
      <c r="K143" s="25">
        <v>19.281229277042385</v>
      </c>
      <c r="L143" s="2">
        <v>0.47463854507066927</v>
      </c>
      <c r="M143" s="17">
        <v>0.12754056069550901</v>
      </c>
    </row>
    <row r="144" spans="1:13" x14ac:dyDescent="0.25">
      <c r="A144" s="15">
        <v>143</v>
      </c>
      <c r="B144" s="2" t="s">
        <v>73</v>
      </c>
      <c r="C144" s="2" t="s">
        <v>89</v>
      </c>
      <c r="D144" s="2" t="s">
        <v>262</v>
      </c>
      <c r="E144" s="2" t="s">
        <v>124</v>
      </c>
      <c r="F144" s="18" t="s">
        <v>193</v>
      </c>
      <c r="G144" s="2" t="s">
        <v>427</v>
      </c>
      <c r="H144" s="21">
        <v>150</v>
      </c>
      <c r="I144" s="21">
        <v>235.79151056221986</v>
      </c>
      <c r="J144" s="24">
        <v>2.9473684210526314</v>
      </c>
      <c r="K144" s="25">
        <v>3.0807279342125971</v>
      </c>
      <c r="L144" s="2">
        <v>0.27638244667107736</v>
      </c>
      <c r="M144" s="17">
        <v>0.77143721344776706</v>
      </c>
    </row>
    <row r="145" spans="1:13" x14ac:dyDescent="0.25">
      <c r="A145" s="15">
        <v>144</v>
      </c>
      <c r="B145" s="2" t="s">
        <v>80</v>
      </c>
      <c r="C145" s="2" t="s">
        <v>94</v>
      </c>
      <c r="D145" s="2" t="s">
        <v>254</v>
      </c>
      <c r="E145" s="2" t="s">
        <v>144</v>
      </c>
      <c r="F145" s="18" t="s">
        <v>227</v>
      </c>
      <c r="G145" s="2" t="s">
        <v>428</v>
      </c>
      <c r="H145" s="21">
        <v>32</v>
      </c>
      <c r="I145" s="21">
        <v>40.86363986792729</v>
      </c>
      <c r="J145" s="24">
        <v>3.6111111111111112</v>
      </c>
      <c r="K145" s="25">
        <v>6.2625961309966183</v>
      </c>
      <c r="L145" s="2">
        <v>0.87375382336063701</v>
      </c>
      <c r="M145" s="17">
        <v>0.70579937630099776</v>
      </c>
    </row>
    <row r="146" spans="1:13" x14ac:dyDescent="0.25">
      <c r="A146" s="15">
        <v>145</v>
      </c>
      <c r="B146" s="2" t="s">
        <v>75</v>
      </c>
      <c r="C146" s="2" t="s">
        <v>88</v>
      </c>
      <c r="D146" s="2" t="s">
        <v>183</v>
      </c>
      <c r="E146" s="2" t="s">
        <v>107</v>
      </c>
      <c r="F146" s="18" t="s">
        <v>226</v>
      </c>
      <c r="G146" s="2" t="s">
        <v>429</v>
      </c>
      <c r="H146" s="21">
        <v>38</v>
      </c>
      <c r="I146" s="21">
        <v>67.244373662611338</v>
      </c>
      <c r="J146" s="24">
        <v>10.823529411764707</v>
      </c>
      <c r="K146" s="25">
        <v>21.607831433763906</v>
      </c>
      <c r="L146" s="2">
        <v>0.83511300539438049</v>
      </c>
      <c r="M146" s="17">
        <v>7.7764554432912969E-2</v>
      </c>
    </row>
    <row r="147" spans="1:13" x14ac:dyDescent="0.25">
      <c r="A147" s="15">
        <v>146</v>
      </c>
      <c r="B147" s="2" t="s">
        <v>252</v>
      </c>
      <c r="C147" s="2" t="s">
        <v>97</v>
      </c>
      <c r="D147" s="2" t="s">
        <v>180</v>
      </c>
      <c r="E147" s="2" t="s">
        <v>125</v>
      </c>
      <c r="F147" s="18" t="s">
        <v>201</v>
      </c>
      <c r="G147" s="2" t="s">
        <v>430</v>
      </c>
      <c r="H147" s="21">
        <v>46</v>
      </c>
      <c r="I147" s="21">
        <v>51.756079933061663</v>
      </c>
      <c r="J147" s="24">
        <v>5.4285714285714288</v>
      </c>
      <c r="K147" s="25">
        <v>8.9678126927185708</v>
      </c>
      <c r="L147" s="2">
        <v>0.79695428763538567</v>
      </c>
      <c r="M147" s="17">
        <v>0.62694814556622558</v>
      </c>
    </row>
    <row r="148" spans="1:13" x14ac:dyDescent="0.25">
      <c r="A148" s="15">
        <v>147</v>
      </c>
      <c r="B148" s="2" t="s">
        <v>67</v>
      </c>
      <c r="C148" s="2" t="s">
        <v>85</v>
      </c>
      <c r="D148" s="2" t="s">
        <v>188</v>
      </c>
      <c r="E148" s="2" t="s">
        <v>129</v>
      </c>
      <c r="F148" s="18" t="s">
        <v>203</v>
      </c>
      <c r="G148" s="2" t="s">
        <v>431</v>
      </c>
      <c r="H148" s="21">
        <v>4</v>
      </c>
      <c r="I148" s="21">
        <v>4.9784576513786103</v>
      </c>
      <c r="J148" s="24">
        <v>5.35</v>
      </c>
      <c r="K148" s="25">
        <v>9.0504454338457538</v>
      </c>
      <c r="L148" s="2">
        <v>0.98493803332741559</v>
      </c>
      <c r="M148" s="17">
        <v>0.45090002356169001</v>
      </c>
    </row>
    <row r="149" spans="1:13" x14ac:dyDescent="0.25">
      <c r="A149" s="15">
        <v>148</v>
      </c>
      <c r="B149" s="2" t="s">
        <v>69</v>
      </c>
      <c r="C149" s="2" t="s">
        <v>98</v>
      </c>
      <c r="D149" s="2" t="s">
        <v>262</v>
      </c>
      <c r="E149" s="2" t="s">
        <v>136</v>
      </c>
      <c r="F149" s="18" t="s">
        <v>198</v>
      </c>
      <c r="G149" s="2" t="s">
        <v>432</v>
      </c>
      <c r="H149" s="21">
        <v>1</v>
      </c>
      <c r="I149" s="21">
        <v>1.2334700580346716</v>
      </c>
      <c r="J149" s="24">
        <v>13.066666666666666</v>
      </c>
      <c r="K149" s="25">
        <v>15.699693888935135</v>
      </c>
      <c r="L149" s="2">
        <v>0.99919724047745073</v>
      </c>
      <c r="M149" s="17">
        <v>5.925278384018684E-3</v>
      </c>
    </row>
    <row r="150" spans="1:13" x14ac:dyDescent="0.25">
      <c r="A150" s="15">
        <v>149</v>
      </c>
      <c r="B150" s="2" t="s">
        <v>66</v>
      </c>
      <c r="C150" s="2" t="s">
        <v>99</v>
      </c>
      <c r="D150" s="2" t="s">
        <v>181</v>
      </c>
      <c r="E150" s="2" t="s">
        <v>132</v>
      </c>
      <c r="F150" s="18" t="s">
        <v>204</v>
      </c>
      <c r="G150" s="2" t="s">
        <v>433</v>
      </c>
      <c r="H150" s="21">
        <v>129</v>
      </c>
      <c r="I150" s="21">
        <v>151.82795798775493</v>
      </c>
      <c r="J150" s="24">
        <v>4.1428571428571432</v>
      </c>
      <c r="K150" s="25">
        <v>6.9442748343227052</v>
      </c>
      <c r="L150" s="2">
        <v>0.35663701129401681</v>
      </c>
      <c r="M150" s="17">
        <v>0.76576322610434333</v>
      </c>
    </row>
    <row r="151" spans="1:13" x14ac:dyDescent="0.25">
      <c r="A151" s="15">
        <v>150</v>
      </c>
      <c r="B151" s="2" t="s">
        <v>76</v>
      </c>
      <c r="C151" s="2" t="s">
        <v>94</v>
      </c>
      <c r="D151" s="2" t="s">
        <v>181</v>
      </c>
      <c r="E151" s="2" t="s">
        <v>148</v>
      </c>
      <c r="F151" s="18" t="s">
        <v>226</v>
      </c>
      <c r="G151" s="2" t="s">
        <v>434</v>
      </c>
      <c r="H151" s="21">
        <v>-111</v>
      </c>
      <c r="I151" s="21">
        <v>135.95806604805549</v>
      </c>
      <c r="J151" s="24">
        <v>-5.666666666666667</v>
      </c>
      <c r="K151" s="25">
        <v>6.4382037633407814</v>
      </c>
      <c r="L151" s="2">
        <v>0.43542094711010659</v>
      </c>
      <c r="M151" s="17">
        <v>0.69808329593196927</v>
      </c>
    </row>
    <row r="152" spans="1:13" x14ac:dyDescent="0.25">
      <c r="A152" s="15">
        <v>151</v>
      </c>
      <c r="B152" s="2" t="s">
        <v>78</v>
      </c>
      <c r="C152" s="2" t="s">
        <v>90</v>
      </c>
      <c r="D152" s="2" t="s">
        <v>258</v>
      </c>
      <c r="E152" s="2" t="s">
        <v>118</v>
      </c>
      <c r="F152" s="18" t="s">
        <v>192</v>
      </c>
      <c r="G152" s="2" t="s">
        <v>435</v>
      </c>
      <c r="H152" s="21">
        <v>58</v>
      </c>
      <c r="I152" s="21">
        <v>115.18939010999918</v>
      </c>
      <c r="J152" s="24">
        <v>1.75</v>
      </c>
      <c r="K152" s="25">
        <v>1.8649208231235466</v>
      </c>
      <c r="L152" s="2">
        <v>0.76048945577316274</v>
      </c>
      <c r="M152" s="17">
        <v>0.88012690990876341</v>
      </c>
    </row>
    <row r="153" spans="1:13" x14ac:dyDescent="0.25">
      <c r="A153" s="15">
        <v>152</v>
      </c>
      <c r="B153" s="2" t="s">
        <v>77</v>
      </c>
      <c r="C153" s="2" t="s">
        <v>81</v>
      </c>
      <c r="D153" s="2" t="s">
        <v>184</v>
      </c>
      <c r="E153" s="2" t="s">
        <v>132</v>
      </c>
      <c r="F153" s="18" t="s">
        <v>225</v>
      </c>
      <c r="G153" s="2" t="s">
        <v>436</v>
      </c>
      <c r="H153" s="21">
        <v>131</v>
      </c>
      <c r="I153" s="21">
        <v>210.83310938707697</v>
      </c>
      <c r="J153" s="24">
        <v>1.25</v>
      </c>
      <c r="K153" s="25">
        <v>1.8526400569435464</v>
      </c>
      <c r="L153" s="2">
        <v>0.34669842117085026</v>
      </c>
      <c r="M153" s="17">
        <v>0.94605597803908204</v>
      </c>
    </row>
    <row r="154" spans="1:13" x14ac:dyDescent="0.25">
      <c r="A154" s="15">
        <v>153</v>
      </c>
      <c r="B154" s="2" t="s">
        <v>66</v>
      </c>
      <c r="C154" s="2" t="s">
        <v>90</v>
      </c>
      <c r="D154" s="2" t="s">
        <v>190</v>
      </c>
      <c r="E154" s="2" t="s">
        <v>130</v>
      </c>
      <c r="F154" s="18" t="s">
        <v>209</v>
      </c>
      <c r="G154" s="2" t="s">
        <v>437</v>
      </c>
      <c r="H154" s="21">
        <v>52</v>
      </c>
      <c r="I154" s="21">
        <v>103.44215754113361</v>
      </c>
      <c r="J154" s="24">
        <v>8.4705882352941178</v>
      </c>
      <c r="K154" s="25">
        <v>16.007624418463998</v>
      </c>
      <c r="L154" s="2">
        <v>0.78086073513519005</v>
      </c>
      <c r="M154" s="17">
        <v>0.28040037889500657</v>
      </c>
    </row>
    <row r="155" spans="1:13" x14ac:dyDescent="0.25">
      <c r="A155" s="15">
        <v>154</v>
      </c>
      <c r="B155" s="2" t="s">
        <v>77</v>
      </c>
      <c r="C155" s="2" t="s">
        <v>85</v>
      </c>
      <c r="D155" s="2" t="s">
        <v>261</v>
      </c>
      <c r="E155" s="2" t="s">
        <v>153</v>
      </c>
      <c r="F155" s="18" t="s">
        <v>213</v>
      </c>
      <c r="G155" s="2" t="s">
        <v>438</v>
      </c>
      <c r="H155" s="21">
        <v>118</v>
      </c>
      <c r="I155" s="21">
        <v>130.44821884529711</v>
      </c>
      <c r="J155" s="24">
        <v>9.1666666666666661</v>
      </c>
      <c r="K155" s="25">
        <v>16.909389881407616</v>
      </c>
      <c r="L155" s="2">
        <v>0.40126977095504346</v>
      </c>
      <c r="M155" s="17">
        <v>0.16450365966379887</v>
      </c>
    </row>
    <row r="156" spans="1:13" x14ac:dyDescent="0.25">
      <c r="A156" s="15">
        <v>155</v>
      </c>
      <c r="B156" s="2" t="s">
        <v>74</v>
      </c>
      <c r="C156" s="2" t="s">
        <v>91</v>
      </c>
      <c r="D156" s="2" t="s">
        <v>189</v>
      </c>
      <c r="E156" s="2" t="s">
        <v>155</v>
      </c>
      <c r="F156" s="18" t="s">
        <v>210</v>
      </c>
      <c r="G156" s="2" t="s">
        <v>439</v>
      </c>
      <c r="H156" s="21">
        <v>57</v>
      </c>
      <c r="I156" s="21">
        <v>64.814680115098014</v>
      </c>
      <c r="J156" s="24">
        <v>0.36363636363636365</v>
      </c>
      <c r="K156" s="25">
        <v>0.6494943434533117</v>
      </c>
      <c r="L156" s="2">
        <v>0.76148447114596896</v>
      </c>
      <c r="M156" s="17">
        <v>0.98498665516244133</v>
      </c>
    </row>
    <row r="157" spans="1:13" x14ac:dyDescent="0.25">
      <c r="A157" s="15">
        <v>156</v>
      </c>
      <c r="B157" s="2" t="s">
        <v>78</v>
      </c>
      <c r="C157" s="2" t="s">
        <v>86</v>
      </c>
      <c r="D157" s="2" t="s">
        <v>188</v>
      </c>
      <c r="E157" s="2" t="s">
        <v>133</v>
      </c>
      <c r="F157" s="18" t="s">
        <v>192</v>
      </c>
      <c r="G157" s="2" t="s">
        <v>440</v>
      </c>
      <c r="H157" s="21">
        <v>24</v>
      </c>
      <c r="I157" s="21">
        <v>36.983780824861682</v>
      </c>
      <c r="J157" s="24">
        <v>2.8235294117647061</v>
      </c>
      <c r="K157" s="25">
        <v>3.1557941410924419</v>
      </c>
      <c r="L157" s="2">
        <v>0.90442436004699267</v>
      </c>
      <c r="M157" s="17">
        <v>0.81097287393452544</v>
      </c>
    </row>
    <row r="158" spans="1:13" x14ac:dyDescent="0.25">
      <c r="A158" s="15">
        <v>157</v>
      </c>
      <c r="B158" s="2" t="s">
        <v>78</v>
      </c>
      <c r="C158" s="2" t="s">
        <v>83</v>
      </c>
      <c r="D158" s="2" t="s">
        <v>259</v>
      </c>
      <c r="E158" s="2" t="s">
        <v>111</v>
      </c>
      <c r="F158" s="18" t="s">
        <v>208</v>
      </c>
      <c r="G158" s="2" t="s">
        <v>441</v>
      </c>
      <c r="H158" s="21">
        <v>140</v>
      </c>
      <c r="I158" s="21">
        <v>254.02516361069564</v>
      </c>
      <c r="J158" s="24">
        <v>3.2666666666666666</v>
      </c>
      <c r="K158" s="25">
        <v>3.8577590391647258</v>
      </c>
      <c r="L158" s="2">
        <v>0.32555591427825303</v>
      </c>
      <c r="M158" s="17">
        <v>0.81051135652006334</v>
      </c>
    </row>
    <row r="159" spans="1:13" x14ac:dyDescent="0.25">
      <c r="A159" s="15">
        <v>158</v>
      </c>
      <c r="B159" s="2" t="s">
        <v>80</v>
      </c>
      <c r="C159" s="2" t="s">
        <v>86</v>
      </c>
      <c r="D159" s="2" t="s">
        <v>260</v>
      </c>
      <c r="E159" s="2" t="s">
        <v>138</v>
      </c>
      <c r="F159" s="18" t="s">
        <v>218</v>
      </c>
      <c r="G159" s="2" t="s">
        <v>442</v>
      </c>
      <c r="H159" s="21">
        <v>109</v>
      </c>
      <c r="I159" s="21">
        <v>207.8271550270515</v>
      </c>
      <c r="J159" s="24">
        <v>16.166666666666668</v>
      </c>
      <c r="K159" s="25">
        <v>24.057276347604862</v>
      </c>
      <c r="L159" s="2">
        <v>0.44365716817278011</v>
      </c>
      <c r="M159" s="17">
        <v>2.8745235871880825E-2</v>
      </c>
    </row>
    <row r="160" spans="1:13" x14ac:dyDescent="0.25">
      <c r="A160" s="15">
        <v>159</v>
      </c>
      <c r="B160" s="2" t="s">
        <v>252</v>
      </c>
      <c r="C160" s="2" t="s">
        <v>90</v>
      </c>
      <c r="D160" s="2" t="s">
        <v>180</v>
      </c>
      <c r="E160" s="2" t="s">
        <v>155</v>
      </c>
      <c r="F160" s="18" t="s">
        <v>223</v>
      </c>
      <c r="G160" s="2" t="s">
        <v>443</v>
      </c>
      <c r="H160" s="21">
        <v>72</v>
      </c>
      <c r="I160" s="21">
        <v>112.59116478128603</v>
      </c>
      <c r="J160" s="24">
        <v>11.727272727272727</v>
      </c>
      <c r="K160" s="25">
        <v>13.722350021487792</v>
      </c>
      <c r="L160" s="2">
        <v>0.65073219152146078</v>
      </c>
      <c r="M160" s="17">
        <v>0.34211560881863712</v>
      </c>
    </row>
    <row r="161" spans="1:13" x14ac:dyDescent="0.25">
      <c r="A161" s="15">
        <v>160</v>
      </c>
      <c r="B161" s="2" t="s">
        <v>251</v>
      </c>
      <c r="C161" s="2" t="s">
        <v>92</v>
      </c>
      <c r="D161" s="2" t="s">
        <v>186</v>
      </c>
      <c r="E161" s="2" t="s">
        <v>127</v>
      </c>
      <c r="F161" s="18" t="s">
        <v>215</v>
      </c>
      <c r="G161" s="2" t="s">
        <v>444</v>
      </c>
      <c r="H161" s="21">
        <v>-23</v>
      </c>
      <c r="I161" s="21">
        <v>43.837200417171658</v>
      </c>
      <c r="J161" s="24">
        <v>-6.384615384615385</v>
      </c>
      <c r="K161" s="25">
        <v>11.400004454297555</v>
      </c>
      <c r="L161" s="2">
        <v>0.91271378601448161</v>
      </c>
      <c r="M161" s="17">
        <v>0.58922041944075687</v>
      </c>
    </row>
    <row r="162" spans="1:13" x14ac:dyDescent="0.25">
      <c r="A162" s="15">
        <v>161</v>
      </c>
      <c r="B162" s="2" t="s">
        <v>80</v>
      </c>
      <c r="C162" s="2" t="s">
        <v>97</v>
      </c>
      <c r="D162" s="2" t="s">
        <v>181</v>
      </c>
      <c r="E162" s="2" t="s">
        <v>109</v>
      </c>
      <c r="F162" s="18" t="s">
        <v>198</v>
      </c>
      <c r="G162" s="2" t="s">
        <v>445</v>
      </c>
      <c r="H162" s="21">
        <v>110</v>
      </c>
      <c r="I162" s="21">
        <v>217.0391825286132</v>
      </c>
      <c r="J162" s="24">
        <v>7.0769230769230766</v>
      </c>
      <c r="K162" s="25">
        <v>9.8114025175036854</v>
      </c>
      <c r="L162" s="2">
        <v>0.44155672211805419</v>
      </c>
      <c r="M162" s="17">
        <v>0.52684590376397811</v>
      </c>
    </row>
    <row r="163" spans="1:13" x14ac:dyDescent="0.25">
      <c r="A163" s="15">
        <v>162</v>
      </c>
      <c r="B163" s="2" t="s">
        <v>72</v>
      </c>
      <c r="C163" s="2" t="s">
        <v>90</v>
      </c>
      <c r="D163" s="2" t="s">
        <v>260</v>
      </c>
      <c r="E163" s="2" t="s">
        <v>135</v>
      </c>
      <c r="F163" s="18" t="s">
        <v>198</v>
      </c>
      <c r="G163" s="2" t="s">
        <v>446</v>
      </c>
      <c r="H163" s="21">
        <v>39</v>
      </c>
      <c r="I163" s="21">
        <v>66.505191619493544</v>
      </c>
      <c r="J163" s="24">
        <v>1.95</v>
      </c>
      <c r="K163" s="25">
        <v>2.1646816451146633</v>
      </c>
      <c r="L163" s="2">
        <v>0.83101121671169043</v>
      </c>
      <c r="M163" s="17">
        <v>0.85339209376660918</v>
      </c>
    </row>
    <row r="164" spans="1:13" x14ac:dyDescent="0.25">
      <c r="A164" s="15">
        <v>163</v>
      </c>
      <c r="B164" s="2" t="s">
        <v>68</v>
      </c>
      <c r="C164" s="2" t="s">
        <v>98</v>
      </c>
      <c r="D164" s="2" t="s">
        <v>260</v>
      </c>
      <c r="E164" s="2" t="s">
        <v>126</v>
      </c>
      <c r="F164" s="18" t="s">
        <v>197</v>
      </c>
      <c r="G164" s="2" t="s">
        <v>447</v>
      </c>
      <c r="H164" s="21">
        <v>60</v>
      </c>
      <c r="I164" s="21">
        <v>67.664555415172799</v>
      </c>
      <c r="J164" s="24">
        <v>6.5789473684210522</v>
      </c>
      <c r="K164" s="25">
        <v>12.157310756365964</v>
      </c>
      <c r="L164" s="2">
        <v>0.72847174623558397</v>
      </c>
      <c r="M164" s="17">
        <v>0.37411118139503818</v>
      </c>
    </row>
    <row r="165" spans="1:13" x14ac:dyDescent="0.25">
      <c r="A165" s="15">
        <v>164</v>
      </c>
      <c r="B165" s="2" t="s">
        <v>77</v>
      </c>
      <c r="C165" s="2" t="s">
        <v>94</v>
      </c>
      <c r="D165" s="2" t="s">
        <v>187</v>
      </c>
      <c r="E165" s="2" t="s">
        <v>127</v>
      </c>
      <c r="F165" s="18" t="s">
        <v>205</v>
      </c>
      <c r="G165" s="2" t="s">
        <v>448</v>
      </c>
      <c r="H165" s="21">
        <v>153</v>
      </c>
      <c r="I165" s="21">
        <v>211.53438647060096</v>
      </c>
      <c r="J165" s="24">
        <v>9.2631578947368425</v>
      </c>
      <c r="K165" s="25">
        <v>10.152145150020026</v>
      </c>
      <c r="L165" s="2">
        <v>0.26352856152255666</v>
      </c>
      <c r="M165" s="17">
        <v>0.12223579058190959</v>
      </c>
    </row>
    <row r="166" spans="1:13" x14ac:dyDescent="0.25">
      <c r="A166" s="15">
        <v>165</v>
      </c>
      <c r="B166" s="2" t="s">
        <v>75</v>
      </c>
      <c r="C166" s="2" t="s">
        <v>100</v>
      </c>
      <c r="D166" s="2" t="s">
        <v>181</v>
      </c>
      <c r="E166" s="2" t="s">
        <v>136</v>
      </c>
      <c r="F166" s="18" t="s">
        <v>204</v>
      </c>
      <c r="G166" s="2" t="s">
        <v>449</v>
      </c>
      <c r="H166" s="21">
        <v>87</v>
      </c>
      <c r="I166" s="21">
        <v>92.355622633713793</v>
      </c>
      <c r="J166" s="24">
        <v>0.2</v>
      </c>
      <c r="K166" s="25">
        <v>0.35013427740085301</v>
      </c>
      <c r="L166" s="2">
        <v>0.57381509397570807</v>
      </c>
      <c r="M166" s="17">
        <v>0.99424882999596076</v>
      </c>
    </row>
    <row r="167" spans="1:13" x14ac:dyDescent="0.25">
      <c r="A167" s="15">
        <v>166</v>
      </c>
      <c r="B167" s="2" t="s">
        <v>71</v>
      </c>
      <c r="C167" s="2" t="s">
        <v>98</v>
      </c>
      <c r="D167" s="2" t="s">
        <v>260</v>
      </c>
      <c r="E167" s="2" t="s">
        <v>106</v>
      </c>
      <c r="F167" s="18" t="s">
        <v>208</v>
      </c>
      <c r="G167" s="2" t="s">
        <v>450</v>
      </c>
      <c r="H167" s="21">
        <v>99</v>
      </c>
      <c r="I167" s="21">
        <v>116.43886420383863</v>
      </c>
      <c r="J167" s="24">
        <v>9</v>
      </c>
      <c r="K167" s="25">
        <v>10.053477586070779</v>
      </c>
      <c r="L167" s="2">
        <v>0.50254344043659072</v>
      </c>
      <c r="M167" s="17">
        <v>0.35151175008846447</v>
      </c>
    </row>
    <row r="168" spans="1:13" x14ac:dyDescent="0.25">
      <c r="A168" s="15">
        <v>167</v>
      </c>
      <c r="B168" s="2" t="s">
        <v>68</v>
      </c>
      <c r="C168" s="2" t="s">
        <v>97</v>
      </c>
      <c r="D168" s="2" t="s">
        <v>187</v>
      </c>
      <c r="E168" s="2" t="s">
        <v>141</v>
      </c>
      <c r="F168" s="18" t="s">
        <v>221</v>
      </c>
      <c r="G168" s="2" t="s">
        <v>451</v>
      </c>
      <c r="H168" s="21">
        <v>96</v>
      </c>
      <c r="I168" s="21">
        <v>136.3176807567188</v>
      </c>
      <c r="J168" s="24">
        <v>4.333333333333333</v>
      </c>
      <c r="K168" s="25">
        <v>5.6052427896092247</v>
      </c>
      <c r="L168" s="2">
        <v>0.52269746914460546</v>
      </c>
      <c r="M168" s="17">
        <v>0.78607538392968601</v>
      </c>
    </row>
    <row r="169" spans="1:13" x14ac:dyDescent="0.25">
      <c r="A169" s="15">
        <v>168</v>
      </c>
      <c r="B169" s="2" t="s">
        <v>76</v>
      </c>
      <c r="C169" s="2" t="s">
        <v>101</v>
      </c>
      <c r="D169" s="2" t="s">
        <v>260</v>
      </c>
      <c r="E169" s="2" t="s">
        <v>122</v>
      </c>
      <c r="F169" s="18" t="s">
        <v>200</v>
      </c>
      <c r="G169" s="2" t="s">
        <v>452</v>
      </c>
      <c r="H169" s="21">
        <v>33</v>
      </c>
      <c r="I169" s="21">
        <v>62.096825650485663</v>
      </c>
      <c r="J169" s="24">
        <v>5.7</v>
      </c>
      <c r="K169" s="25">
        <v>8.4003898424442571</v>
      </c>
      <c r="L169" s="2">
        <v>0.86567030021707492</v>
      </c>
      <c r="M169" s="17">
        <v>0.76874392520296653</v>
      </c>
    </row>
    <row r="170" spans="1:13" x14ac:dyDescent="0.25">
      <c r="A170" s="15">
        <v>169</v>
      </c>
      <c r="B170" s="2" t="s">
        <v>251</v>
      </c>
      <c r="C170" s="2" t="s">
        <v>94</v>
      </c>
      <c r="D170" s="2" t="s">
        <v>185</v>
      </c>
      <c r="E170" s="2" t="s">
        <v>112</v>
      </c>
      <c r="F170" s="18" t="s">
        <v>196</v>
      </c>
      <c r="G170" s="2" t="s">
        <v>453</v>
      </c>
      <c r="H170" s="21">
        <v>70</v>
      </c>
      <c r="I170" s="21">
        <v>111.35440936682269</v>
      </c>
      <c r="J170" s="24">
        <v>0.27777777777777779</v>
      </c>
      <c r="K170" s="25">
        <v>0.4370782610684123</v>
      </c>
      <c r="L170" s="2">
        <v>0.65256774816557783</v>
      </c>
      <c r="M170" s="17">
        <v>0.98462253003701972</v>
      </c>
    </row>
    <row r="171" spans="1:13" x14ac:dyDescent="0.25">
      <c r="A171" s="15">
        <v>170</v>
      </c>
      <c r="B171" s="2" t="s">
        <v>76</v>
      </c>
      <c r="C171" s="2" t="s">
        <v>81</v>
      </c>
      <c r="D171" s="2" t="s">
        <v>256</v>
      </c>
      <c r="E171" s="2" t="s">
        <v>129</v>
      </c>
      <c r="F171" s="18" t="s">
        <v>218</v>
      </c>
      <c r="G171" s="2" t="s">
        <v>454</v>
      </c>
      <c r="H171" s="21">
        <v>-28</v>
      </c>
      <c r="I171" s="21">
        <v>45.817607476768302</v>
      </c>
      <c r="J171" s="24">
        <v>-8.1</v>
      </c>
      <c r="K171" s="25">
        <v>9.9491631586925884</v>
      </c>
      <c r="L171" s="2">
        <v>0.88718384918912852</v>
      </c>
      <c r="M171" s="17">
        <v>0.59930755241653721</v>
      </c>
    </row>
    <row r="172" spans="1:13" x14ac:dyDescent="0.25">
      <c r="A172" s="15">
        <v>171</v>
      </c>
      <c r="B172" s="2" t="s">
        <v>80</v>
      </c>
      <c r="C172" s="2" t="s">
        <v>103</v>
      </c>
      <c r="D172" s="2" t="s">
        <v>258</v>
      </c>
      <c r="E172" s="2" t="s">
        <v>126</v>
      </c>
      <c r="F172" s="18" t="s">
        <v>194</v>
      </c>
      <c r="G172" s="2" t="s">
        <v>455</v>
      </c>
      <c r="H172" s="21">
        <v>68</v>
      </c>
      <c r="I172" s="21">
        <v>119.40973946686037</v>
      </c>
      <c r="J172" s="24">
        <v>3.8947368421052633</v>
      </c>
      <c r="K172" s="25">
        <v>5.5773121462703106</v>
      </c>
      <c r="L172" s="2">
        <v>0.66713565987825407</v>
      </c>
      <c r="M172" s="17">
        <v>0.6329244294266041</v>
      </c>
    </row>
    <row r="173" spans="1:13" x14ac:dyDescent="0.25">
      <c r="A173" s="15">
        <v>172</v>
      </c>
      <c r="B173" s="2" t="s">
        <v>69</v>
      </c>
      <c r="C173" s="2" t="s">
        <v>98</v>
      </c>
      <c r="D173" s="2" t="s">
        <v>185</v>
      </c>
      <c r="E173" s="2" t="s">
        <v>129</v>
      </c>
      <c r="F173" s="18" t="s">
        <v>199</v>
      </c>
      <c r="G173" s="2" t="s">
        <v>456</v>
      </c>
      <c r="H173" s="21">
        <v>171</v>
      </c>
      <c r="I173" s="21">
        <v>255.77749996719905</v>
      </c>
      <c r="J173" s="24">
        <v>2.75</v>
      </c>
      <c r="K173" s="25">
        <v>3.5863220693508282</v>
      </c>
      <c r="L173" s="2">
        <v>0.16609250468283709</v>
      </c>
      <c r="M173" s="17">
        <v>0.77313440845076309</v>
      </c>
    </row>
    <row r="174" spans="1:13" x14ac:dyDescent="0.25">
      <c r="A174" s="15">
        <v>173</v>
      </c>
      <c r="B174" s="2" t="s">
        <v>74</v>
      </c>
      <c r="C174" s="2" t="s">
        <v>82</v>
      </c>
      <c r="D174" s="2" t="s">
        <v>180</v>
      </c>
      <c r="E174" s="2" t="s">
        <v>149</v>
      </c>
      <c r="F174" s="18" t="s">
        <v>205</v>
      </c>
      <c r="G174" s="2" t="s">
        <v>457</v>
      </c>
      <c r="H174" s="21">
        <v>8</v>
      </c>
      <c r="I174" s="21">
        <v>13.084303559222144</v>
      </c>
      <c r="J174" s="24">
        <v>2.1578947368421053</v>
      </c>
      <c r="K174" s="25">
        <v>3.818340470066</v>
      </c>
      <c r="L174" s="2">
        <v>0.95770752559621453</v>
      </c>
      <c r="M174" s="17">
        <v>0.85232686985989414</v>
      </c>
    </row>
    <row r="175" spans="1:13" x14ac:dyDescent="0.25">
      <c r="A175" s="15">
        <v>174</v>
      </c>
      <c r="B175" s="2" t="s">
        <v>77</v>
      </c>
      <c r="C175" s="2" t="s">
        <v>95</v>
      </c>
      <c r="D175" s="2" t="s">
        <v>256</v>
      </c>
      <c r="E175" s="2" t="s">
        <v>134</v>
      </c>
      <c r="F175" s="18" t="s">
        <v>206</v>
      </c>
      <c r="G175" s="2" t="s">
        <v>458</v>
      </c>
      <c r="H175" s="21">
        <v>21</v>
      </c>
      <c r="I175" s="21">
        <v>21.952618696828704</v>
      </c>
      <c r="J175" s="24">
        <v>1.4</v>
      </c>
      <c r="K175" s="25">
        <v>2.5169783467136027</v>
      </c>
      <c r="L175" s="2">
        <v>0.92063794550533173</v>
      </c>
      <c r="M175" s="17">
        <v>0.90162364294881137</v>
      </c>
    </row>
    <row r="176" spans="1:13" x14ac:dyDescent="0.25">
      <c r="A176" s="15">
        <v>175</v>
      </c>
      <c r="B176" s="2" t="s">
        <v>69</v>
      </c>
      <c r="C176" s="2" t="s">
        <v>104</v>
      </c>
      <c r="D176" s="2" t="s">
        <v>257</v>
      </c>
      <c r="E176" s="2" t="s">
        <v>140</v>
      </c>
      <c r="F176" s="18" t="s">
        <v>202</v>
      </c>
      <c r="G176" s="2" t="s">
        <v>459</v>
      </c>
      <c r="H176" s="21">
        <v>139</v>
      </c>
      <c r="I176" s="21">
        <v>222.64006449058834</v>
      </c>
      <c r="J176" s="24">
        <v>1.875</v>
      </c>
      <c r="K176" s="25">
        <v>2.8356384101779213</v>
      </c>
      <c r="L176" s="2">
        <v>0.32793596115966428</v>
      </c>
      <c r="M176" s="17">
        <v>0.89796058999111472</v>
      </c>
    </row>
    <row r="177" spans="1:13" x14ac:dyDescent="0.25">
      <c r="A177" s="15">
        <v>176</v>
      </c>
      <c r="B177" s="2" t="s">
        <v>80</v>
      </c>
      <c r="C177" s="2" t="s">
        <v>86</v>
      </c>
      <c r="D177" s="2" t="s">
        <v>183</v>
      </c>
      <c r="E177" s="2" t="s">
        <v>126</v>
      </c>
      <c r="F177" s="18" t="s">
        <v>193</v>
      </c>
      <c r="G177" s="2" t="s">
        <v>460</v>
      </c>
      <c r="H177" s="21">
        <v>166</v>
      </c>
      <c r="I177" s="21">
        <v>169.95649699384316</v>
      </c>
      <c r="J177" s="24">
        <v>5.583333333333333</v>
      </c>
      <c r="K177" s="25">
        <v>8.7751999879171549</v>
      </c>
      <c r="L177" s="2">
        <v>0.19423131959973916</v>
      </c>
      <c r="M177" s="17">
        <v>0.6992173255134505</v>
      </c>
    </row>
    <row r="178" spans="1:13" x14ac:dyDescent="0.25">
      <c r="A178" s="15">
        <v>177</v>
      </c>
      <c r="B178" s="2" t="s">
        <v>77</v>
      </c>
      <c r="C178" s="2" t="s">
        <v>99</v>
      </c>
      <c r="D178" s="2" t="s">
        <v>180</v>
      </c>
      <c r="E178" s="2" t="s">
        <v>121</v>
      </c>
      <c r="F178" s="18" t="s">
        <v>206</v>
      </c>
      <c r="G178" s="2" t="s">
        <v>461</v>
      </c>
      <c r="H178" s="21">
        <v>26</v>
      </c>
      <c r="I178" s="21">
        <v>44.644360131197828</v>
      </c>
      <c r="J178" s="24">
        <v>0.55000000000000004</v>
      </c>
      <c r="K178" s="25">
        <v>0.90596319712083828</v>
      </c>
      <c r="L178" s="2">
        <v>0.90270750172293091</v>
      </c>
      <c r="M178" s="17">
        <v>0.96661917793669316</v>
      </c>
    </row>
    <row r="179" spans="1:13" x14ac:dyDescent="0.25">
      <c r="A179" s="15">
        <v>178</v>
      </c>
      <c r="B179" s="2" t="s">
        <v>253</v>
      </c>
      <c r="C179" s="2" t="s">
        <v>93</v>
      </c>
      <c r="D179" s="2" t="s">
        <v>180</v>
      </c>
      <c r="E179" s="2" t="s">
        <v>119</v>
      </c>
      <c r="F179" s="18" t="s">
        <v>219</v>
      </c>
      <c r="G179" s="2" t="s">
        <v>462</v>
      </c>
      <c r="H179" s="21">
        <v>137</v>
      </c>
      <c r="I179" s="21">
        <v>204.3255157686674</v>
      </c>
      <c r="J179" s="24">
        <v>4.0769230769230766</v>
      </c>
      <c r="K179" s="25">
        <v>5.1530814967002385</v>
      </c>
      <c r="L179" s="2">
        <v>0.33371818220295713</v>
      </c>
      <c r="M179" s="17">
        <v>0.7858441877364909</v>
      </c>
    </row>
    <row r="180" spans="1:13" x14ac:dyDescent="0.25">
      <c r="A180" s="15">
        <v>179</v>
      </c>
      <c r="B180" s="2" t="s">
        <v>76</v>
      </c>
      <c r="C180" s="2" t="s">
        <v>100</v>
      </c>
      <c r="D180" s="2" t="s">
        <v>187</v>
      </c>
      <c r="E180" s="2" t="s">
        <v>125</v>
      </c>
      <c r="F180" s="18" t="s">
        <v>212</v>
      </c>
      <c r="G180" s="2" t="s">
        <v>463</v>
      </c>
      <c r="H180" s="21">
        <v>79</v>
      </c>
      <c r="I180" s="21">
        <v>156.57298027551866</v>
      </c>
      <c r="J180" s="24">
        <v>10</v>
      </c>
      <c r="K180" s="25">
        <v>18.09492849851534</v>
      </c>
      <c r="L180" s="2">
        <v>0.61610182191936436</v>
      </c>
      <c r="M180" s="17">
        <v>0.34122740997417755</v>
      </c>
    </row>
    <row r="181" spans="1:13" x14ac:dyDescent="0.25">
      <c r="A181" s="15">
        <v>180</v>
      </c>
      <c r="B181" s="2" t="s">
        <v>68</v>
      </c>
      <c r="C181" s="2" t="s">
        <v>81</v>
      </c>
      <c r="D181" s="2" t="s">
        <v>190</v>
      </c>
      <c r="E181" s="2" t="s">
        <v>153</v>
      </c>
      <c r="F181" s="18" t="s">
        <v>221</v>
      </c>
      <c r="G181" s="2" t="s">
        <v>464</v>
      </c>
      <c r="H181" s="21">
        <v>-196</v>
      </c>
      <c r="I181" s="21">
        <v>226.60253497542192</v>
      </c>
      <c r="J181" s="24">
        <v>-11.75</v>
      </c>
      <c r="K181" s="25">
        <v>22.27382033130111</v>
      </c>
      <c r="L181" s="2">
        <v>1.8247257603576039E-2</v>
      </c>
      <c r="M181" s="17">
        <v>0.30011455099244144</v>
      </c>
    </row>
    <row r="182" spans="1:13" x14ac:dyDescent="0.25">
      <c r="A182" s="15">
        <v>181</v>
      </c>
      <c r="B182" s="2" t="s">
        <v>70</v>
      </c>
      <c r="C182" s="2" t="s">
        <v>96</v>
      </c>
      <c r="D182" s="2" t="s">
        <v>262</v>
      </c>
      <c r="E182" s="2" t="s">
        <v>141</v>
      </c>
      <c r="F182" s="18" t="s">
        <v>213</v>
      </c>
      <c r="G182" s="2" t="s">
        <v>465</v>
      </c>
      <c r="H182" s="21">
        <v>40</v>
      </c>
      <c r="I182" s="21">
        <v>57.304591542989236</v>
      </c>
      <c r="J182" s="24">
        <v>16.100000000000001</v>
      </c>
      <c r="K182" s="25">
        <v>30.794844076514266</v>
      </c>
      <c r="L182" s="2">
        <v>0.82446121020728202</v>
      </c>
      <c r="M182" s="17">
        <v>0.19181053117319113</v>
      </c>
    </row>
    <row r="183" spans="1:13" x14ac:dyDescent="0.25">
      <c r="A183" s="15">
        <v>182</v>
      </c>
      <c r="B183" s="2" t="s">
        <v>253</v>
      </c>
      <c r="C183" s="2" t="s">
        <v>95</v>
      </c>
      <c r="D183" s="2" t="s">
        <v>183</v>
      </c>
      <c r="E183" s="2" t="s">
        <v>110</v>
      </c>
      <c r="F183" s="18" t="s">
        <v>193</v>
      </c>
      <c r="G183" s="2" t="s">
        <v>466</v>
      </c>
      <c r="H183" s="21">
        <v>187</v>
      </c>
      <c r="I183" s="21">
        <v>314.2712215743411</v>
      </c>
      <c r="J183" s="24">
        <v>1.7</v>
      </c>
      <c r="K183" s="25">
        <v>3.2369823067394776</v>
      </c>
      <c r="L183" s="2">
        <v>8.2667534574992207E-2</v>
      </c>
      <c r="M183" s="17">
        <v>0.88019233921085482</v>
      </c>
    </row>
    <row r="184" spans="1:13" x14ac:dyDescent="0.25">
      <c r="A184" s="15">
        <v>183</v>
      </c>
      <c r="B184" s="2" t="s">
        <v>75</v>
      </c>
      <c r="C184" s="2" t="s">
        <v>86</v>
      </c>
      <c r="D184" s="2" t="s">
        <v>185</v>
      </c>
      <c r="E184" s="2" t="s">
        <v>123</v>
      </c>
      <c r="F184" s="18" t="s">
        <v>226</v>
      </c>
      <c r="G184" s="2" t="s">
        <v>467</v>
      </c>
      <c r="H184" s="21">
        <v>162</v>
      </c>
      <c r="I184" s="21">
        <v>301.14010808003775</v>
      </c>
      <c r="J184" s="24">
        <v>1.1000000000000001</v>
      </c>
      <c r="K184" s="25">
        <v>1.5432850224282422</v>
      </c>
      <c r="L184" s="2">
        <v>0.2005084408456721</v>
      </c>
      <c r="M184" s="17">
        <v>0.93169141244243392</v>
      </c>
    </row>
    <row r="185" spans="1:13" x14ac:dyDescent="0.25">
      <c r="A185" s="15">
        <v>184</v>
      </c>
      <c r="B185" s="2" t="s">
        <v>68</v>
      </c>
      <c r="C185" s="2" t="s">
        <v>87</v>
      </c>
      <c r="D185" s="2" t="s">
        <v>255</v>
      </c>
      <c r="E185" s="2" t="s">
        <v>132</v>
      </c>
      <c r="F185" s="18" t="s">
        <v>219</v>
      </c>
      <c r="G185" s="2" t="s">
        <v>468</v>
      </c>
      <c r="H185" s="21">
        <v>168</v>
      </c>
      <c r="I185" s="21">
        <v>169.43736679257424</v>
      </c>
      <c r="J185" s="24">
        <v>5.916666666666667</v>
      </c>
      <c r="K185" s="25">
        <v>5.9474933562722132</v>
      </c>
      <c r="L185" s="2">
        <v>0.18483663782678628</v>
      </c>
      <c r="M185" s="17">
        <v>0.67304189435673556</v>
      </c>
    </row>
    <row r="186" spans="1:13" x14ac:dyDescent="0.25">
      <c r="A186" s="15">
        <v>185</v>
      </c>
      <c r="B186" s="2" t="s">
        <v>67</v>
      </c>
      <c r="C186" s="2" t="s">
        <v>95</v>
      </c>
      <c r="D186" s="2" t="s">
        <v>256</v>
      </c>
      <c r="E186" s="2" t="s">
        <v>118</v>
      </c>
      <c r="F186" s="18" t="s">
        <v>196</v>
      </c>
      <c r="G186" s="2" t="s">
        <v>469</v>
      </c>
      <c r="H186" s="21">
        <v>49</v>
      </c>
      <c r="I186" s="21">
        <v>54.050772442044661</v>
      </c>
      <c r="J186" s="24">
        <v>5.7692307692307692</v>
      </c>
      <c r="K186" s="25">
        <v>8.6014215631375617</v>
      </c>
      <c r="L186" s="2">
        <v>0.79495149094679785</v>
      </c>
      <c r="M186" s="17">
        <v>0.62924357776569484</v>
      </c>
    </row>
    <row r="187" spans="1:13" x14ac:dyDescent="0.25">
      <c r="A187" s="15">
        <v>186</v>
      </c>
      <c r="B187" s="2" t="s">
        <v>70</v>
      </c>
      <c r="C187" s="2" t="s">
        <v>92</v>
      </c>
      <c r="D187" s="2" t="s">
        <v>255</v>
      </c>
      <c r="E187" s="2" t="s">
        <v>111</v>
      </c>
      <c r="F187" s="18" t="s">
        <v>208</v>
      </c>
      <c r="G187" s="2" t="s">
        <v>470</v>
      </c>
      <c r="H187" s="21">
        <v>180</v>
      </c>
      <c r="I187" s="21">
        <v>266.05215061138085</v>
      </c>
      <c r="J187" s="24">
        <v>7.6923076923076927E-2</v>
      </c>
      <c r="K187" s="25">
        <v>0.10205006246699877</v>
      </c>
      <c r="L187" s="2">
        <v>0.13046602881521929</v>
      </c>
      <c r="M187" s="17">
        <v>0.99651012975935394</v>
      </c>
    </row>
    <row r="188" spans="1:13" x14ac:dyDescent="0.25">
      <c r="A188" s="15">
        <v>187</v>
      </c>
      <c r="B188" s="2" t="s">
        <v>75</v>
      </c>
      <c r="C188" s="2" t="s">
        <v>103</v>
      </c>
      <c r="D188" s="2" t="s">
        <v>256</v>
      </c>
      <c r="E188" s="2" t="s">
        <v>145</v>
      </c>
      <c r="F188" s="18" t="s">
        <v>226</v>
      </c>
      <c r="G188" s="2" t="s">
        <v>471</v>
      </c>
      <c r="H188" s="21">
        <v>173</v>
      </c>
      <c r="I188" s="21">
        <v>220.23464164715281</v>
      </c>
      <c r="J188" s="24">
        <v>9.384615384615385</v>
      </c>
      <c r="K188" s="25">
        <v>18.576364428538106</v>
      </c>
      <c r="L188" s="2">
        <v>0.16018315439108133</v>
      </c>
      <c r="M188" s="17">
        <v>0.39490981785241963</v>
      </c>
    </row>
    <row r="189" spans="1:13" x14ac:dyDescent="0.25">
      <c r="A189" s="15">
        <v>188</v>
      </c>
      <c r="B189" s="2" t="s">
        <v>78</v>
      </c>
      <c r="C189" s="2" t="s">
        <v>81</v>
      </c>
      <c r="D189" s="2" t="s">
        <v>189</v>
      </c>
      <c r="E189" s="2" t="s">
        <v>140</v>
      </c>
      <c r="F189" s="18" t="s">
        <v>204</v>
      </c>
      <c r="G189" s="2" t="s">
        <v>472</v>
      </c>
      <c r="H189" s="21">
        <v>123</v>
      </c>
      <c r="I189" s="21">
        <v>148.685835660442</v>
      </c>
      <c r="J189" s="24">
        <v>12.866666666666667</v>
      </c>
      <c r="K189" s="25">
        <v>15.358375261763586</v>
      </c>
      <c r="L189" s="2">
        <v>0.38447941927507867</v>
      </c>
      <c r="M189" s="17">
        <v>3.1395520924881404E-2</v>
      </c>
    </row>
    <row r="190" spans="1:13" x14ac:dyDescent="0.25">
      <c r="A190" s="15">
        <v>189</v>
      </c>
      <c r="B190" s="2" t="s">
        <v>249</v>
      </c>
      <c r="C190" s="2" t="s">
        <v>98</v>
      </c>
      <c r="D190" s="2" t="s">
        <v>263</v>
      </c>
      <c r="E190" s="2" t="s">
        <v>116</v>
      </c>
      <c r="F190" s="18" t="s">
        <v>207</v>
      </c>
      <c r="G190" s="2" t="s">
        <v>473</v>
      </c>
      <c r="H190" s="21">
        <v>117</v>
      </c>
      <c r="I190" s="21">
        <v>145.95384737177557</v>
      </c>
      <c r="J190" s="24">
        <v>1.6875</v>
      </c>
      <c r="K190" s="25">
        <v>2.5606831403889254</v>
      </c>
      <c r="L190" s="2">
        <v>0.40247676277985878</v>
      </c>
      <c r="M190" s="17">
        <v>0.90257442273371813</v>
      </c>
    </row>
    <row r="191" spans="1:13" x14ac:dyDescent="0.25">
      <c r="A191" s="15">
        <v>190</v>
      </c>
      <c r="B191" s="2" t="s">
        <v>78</v>
      </c>
      <c r="C191" s="2" t="s">
        <v>90</v>
      </c>
      <c r="D191" s="2" t="s">
        <v>180</v>
      </c>
      <c r="E191" s="2" t="s">
        <v>133</v>
      </c>
      <c r="F191" s="18" t="s">
        <v>227</v>
      </c>
      <c r="G191" s="2" t="s">
        <v>474</v>
      </c>
      <c r="H191" s="21">
        <v>-62</v>
      </c>
      <c r="I191" s="21">
        <v>70.242783362889995</v>
      </c>
      <c r="J191" s="24">
        <v>-6.7058823529411766</v>
      </c>
      <c r="K191" s="25">
        <v>7.8073351919545937</v>
      </c>
      <c r="L191" s="2">
        <v>0.71127872038116813</v>
      </c>
      <c r="M191" s="17">
        <v>0.42562246812607507</v>
      </c>
    </row>
    <row r="192" spans="1:13" x14ac:dyDescent="0.25">
      <c r="A192" s="15">
        <v>191</v>
      </c>
      <c r="B192" s="2" t="s">
        <v>69</v>
      </c>
      <c r="C192" s="2" t="s">
        <v>81</v>
      </c>
      <c r="D192" s="2" t="s">
        <v>183</v>
      </c>
      <c r="E192" s="2" t="s">
        <v>110</v>
      </c>
      <c r="F192" s="18" t="s">
        <v>217</v>
      </c>
      <c r="G192" s="2" t="s">
        <v>475</v>
      </c>
      <c r="H192" s="21">
        <v>179</v>
      </c>
      <c r="I192" s="21">
        <v>203.61675528414952</v>
      </c>
      <c r="J192" s="24">
        <v>5.882352941176471</v>
      </c>
      <c r="K192" s="25">
        <v>6.4147684874294715</v>
      </c>
      <c r="L192" s="2">
        <v>0.13104711685193016</v>
      </c>
      <c r="M192" s="17">
        <v>0.51239811979486705</v>
      </c>
    </row>
    <row r="193" spans="1:13" x14ac:dyDescent="0.25">
      <c r="A193" s="15">
        <v>192</v>
      </c>
      <c r="B193" s="2" t="s">
        <v>69</v>
      </c>
      <c r="C193" s="2" t="s">
        <v>101</v>
      </c>
      <c r="D193" s="2" t="s">
        <v>260</v>
      </c>
      <c r="E193" s="2" t="s">
        <v>119</v>
      </c>
      <c r="F193" s="18" t="s">
        <v>208</v>
      </c>
      <c r="G193" s="2" t="s">
        <v>476</v>
      </c>
      <c r="H193" s="21">
        <v>121</v>
      </c>
      <c r="I193" s="21">
        <v>129.97091132287474</v>
      </c>
      <c r="J193" s="24">
        <v>1.0555555555555556</v>
      </c>
      <c r="K193" s="25">
        <v>1.8819931021157341</v>
      </c>
      <c r="L193" s="2">
        <v>0.38776480340148622</v>
      </c>
      <c r="M193" s="17">
        <v>0.94368147537297564</v>
      </c>
    </row>
    <row r="194" spans="1:13" x14ac:dyDescent="0.25">
      <c r="A194" s="15">
        <v>193</v>
      </c>
      <c r="B194" s="2" t="s">
        <v>74</v>
      </c>
      <c r="C194" s="2" t="s">
        <v>98</v>
      </c>
      <c r="D194" s="2" t="s">
        <v>259</v>
      </c>
      <c r="E194" s="2" t="s">
        <v>130</v>
      </c>
      <c r="F194" s="18" t="s">
        <v>217</v>
      </c>
      <c r="G194" s="2" t="s">
        <v>477</v>
      </c>
      <c r="H194" s="21">
        <v>108</v>
      </c>
      <c r="I194" s="21">
        <v>181.54534897016254</v>
      </c>
      <c r="J194" s="24">
        <v>2.15</v>
      </c>
      <c r="K194" s="25">
        <v>2.9650066984712797</v>
      </c>
      <c r="L194" s="2">
        <v>0.4466049400686819</v>
      </c>
      <c r="M194" s="17">
        <v>0.8475596206466407</v>
      </c>
    </row>
    <row r="195" spans="1:13" x14ac:dyDescent="0.25">
      <c r="A195" s="15">
        <v>194</v>
      </c>
      <c r="B195" s="2" t="s">
        <v>77</v>
      </c>
      <c r="C195" s="2" t="s">
        <v>105</v>
      </c>
      <c r="D195" s="2" t="s">
        <v>259</v>
      </c>
      <c r="E195" s="2" t="s">
        <v>125</v>
      </c>
      <c r="F195" s="18" t="s">
        <v>216</v>
      </c>
      <c r="G195" s="2" t="s">
        <v>478</v>
      </c>
      <c r="H195" s="21">
        <v>47</v>
      </c>
      <c r="I195" s="21">
        <v>78.589435875926867</v>
      </c>
      <c r="J195" s="24">
        <v>10.461538461538462</v>
      </c>
      <c r="K195" s="25">
        <v>20.38617476679714</v>
      </c>
      <c r="L195" s="2">
        <v>0.79674254115360366</v>
      </c>
      <c r="M195" s="17">
        <v>0.31954113717605548</v>
      </c>
    </row>
    <row r="196" spans="1:13" x14ac:dyDescent="0.25">
      <c r="A196" s="15">
        <v>195</v>
      </c>
      <c r="B196" s="2" t="s">
        <v>78</v>
      </c>
      <c r="C196" s="2" t="s">
        <v>87</v>
      </c>
      <c r="D196" s="2" t="s">
        <v>258</v>
      </c>
      <c r="E196" s="2" t="s">
        <v>148</v>
      </c>
      <c r="F196" s="18" t="s">
        <v>225</v>
      </c>
      <c r="G196" s="2" t="s">
        <v>479</v>
      </c>
      <c r="H196" s="21">
        <v>11</v>
      </c>
      <c r="I196" s="21">
        <v>13.672866329960058</v>
      </c>
      <c r="J196" s="24">
        <v>9.5882352941176467</v>
      </c>
      <c r="K196" s="25">
        <v>10.837912720526225</v>
      </c>
      <c r="L196" s="2">
        <v>0.94885321036616976</v>
      </c>
      <c r="M196" s="17">
        <v>0.18800362279198357</v>
      </c>
    </row>
    <row r="197" spans="1:13" x14ac:dyDescent="0.25">
      <c r="A197" s="15">
        <v>196</v>
      </c>
      <c r="B197" s="2" t="s">
        <v>66</v>
      </c>
      <c r="C197" s="2" t="s">
        <v>97</v>
      </c>
      <c r="D197" s="2" t="s">
        <v>186</v>
      </c>
      <c r="E197" s="2" t="s">
        <v>110</v>
      </c>
      <c r="F197" s="18" t="s">
        <v>206</v>
      </c>
      <c r="G197" s="2" t="s">
        <v>480</v>
      </c>
      <c r="H197" s="21">
        <v>55</v>
      </c>
      <c r="I197" s="21">
        <v>98.327793989889443</v>
      </c>
      <c r="J197" s="24">
        <v>7.615384615384615</v>
      </c>
      <c r="K197" s="25">
        <v>8.3317079810846479</v>
      </c>
      <c r="L197" s="2">
        <v>0.76719879575240857</v>
      </c>
      <c r="M197" s="17">
        <v>0.51373251696344713</v>
      </c>
    </row>
    <row r="198" spans="1:13" x14ac:dyDescent="0.25">
      <c r="A198" s="15">
        <v>197</v>
      </c>
      <c r="B198" s="2" t="s">
        <v>253</v>
      </c>
      <c r="C198" s="2" t="s">
        <v>101</v>
      </c>
      <c r="D198" s="2" t="s">
        <v>188</v>
      </c>
      <c r="E198" s="2" t="s">
        <v>141</v>
      </c>
      <c r="F198" s="18" t="s">
        <v>222</v>
      </c>
      <c r="G198" s="2" t="s">
        <v>481</v>
      </c>
      <c r="H198" s="21">
        <v>13</v>
      </c>
      <c r="I198" s="21">
        <v>20.280833268989213</v>
      </c>
      <c r="J198" s="24">
        <v>9.8000000000000007</v>
      </c>
      <c r="K198" s="25">
        <v>14.252093964988761</v>
      </c>
      <c r="L198" s="2">
        <v>0.94195415858698162</v>
      </c>
      <c r="M198" s="17">
        <v>0.25957289705455777</v>
      </c>
    </row>
    <row r="199" spans="1:13" x14ac:dyDescent="0.25">
      <c r="A199" s="15">
        <v>198</v>
      </c>
      <c r="B199" s="2" t="s">
        <v>80</v>
      </c>
      <c r="C199" s="2" t="s">
        <v>83</v>
      </c>
      <c r="D199" s="2" t="s">
        <v>263</v>
      </c>
      <c r="E199" s="2" t="s">
        <v>110</v>
      </c>
      <c r="F199" s="18" t="s">
        <v>196</v>
      </c>
      <c r="G199" s="2" t="s">
        <v>482</v>
      </c>
      <c r="H199" s="21">
        <v>147</v>
      </c>
      <c r="I199" s="21">
        <v>172.20359989538309</v>
      </c>
      <c r="J199" s="24">
        <v>2.5555555555555554</v>
      </c>
      <c r="K199" s="25">
        <v>3.1251026597753038</v>
      </c>
      <c r="L199" s="2">
        <v>0.28434151957218001</v>
      </c>
      <c r="M199" s="17">
        <v>0.82285494797946201</v>
      </c>
    </row>
    <row r="200" spans="1:13" x14ac:dyDescent="0.25">
      <c r="A200" s="15">
        <v>199</v>
      </c>
      <c r="B200" s="2" t="s">
        <v>69</v>
      </c>
      <c r="C200" s="2" t="s">
        <v>82</v>
      </c>
      <c r="D200" s="2" t="s">
        <v>258</v>
      </c>
      <c r="E200" s="2" t="s">
        <v>136</v>
      </c>
      <c r="F200" s="18" t="s">
        <v>196</v>
      </c>
      <c r="G200" s="2" t="s">
        <v>483</v>
      </c>
      <c r="H200" s="21">
        <v>88</v>
      </c>
      <c r="I200" s="21">
        <v>140.41506267486818</v>
      </c>
      <c r="J200" s="24">
        <v>9.2727272727272734</v>
      </c>
      <c r="K200" s="25">
        <v>12.708734427305565</v>
      </c>
      <c r="L200" s="2">
        <v>0.56824548471620195</v>
      </c>
      <c r="M200" s="17">
        <v>0.50422675671529804</v>
      </c>
    </row>
    <row r="201" spans="1:13" x14ac:dyDescent="0.25">
      <c r="A201" s="15">
        <v>200</v>
      </c>
      <c r="B201" s="16" t="s">
        <v>78</v>
      </c>
      <c r="C201" s="16" t="s">
        <v>81</v>
      </c>
      <c r="D201" s="16" t="s">
        <v>262</v>
      </c>
      <c r="E201" s="16" t="s">
        <v>114</v>
      </c>
      <c r="F201" s="19" t="s">
        <v>215</v>
      </c>
      <c r="G201" s="16" t="s">
        <v>484</v>
      </c>
      <c r="H201" s="21">
        <v>-101</v>
      </c>
      <c r="I201" s="21">
        <v>125.05833731242382</v>
      </c>
      <c r="J201" s="24">
        <v>-8.3529411764705888</v>
      </c>
      <c r="K201" s="25">
        <v>8.6652213440032853</v>
      </c>
      <c r="L201" s="2">
        <v>0.48875205762189322</v>
      </c>
      <c r="M201" s="17">
        <v>0.29294381425638871</v>
      </c>
    </row>
  </sheetData>
  <pageMargins left="0.7" right="0.7" top="0.75" bottom="0.75" header="0.3" footer="0.3"/>
  <ignoredErrors>
    <ignoredError sqref="J2 B3:B201 C3:C201 D3:D201 E3:E201 F3:F201 G3:G201 H3:H201 I12 I3:I11 I13:I201 J3:J201 K3:K201" calculatedColumn="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5" x14ac:dyDescent="0.25"/>
  <cols>
    <col min="1" max="1" width="13.140625" customWidth="1"/>
    <col min="2" max="3" width="18.42578125" bestFit="1" customWidth="1"/>
  </cols>
  <sheetData>
    <row r="3" spans="1:2" x14ac:dyDescent="0.25">
      <c r="A3" s="39" t="s">
        <v>611</v>
      </c>
      <c r="B3" t="s">
        <v>613</v>
      </c>
    </row>
    <row r="4" spans="1:2" x14ac:dyDescent="0.25">
      <c r="A4" s="40" t="s">
        <v>518</v>
      </c>
      <c r="B4" s="41">
        <v>8682</v>
      </c>
    </row>
    <row r="5" spans="1:2" x14ac:dyDescent="0.25">
      <c r="A5" s="40" t="s">
        <v>500</v>
      </c>
      <c r="B5" s="41">
        <v>4039</v>
      </c>
    </row>
    <row r="6" spans="1:2" x14ac:dyDescent="0.25">
      <c r="A6" s="40" t="s">
        <v>513</v>
      </c>
      <c r="B6" s="41">
        <v>2680</v>
      </c>
    </row>
    <row r="7" spans="1:2" x14ac:dyDescent="0.25">
      <c r="A7" s="40" t="s">
        <v>510</v>
      </c>
      <c r="B7" s="41">
        <v>1639</v>
      </c>
    </row>
    <row r="8" spans="1:2" x14ac:dyDescent="0.25">
      <c r="A8" s="40" t="s">
        <v>507</v>
      </c>
      <c r="B8" s="41">
        <v>1427</v>
      </c>
    </row>
    <row r="9" spans="1:2" x14ac:dyDescent="0.25">
      <c r="A9" s="40" t="s">
        <v>612</v>
      </c>
      <c r="B9" s="41">
        <v>18467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3" sqref="M13"/>
    </sheetView>
  </sheetViews>
  <sheetFormatPr defaultRowHeight="15" x14ac:dyDescent="0.25"/>
  <cols>
    <col min="1" max="1" width="16.140625" bestFit="1" customWidth="1"/>
    <col min="2" max="3" width="18.42578125" bestFit="1" customWidth="1"/>
  </cols>
  <sheetData>
    <row r="3" spans="1:2" x14ac:dyDescent="0.25">
      <c r="A3" s="39" t="s">
        <v>611</v>
      </c>
      <c r="B3" t="s">
        <v>613</v>
      </c>
    </row>
    <row r="4" spans="1:2" x14ac:dyDescent="0.25">
      <c r="A4" s="40" t="s">
        <v>485</v>
      </c>
      <c r="B4" s="42">
        <v>8823</v>
      </c>
    </row>
    <row r="5" spans="1:2" x14ac:dyDescent="0.25">
      <c r="A5" s="40" t="s">
        <v>486</v>
      </c>
      <c r="B5" s="42">
        <v>6102</v>
      </c>
    </row>
    <row r="6" spans="1:2" x14ac:dyDescent="0.25">
      <c r="A6" s="40" t="s">
        <v>487</v>
      </c>
      <c r="B6" s="42">
        <v>3542</v>
      </c>
    </row>
    <row r="7" spans="1:2" x14ac:dyDescent="0.25">
      <c r="A7" s="40" t="s">
        <v>612</v>
      </c>
      <c r="B7" s="42">
        <v>18467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13.140625" bestFit="1" customWidth="1"/>
    <col min="2" max="3" width="18.42578125" bestFit="1" customWidth="1"/>
  </cols>
  <sheetData>
    <row r="3" spans="1:2" x14ac:dyDescent="0.25">
      <c r="A3" s="39" t="s">
        <v>611</v>
      </c>
      <c r="B3" t="s">
        <v>613</v>
      </c>
    </row>
    <row r="4" spans="1:2" x14ac:dyDescent="0.25">
      <c r="A4" s="40" t="s">
        <v>163</v>
      </c>
      <c r="B4" s="42">
        <v>3611</v>
      </c>
    </row>
    <row r="5" spans="1:2" x14ac:dyDescent="0.25">
      <c r="A5" s="40" t="s">
        <v>160</v>
      </c>
      <c r="B5" s="42">
        <v>2784</v>
      </c>
    </row>
    <row r="6" spans="1:2" x14ac:dyDescent="0.25">
      <c r="A6" s="40" t="s">
        <v>162</v>
      </c>
      <c r="B6" s="42">
        <v>2742</v>
      </c>
    </row>
    <row r="7" spans="1:2" x14ac:dyDescent="0.25">
      <c r="A7" s="40" t="s">
        <v>161</v>
      </c>
      <c r="B7" s="42">
        <v>2669</v>
      </c>
    </row>
    <row r="8" spans="1:2" x14ac:dyDescent="0.25">
      <c r="A8" s="40" t="s">
        <v>165</v>
      </c>
      <c r="B8" s="42">
        <v>2254</v>
      </c>
    </row>
    <row r="9" spans="1:2" x14ac:dyDescent="0.25">
      <c r="A9" s="40" t="s">
        <v>164</v>
      </c>
      <c r="B9" s="42">
        <v>2217</v>
      </c>
    </row>
    <row r="10" spans="1:2" x14ac:dyDescent="0.25">
      <c r="A10" s="40" t="s">
        <v>159</v>
      </c>
      <c r="B10" s="42">
        <v>2190</v>
      </c>
    </row>
    <row r="11" spans="1:2" x14ac:dyDescent="0.25">
      <c r="A11" s="40" t="s">
        <v>612</v>
      </c>
      <c r="B11" s="42">
        <v>18467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workbookViewId="0">
      <selection activeCell="B4" sqref="B4"/>
    </sheetView>
  </sheetViews>
  <sheetFormatPr defaultRowHeight="15" x14ac:dyDescent="0.25"/>
  <cols>
    <col min="1" max="1" width="13.140625" bestFit="1" customWidth="1"/>
    <col min="2" max="3" width="18.42578125" bestFit="1" customWidth="1"/>
  </cols>
  <sheetData>
    <row r="3" spans="1:2" x14ac:dyDescent="0.25">
      <c r="A3" s="39" t="s">
        <v>611</v>
      </c>
      <c r="B3" t="s">
        <v>613</v>
      </c>
    </row>
    <row r="4" spans="1:2" x14ac:dyDescent="0.25">
      <c r="A4" s="40" t="s">
        <v>619</v>
      </c>
      <c r="B4" s="42"/>
    </row>
    <row r="5" spans="1:2" x14ac:dyDescent="0.25">
      <c r="A5" s="43" t="s">
        <v>620</v>
      </c>
      <c r="B5" s="42">
        <v>700</v>
      </c>
    </row>
    <row r="6" spans="1:2" x14ac:dyDescent="0.25">
      <c r="A6" s="43" t="s">
        <v>621</v>
      </c>
      <c r="B6" s="42">
        <v>800</v>
      </c>
    </row>
    <row r="7" spans="1:2" x14ac:dyDescent="0.25">
      <c r="A7" s="43" t="s">
        <v>622</v>
      </c>
      <c r="B7" s="42">
        <v>300</v>
      </c>
    </row>
    <row r="8" spans="1:2" x14ac:dyDescent="0.25">
      <c r="A8" s="43" t="s">
        <v>623</v>
      </c>
      <c r="B8" s="42">
        <v>464</v>
      </c>
    </row>
    <row r="9" spans="1:2" x14ac:dyDescent="0.25">
      <c r="A9" s="43" t="s">
        <v>624</v>
      </c>
      <c r="B9" s="42">
        <v>709</v>
      </c>
    </row>
    <row r="10" spans="1:2" x14ac:dyDescent="0.25">
      <c r="A10" s="43" t="s">
        <v>625</v>
      </c>
      <c r="B10" s="42">
        <v>192</v>
      </c>
    </row>
    <row r="11" spans="1:2" x14ac:dyDescent="0.25">
      <c r="A11" s="43" t="s">
        <v>626</v>
      </c>
      <c r="B11" s="42">
        <v>655</v>
      </c>
    </row>
    <row r="12" spans="1:2" x14ac:dyDescent="0.25">
      <c r="A12" s="43" t="s">
        <v>627</v>
      </c>
      <c r="B12" s="42">
        <v>398</v>
      </c>
    </row>
    <row r="13" spans="1:2" x14ac:dyDescent="0.25">
      <c r="A13" s="43" t="s">
        <v>628</v>
      </c>
      <c r="B13" s="42">
        <v>816</v>
      </c>
    </row>
    <row r="14" spans="1:2" x14ac:dyDescent="0.25">
      <c r="A14" s="43" t="s">
        <v>629</v>
      </c>
      <c r="B14" s="42">
        <v>106</v>
      </c>
    </row>
    <row r="15" spans="1:2" x14ac:dyDescent="0.25">
      <c r="A15" s="43" t="s">
        <v>630</v>
      </c>
      <c r="B15" s="42">
        <v>393</v>
      </c>
    </row>
    <row r="16" spans="1:2" x14ac:dyDescent="0.25">
      <c r="A16" s="43" t="s">
        <v>631</v>
      </c>
      <c r="B16" s="42">
        <v>273</v>
      </c>
    </row>
    <row r="17" spans="1:2" x14ac:dyDescent="0.25">
      <c r="A17" s="40" t="s">
        <v>632</v>
      </c>
      <c r="B17" s="42"/>
    </row>
    <row r="18" spans="1:2" x14ac:dyDescent="0.25">
      <c r="A18" s="43" t="s">
        <v>620</v>
      </c>
      <c r="B18" s="42">
        <v>501</v>
      </c>
    </row>
    <row r="19" spans="1:2" x14ac:dyDescent="0.25">
      <c r="A19" s="43" t="s">
        <v>621</v>
      </c>
      <c r="B19" s="42">
        <v>418</v>
      </c>
    </row>
    <row r="20" spans="1:2" x14ac:dyDescent="0.25">
      <c r="A20" s="43" t="s">
        <v>622</v>
      </c>
      <c r="B20" s="42">
        <v>311</v>
      </c>
    </row>
    <row r="21" spans="1:2" x14ac:dyDescent="0.25">
      <c r="A21" s="43" t="s">
        <v>623</v>
      </c>
      <c r="B21" s="42">
        <v>698</v>
      </c>
    </row>
    <row r="22" spans="1:2" x14ac:dyDescent="0.25">
      <c r="A22" s="43" t="s">
        <v>624</v>
      </c>
      <c r="B22" s="42">
        <v>623</v>
      </c>
    </row>
    <row r="23" spans="1:2" x14ac:dyDescent="0.25">
      <c r="A23" s="43" t="s">
        <v>625</v>
      </c>
      <c r="B23" s="42">
        <v>818</v>
      </c>
    </row>
    <row r="24" spans="1:2" x14ac:dyDescent="0.25">
      <c r="A24" s="43" t="s">
        <v>626</v>
      </c>
      <c r="B24" s="42">
        <v>381</v>
      </c>
    </row>
    <row r="25" spans="1:2" x14ac:dyDescent="0.25">
      <c r="A25" s="43" t="s">
        <v>627</v>
      </c>
      <c r="B25" s="42">
        <v>119</v>
      </c>
    </row>
    <row r="26" spans="1:2" x14ac:dyDescent="0.25">
      <c r="A26" s="43" t="s">
        <v>628</v>
      </c>
      <c r="B26" s="42">
        <v>533</v>
      </c>
    </row>
    <row r="27" spans="1:2" x14ac:dyDescent="0.25">
      <c r="A27" s="43" t="s">
        <v>629</v>
      </c>
      <c r="B27" s="42">
        <v>747</v>
      </c>
    </row>
    <row r="28" spans="1:2" x14ac:dyDescent="0.25">
      <c r="A28" s="43" t="s">
        <v>630</v>
      </c>
      <c r="B28" s="42">
        <v>547</v>
      </c>
    </row>
    <row r="29" spans="1:2" x14ac:dyDescent="0.25">
      <c r="A29" s="43" t="s">
        <v>631</v>
      </c>
      <c r="B29" s="42">
        <v>363</v>
      </c>
    </row>
    <row r="30" spans="1:2" x14ac:dyDescent="0.25">
      <c r="A30" s="40" t="s">
        <v>633</v>
      </c>
      <c r="B30" s="42"/>
    </row>
    <row r="31" spans="1:2" x14ac:dyDescent="0.25">
      <c r="A31" s="43" t="s">
        <v>620</v>
      </c>
      <c r="B31" s="42">
        <v>137</v>
      </c>
    </row>
    <row r="32" spans="1:2" x14ac:dyDescent="0.25">
      <c r="A32" s="43" t="s">
        <v>621</v>
      </c>
      <c r="B32" s="42">
        <v>703</v>
      </c>
    </row>
    <row r="33" spans="1:2" x14ac:dyDescent="0.25">
      <c r="A33" s="43" t="s">
        <v>622</v>
      </c>
      <c r="B33" s="42">
        <v>762</v>
      </c>
    </row>
    <row r="34" spans="1:2" x14ac:dyDescent="0.25">
      <c r="A34" s="43" t="s">
        <v>623</v>
      </c>
      <c r="B34" s="42">
        <v>1204</v>
      </c>
    </row>
    <row r="35" spans="1:2" x14ac:dyDescent="0.25">
      <c r="A35" s="43" t="s">
        <v>624</v>
      </c>
      <c r="B35" s="42">
        <v>214</v>
      </c>
    </row>
    <row r="36" spans="1:2" x14ac:dyDescent="0.25">
      <c r="A36" s="43" t="s">
        <v>625</v>
      </c>
      <c r="B36" s="42">
        <v>265</v>
      </c>
    </row>
    <row r="37" spans="1:2" x14ac:dyDescent="0.25">
      <c r="A37" s="43" t="s">
        <v>626</v>
      </c>
      <c r="B37" s="42">
        <v>384</v>
      </c>
    </row>
    <row r="38" spans="1:2" x14ac:dyDescent="0.25">
      <c r="A38" s="43" t="s">
        <v>627</v>
      </c>
      <c r="B38" s="42">
        <v>464</v>
      </c>
    </row>
    <row r="39" spans="1:2" x14ac:dyDescent="0.25">
      <c r="A39" s="43" t="s">
        <v>628</v>
      </c>
      <c r="B39" s="42">
        <v>263</v>
      </c>
    </row>
    <row r="40" spans="1:2" x14ac:dyDescent="0.25">
      <c r="A40" s="43" t="s">
        <v>629</v>
      </c>
      <c r="B40" s="42">
        <v>508</v>
      </c>
    </row>
    <row r="41" spans="1:2" x14ac:dyDescent="0.25">
      <c r="A41" s="43" t="s">
        <v>630</v>
      </c>
      <c r="B41" s="42">
        <v>736</v>
      </c>
    </row>
    <row r="42" spans="1:2" x14ac:dyDescent="0.25">
      <c r="A42" s="43" t="s">
        <v>631</v>
      </c>
      <c r="B42" s="42">
        <v>962</v>
      </c>
    </row>
    <row r="43" spans="1:2" x14ac:dyDescent="0.25">
      <c r="A43" s="40" t="s">
        <v>612</v>
      </c>
      <c r="B43" s="42">
        <v>18467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G23" sqref="G23"/>
    </sheetView>
  </sheetViews>
  <sheetFormatPr defaultRowHeight="15" x14ac:dyDescent="0.25"/>
  <cols>
    <col min="1" max="2" width="12" customWidth="1"/>
  </cols>
  <sheetData>
    <row r="3" spans="1:2" x14ac:dyDescent="0.25">
      <c r="A3" t="s">
        <v>637</v>
      </c>
      <c r="B3" t="s">
        <v>636</v>
      </c>
    </row>
    <row r="4" spans="1:2" x14ac:dyDescent="0.25">
      <c r="A4" s="42">
        <v>29738.050017190668</v>
      </c>
      <c r="B4" s="42">
        <v>18467</v>
      </c>
    </row>
  </sheetData>
  <pageMargins left="0.7" right="0.7" top="0.75" bottom="0.75" header="0.3" footer="0.3"/>
  <pageSetup paperSize="9" orientation="portrait" verticalDpi="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1"/>
  <sheetViews>
    <sheetView workbookViewId="0">
      <selection activeCell="E1" sqref="E1"/>
    </sheetView>
  </sheetViews>
  <sheetFormatPr defaultRowHeight="15" x14ac:dyDescent="0.25"/>
  <cols>
    <col min="7" max="7" width="15.7109375" hidden="1" customWidth="1"/>
    <col min="8" max="8" width="16.7109375" customWidth="1"/>
    <col min="9" max="9" width="0" style="30" hidden="1" customWidth="1"/>
    <col min="10" max="11" width="9.140625" style="30"/>
    <col min="12" max="12" width="7.140625" customWidth="1"/>
    <col min="14" max="15" width="0" hidden="1" customWidth="1"/>
    <col min="16" max="16" width="17.42578125" customWidth="1"/>
    <col min="17" max="17" width="19" customWidth="1"/>
    <col min="18" max="18" width="16.5703125" customWidth="1"/>
    <col min="20" max="20" width="16.28515625" customWidth="1"/>
    <col min="22" max="22" width="9.7109375" style="38" bestFit="1" customWidth="1"/>
  </cols>
  <sheetData>
    <row r="1" spans="1:22" x14ac:dyDescent="0.25">
      <c r="A1" s="11" t="s">
        <v>179</v>
      </c>
      <c r="B1" s="12" t="s">
        <v>13</v>
      </c>
      <c r="C1" s="12" t="s">
        <v>17</v>
      </c>
      <c r="D1" s="13" t="s">
        <v>167</v>
      </c>
      <c r="E1" s="13" t="s">
        <v>18</v>
      </c>
      <c r="F1" s="12" t="s">
        <v>157</v>
      </c>
      <c r="G1" s="12" t="s">
        <v>228</v>
      </c>
      <c r="H1" s="12" t="s">
        <v>229</v>
      </c>
      <c r="I1" s="28" t="s">
        <v>610</v>
      </c>
      <c r="J1" s="28" t="s">
        <v>230</v>
      </c>
      <c r="K1" s="28" t="s">
        <v>635</v>
      </c>
      <c r="L1" s="13" t="s">
        <v>634</v>
      </c>
      <c r="M1" s="13" t="s">
        <v>232</v>
      </c>
      <c r="N1" s="13" t="s">
        <v>233</v>
      </c>
      <c r="O1" s="14" t="s">
        <v>234</v>
      </c>
      <c r="P1" s="13" t="s">
        <v>247</v>
      </c>
      <c r="Q1" s="13" t="s">
        <v>16</v>
      </c>
      <c r="R1" s="13" t="s">
        <v>15</v>
      </c>
      <c r="S1" s="13" t="s">
        <v>235</v>
      </c>
      <c r="T1" s="13" t="s">
        <v>236</v>
      </c>
      <c r="U1" s="13" t="s">
        <v>158</v>
      </c>
      <c r="V1" s="34" t="s">
        <v>156</v>
      </c>
    </row>
    <row r="2" spans="1:22" x14ac:dyDescent="0.25">
      <c r="A2" s="9">
        <v>1</v>
      </c>
      <c r="B2" s="2" t="str">
        <f ca="1">"SM-"&amp;RANDBETWEEN(1,20)</f>
        <v>SM-15</v>
      </c>
      <c r="C2" s="2" t="str">
        <f ca="1">"CT-"&amp;RANDBETWEEN(1,25)</f>
        <v>CT-6</v>
      </c>
      <c r="D2" s="2" t="str">
        <f ca="1">"SKU-"&amp;RANDBETWEEN(10,30)</f>
        <v>SKU-16</v>
      </c>
      <c r="E2" s="2" t="str">
        <f ca="1">"STR-"&amp;RANDBETWEEN(1,50)</f>
        <v>STR-34</v>
      </c>
      <c r="F2" s="2" t="str">
        <f ca="1">"PRD-"&amp;RANDBETWEEN(1,36)</f>
        <v>PRD-10</v>
      </c>
      <c r="G2" s="2" t="e">
        <f ca="1">_xlfn.CONCAT(A2,B2,C2,D2,E2,F2)</f>
        <v>#NAME?</v>
      </c>
      <c r="H2" s="2">
        <f ca="1">MAX(Table13[[#This Row],[Column1]],0)</f>
        <v>155</v>
      </c>
      <c r="I2" s="29">
        <f ca="1">IF(MOD(A2,10)&lt;&gt;0,_xlfn.RANK.EQ(N2,$N$2:$N$201),_xlfn.RANK.EQ(N2,$N$2:$N$201)*-1)</f>
        <v>155</v>
      </c>
      <c r="J2" s="29">
        <f ca="1">ABS(I2+(I2*RAND()))</f>
        <v>256.77762943369231</v>
      </c>
      <c r="K2" s="29">
        <f ca="1">MAX(Table13[[#This Row],[Column2]],0)</f>
        <v>5.5384615384615383</v>
      </c>
      <c r="L2" s="24">
        <f ca="1">IF(MOD(A2,10)&lt;&gt;0,(_xlfn.RANK.EQ(O2,$O$2:$O$201)/(RANDBETWEEN(10,20))),(_xlfn.RANK.EQ(O2,$O$2:$O$201)/(RANDBETWEEN(10,20)))*-1)</f>
        <v>5.5384615384615383</v>
      </c>
      <c r="M2" s="24">
        <f ca="1">ABS(L2+(L2*RAND()))</f>
        <v>6.7065362253478966</v>
      </c>
      <c r="N2" s="2">
        <f ca="1">RAND()</f>
        <v>0.25001875691218867</v>
      </c>
      <c r="O2" s="10">
        <f ca="1">RAND()</f>
        <v>0.65603053458952953</v>
      </c>
      <c r="P2" s="26" t="str">
        <f ca="1">VLOOKUP(Table13[[#This Row],[Salesman ID]],Salesman!$A$2:$K$21,4,0)</f>
        <v>Shweta Kalla </v>
      </c>
      <c r="Q2" s="26" t="str">
        <f ca="1">VLOOKUP(Table13[[#This Row],[City ID]],Region!$A$2:$E$26,2,0)</f>
        <v>Panaji</v>
      </c>
      <c r="R2" s="26" t="str">
        <f ca="1">VLOOKUP(Table13[[#This Row],[City ID]],Region!$A$2:$E$26,3,0)</f>
        <v>Goa</v>
      </c>
      <c r="S2" s="26" t="str">
        <f ca="1">VLOOKUP(Table13[[#This Row],[City ID]],Region!$A$2:$E$26,4,0)</f>
        <v>Western</v>
      </c>
      <c r="T2" s="27" t="str">
        <f ca="1">VLOOKUP(Table13[[#This Row],[SKU Code]],SKU!$A$2:$C$22,3,0)</f>
        <v>NYX Professional</v>
      </c>
      <c r="U2" s="27" t="str">
        <f ca="1">VLOOKUP(Table13[[#This Row],[Store ID]],Stores!$A$2:$H$51,4,0)</f>
        <v>AllAround</v>
      </c>
      <c r="V2" s="35">
        <f ca="1">INDEX(Period!$B$1:$B$37,MATCH(Table13[[#This Row],[Period ID]],Period!$C$1:$C$37,0))</f>
        <v>43374</v>
      </c>
    </row>
    <row r="3" spans="1:22" x14ac:dyDescent="0.25">
      <c r="A3" s="9">
        <v>2</v>
      </c>
      <c r="B3" s="2" t="s">
        <v>66</v>
      </c>
      <c r="C3" s="2" t="s">
        <v>92</v>
      </c>
      <c r="D3" s="2" t="s">
        <v>262</v>
      </c>
      <c r="E3" s="2" t="s">
        <v>135</v>
      </c>
      <c r="F3" s="2" t="s">
        <v>198</v>
      </c>
      <c r="G3" s="2" t="s">
        <v>286</v>
      </c>
      <c r="H3" s="2">
        <f>MAX(Table13[[#This Row],[Column1]],0)</f>
        <v>141</v>
      </c>
      <c r="I3" s="29">
        <v>141</v>
      </c>
      <c r="J3" s="29">
        <v>184.56936712753375</v>
      </c>
      <c r="K3" s="29">
        <f>MAX(Table13[[#This Row],[Column2]],0)</f>
        <v>3.3333333333333335</v>
      </c>
      <c r="L3" s="24">
        <v>3.3333333333333335</v>
      </c>
      <c r="M3" s="24">
        <v>6.133041699223897</v>
      </c>
      <c r="N3" s="2">
        <v>0.32129586932523257</v>
      </c>
      <c r="O3" s="10">
        <v>0.73907050630187932</v>
      </c>
      <c r="P3" s="2" t="str">
        <f>VLOOKUP(Table13[[#This Row],[Salesman ID]],Salesman!$A$2:$K$21,4,0)</f>
        <v>Wahid Khan</v>
      </c>
      <c r="Q3" s="2" t="str">
        <f>VLOOKUP(Table13[[#This Row],[City ID]],Region!$A$2:$E$26,2,0)</f>
        <v>Thiruvananthapuram</v>
      </c>
      <c r="R3" s="26" t="str">
        <f>VLOOKUP(Table13[[#This Row],[City ID]],Region!$A$2:$E$26,3,0)</f>
        <v>Kerala</v>
      </c>
      <c r="S3" s="2" t="str">
        <f>VLOOKUP(Table13[[#This Row],[City ID]],Region!$A$2:$E$26,4,0)</f>
        <v>Southern</v>
      </c>
      <c r="T3" s="18" t="str">
        <f>VLOOKUP(Table13[[#This Row],[SKU Code]],SKU!$A$2:$C$22,3,0)</f>
        <v>Maybelline</v>
      </c>
      <c r="U3" s="18" t="str">
        <f>VLOOKUP(Table13[[#This Row],[Store ID]],Stores!$A$2:$H$51,4,0)</f>
        <v>Nexus</v>
      </c>
      <c r="V3" s="36">
        <f>INDEX(Period!$B$1:$B$37,MATCH(Table13[[#This Row],[Period ID]],Period!$C$1:$C$37,0))</f>
        <v>43282</v>
      </c>
    </row>
    <row r="4" spans="1:22" x14ac:dyDescent="0.25">
      <c r="A4" s="9">
        <v>3</v>
      </c>
      <c r="B4" s="2" t="s">
        <v>69</v>
      </c>
      <c r="C4" s="2" t="s">
        <v>95</v>
      </c>
      <c r="D4" s="2" t="s">
        <v>262</v>
      </c>
      <c r="E4" s="2" t="s">
        <v>144</v>
      </c>
      <c r="F4" s="2" t="s">
        <v>202</v>
      </c>
      <c r="G4" s="2" t="s">
        <v>287</v>
      </c>
      <c r="H4" s="2">
        <f>MAX(Table13[[#This Row],[Column1]],0)</f>
        <v>170</v>
      </c>
      <c r="I4" s="29">
        <v>170</v>
      </c>
      <c r="J4" s="29">
        <v>286.63291010870876</v>
      </c>
      <c r="K4" s="29">
        <f>MAX(Table13[[#This Row],[Column2]],0)</f>
        <v>9.875</v>
      </c>
      <c r="L4" s="24">
        <v>9.875</v>
      </c>
      <c r="M4" s="24">
        <v>12.874767025645772</v>
      </c>
      <c r="N4" s="2">
        <v>0.17245157115015985</v>
      </c>
      <c r="O4" s="10">
        <v>0.20025210962031903</v>
      </c>
      <c r="P4" s="2" t="str">
        <f>VLOOKUP(Table13[[#This Row],[Salesman ID]],Salesman!$A$2:$K$21,4,0)</f>
        <v>Samuel George</v>
      </c>
      <c r="Q4" s="2" t="str">
        <f>VLOOKUP(Table13[[#This Row],[City ID]],Region!$A$2:$E$26,2,0)</f>
        <v>Imphal</v>
      </c>
      <c r="R4" s="26" t="str">
        <f>VLOOKUP(Table13[[#This Row],[City ID]],Region!$A$2:$E$26,3,0)</f>
        <v>Manipur</v>
      </c>
      <c r="S4" s="2" t="str">
        <f>VLOOKUP(Table13[[#This Row],[City ID]],Region!$A$2:$E$26,4,0)</f>
        <v>Northern</v>
      </c>
      <c r="T4" s="18" t="str">
        <f>VLOOKUP(Table13[[#This Row],[SKU Code]],SKU!$A$2:$C$22,3,0)</f>
        <v>Maybelline</v>
      </c>
      <c r="U4" s="18" t="str">
        <f>VLOOKUP(Table13[[#This Row],[Store ID]],Stores!$A$2:$H$51,4,0)</f>
        <v>BlueFire</v>
      </c>
      <c r="V4" s="36">
        <f>INDEX(Period!$B$1:$B$37,MATCH(Table13[[#This Row],[Period ID]],Period!$C$1:$C$37,0))</f>
        <v>43405</v>
      </c>
    </row>
    <row r="5" spans="1:22" x14ac:dyDescent="0.25">
      <c r="A5" s="9">
        <v>4</v>
      </c>
      <c r="B5" s="2" t="s">
        <v>251</v>
      </c>
      <c r="C5" s="2" t="s">
        <v>93</v>
      </c>
      <c r="D5" s="2" t="s">
        <v>262</v>
      </c>
      <c r="E5" s="2" t="s">
        <v>148</v>
      </c>
      <c r="F5" s="2" t="s">
        <v>201</v>
      </c>
      <c r="G5" s="2" t="s">
        <v>288</v>
      </c>
      <c r="H5" s="2">
        <f>MAX(Table13[[#This Row],[Column1]],0)</f>
        <v>41</v>
      </c>
      <c r="I5" s="29">
        <v>41</v>
      </c>
      <c r="J5" s="29">
        <v>42.307566070719403</v>
      </c>
      <c r="K5" s="29">
        <f>MAX(Table13[[#This Row],[Column2]],0)</f>
        <v>1.8333333333333333</v>
      </c>
      <c r="L5" s="24">
        <v>1.8333333333333333</v>
      </c>
      <c r="M5" s="24">
        <v>3.5571220446483576</v>
      </c>
      <c r="N5" s="2">
        <v>0.81458205245245063</v>
      </c>
      <c r="O5" s="10">
        <v>0.88109378221003576</v>
      </c>
      <c r="P5" s="2" t="str">
        <f>VLOOKUP(Table13[[#This Row],[Salesman ID]],Salesman!$A$2:$K$21,4,0)</f>
        <v>Jawahar Sawant</v>
      </c>
      <c r="Q5" s="2" t="str">
        <f>VLOOKUP(Table13[[#This Row],[City ID]],Region!$A$2:$E$26,2,0)</f>
        <v>Bhopal</v>
      </c>
      <c r="R5" s="26" t="str">
        <f>VLOOKUP(Table13[[#This Row],[City ID]],Region!$A$2:$E$26,3,0)</f>
        <v>Madhya Pradesh</v>
      </c>
      <c r="S5" s="2" t="str">
        <f>VLOOKUP(Table13[[#This Row],[City ID]],Region!$A$2:$E$26,4,0)</f>
        <v>Central</v>
      </c>
      <c r="T5" s="18" t="str">
        <f>VLOOKUP(Table13[[#This Row],[SKU Code]],SKU!$A$2:$C$22,3,0)</f>
        <v>Maybelline</v>
      </c>
      <c r="U5" s="18" t="str">
        <f>VLOOKUP(Table13[[#This Row],[Store ID]],Stores!$A$2:$H$51,4,0)</f>
        <v>OurTown</v>
      </c>
      <c r="V5" s="36">
        <f>INDEX(Period!$B$1:$B$37,MATCH(Table13[[#This Row],[Period ID]],Period!$C$1:$C$37,0))</f>
        <v>43374</v>
      </c>
    </row>
    <row r="6" spans="1:22" x14ac:dyDescent="0.25">
      <c r="A6" s="9">
        <v>5</v>
      </c>
      <c r="B6" s="2" t="s">
        <v>249</v>
      </c>
      <c r="C6" s="2" t="s">
        <v>81</v>
      </c>
      <c r="D6" s="2" t="s">
        <v>260</v>
      </c>
      <c r="E6" s="2" t="s">
        <v>138</v>
      </c>
      <c r="F6" s="2" t="s">
        <v>209</v>
      </c>
      <c r="G6" s="2" t="s">
        <v>289</v>
      </c>
      <c r="H6" s="2">
        <f>MAX(Table13[[#This Row],[Column1]],0)</f>
        <v>104</v>
      </c>
      <c r="I6" s="29">
        <v>104</v>
      </c>
      <c r="J6" s="29">
        <v>109.14036429985197</v>
      </c>
      <c r="K6" s="29">
        <f>MAX(Table13[[#This Row],[Column2]],0)</f>
        <v>3.0833333333333335</v>
      </c>
      <c r="L6" s="24">
        <v>3.0833333333333335</v>
      </c>
      <c r="M6" s="24">
        <v>4.2690922361227566</v>
      </c>
      <c r="N6" s="2">
        <v>0.4758566892739936</v>
      </c>
      <c r="O6" s="10">
        <v>0.86499226592718803</v>
      </c>
      <c r="P6" s="2" t="str">
        <f>VLOOKUP(Table13[[#This Row],[Salesman ID]],Salesman!$A$2:$K$21,4,0)</f>
        <v>Rebecca Jones</v>
      </c>
      <c r="Q6" s="2" t="str">
        <f>VLOOKUP(Table13[[#This Row],[City ID]],Region!$A$2:$E$26,2,0)</f>
        <v>Amaravati</v>
      </c>
      <c r="R6" s="26" t="str">
        <f>VLOOKUP(Table13[[#This Row],[City ID]],Region!$A$2:$E$26,3,0)</f>
        <v>Andhra Pradesh</v>
      </c>
      <c r="S6" s="2" t="str">
        <f>VLOOKUP(Table13[[#This Row],[City ID]],Region!$A$2:$E$26,4,0)</f>
        <v>Southern</v>
      </c>
      <c r="T6" s="18" t="str">
        <f>VLOOKUP(Table13[[#This Row],[SKU Code]],SKU!$A$2:$C$22,3,0)</f>
        <v>Garnier</v>
      </c>
      <c r="U6" s="18" t="str">
        <f>VLOOKUP(Table13[[#This Row],[Store ID]],Stores!$A$2:$H$51,4,0)</f>
        <v>Saffron</v>
      </c>
      <c r="V6" s="36">
        <f>INDEX(Period!$B$1:$B$37,MATCH(Table13[[#This Row],[Period ID]],Period!$C$1:$C$37,0))</f>
        <v>43617</v>
      </c>
    </row>
    <row r="7" spans="1:22" x14ac:dyDescent="0.25">
      <c r="A7" s="9">
        <v>6</v>
      </c>
      <c r="B7" s="2" t="s">
        <v>79</v>
      </c>
      <c r="C7" s="2" t="s">
        <v>95</v>
      </c>
      <c r="D7" s="2" t="s">
        <v>263</v>
      </c>
      <c r="E7" s="2" t="s">
        <v>107</v>
      </c>
      <c r="F7" s="2" t="s">
        <v>198</v>
      </c>
      <c r="G7" s="2" t="s">
        <v>290</v>
      </c>
      <c r="H7" s="2">
        <f>MAX(Table13[[#This Row],[Column1]],0)</f>
        <v>200</v>
      </c>
      <c r="I7" s="29">
        <v>200</v>
      </c>
      <c r="J7" s="29">
        <v>271.84136270486135</v>
      </c>
      <c r="K7" s="29">
        <f>MAX(Table13[[#This Row],[Column2]],0)</f>
        <v>10.555555555555555</v>
      </c>
      <c r="L7" s="24">
        <v>10.555555555555555</v>
      </c>
      <c r="M7" s="24">
        <v>11.253340454091902</v>
      </c>
      <c r="N7" s="2">
        <v>4.1930750934564553E-3</v>
      </c>
      <c r="O7" s="10">
        <v>5.0863272519916403E-2</v>
      </c>
      <c r="P7" s="2" t="str">
        <f>VLOOKUP(Table13[[#This Row],[Salesman ID]],Salesman!$A$2:$K$21,4,0)</f>
        <v>Usha Chohan </v>
      </c>
      <c r="Q7" s="2" t="str">
        <f>VLOOKUP(Table13[[#This Row],[City ID]],Region!$A$2:$E$26,2,0)</f>
        <v>Imphal</v>
      </c>
      <c r="R7" s="26" t="str">
        <f>VLOOKUP(Table13[[#This Row],[City ID]],Region!$A$2:$E$26,3,0)</f>
        <v>Manipur</v>
      </c>
      <c r="S7" s="2" t="str">
        <f>VLOOKUP(Table13[[#This Row],[City ID]],Region!$A$2:$E$26,4,0)</f>
        <v>Northern</v>
      </c>
      <c r="T7" s="18" t="str">
        <f>VLOOKUP(Table13[[#This Row],[SKU Code]],SKU!$A$2:$C$22,3,0)</f>
        <v>Garnier</v>
      </c>
      <c r="U7" s="18" t="str">
        <f>VLOOKUP(Table13[[#This Row],[Store ID]],Stores!$A$2:$H$51,4,0)</f>
        <v>Nexus</v>
      </c>
      <c r="V7" s="36">
        <f>INDEX(Period!$B$1:$B$37,MATCH(Table13[[#This Row],[Period ID]],Period!$C$1:$C$37,0))</f>
        <v>43282</v>
      </c>
    </row>
    <row r="8" spans="1:22" x14ac:dyDescent="0.25">
      <c r="A8" s="9">
        <v>7</v>
      </c>
      <c r="B8" s="2" t="s">
        <v>250</v>
      </c>
      <c r="C8" s="2" t="s">
        <v>90</v>
      </c>
      <c r="D8" s="2" t="s">
        <v>255</v>
      </c>
      <c r="E8" s="2" t="s">
        <v>117</v>
      </c>
      <c r="F8" s="2" t="s">
        <v>197</v>
      </c>
      <c r="G8" s="2" t="s">
        <v>291</v>
      </c>
      <c r="H8" s="2">
        <f>MAX(Table13[[#This Row],[Column1]],0)</f>
        <v>132</v>
      </c>
      <c r="I8" s="29">
        <v>132</v>
      </c>
      <c r="J8" s="29">
        <v>231.60180533744347</v>
      </c>
      <c r="K8" s="29">
        <f>MAX(Table13[[#This Row],[Column2]],0)</f>
        <v>5.2</v>
      </c>
      <c r="L8" s="24">
        <v>5.2</v>
      </c>
      <c r="M8" s="24">
        <v>9.3212537910310864</v>
      </c>
      <c r="N8" s="2">
        <v>0.34314282221173309</v>
      </c>
      <c r="O8" s="10">
        <v>0.47729527496292823</v>
      </c>
      <c r="P8" s="2" t="str">
        <f>VLOOKUP(Table13[[#This Row],[Salesman ID]],Salesman!$A$2:$K$21,4,0)</f>
        <v>Manoj Aggarwal</v>
      </c>
      <c r="Q8" s="2" t="str">
        <f>VLOOKUP(Table13[[#This Row],[City ID]],Region!$A$2:$E$26,2,0)</f>
        <v>Ranchi</v>
      </c>
      <c r="R8" s="26" t="str">
        <f>VLOOKUP(Table13[[#This Row],[City ID]],Region!$A$2:$E$26,3,0)</f>
        <v>Jharkhand</v>
      </c>
      <c r="S8" s="2" t="str">
        <f>VLOOKUP(Table13[[#This Row],[City ID]],Region!$A$2:$E$26,4,0)</f>
        <v>Eastern</v>
      </c>
      <c r="T8" s="18" t="str">
        <f>VLOOKUP(Table13[[#This Row],[SKU Code]],SKU!$A$2:$C$22,3,0)</f>
        <v>Maybelline</v>
      </c>
      <c r="U8" s="18" t="str">
        <f>VLOOKUP(Table13[[#This Row],[Store ID]],Stores!$A$2:$H$51,4,0)</f>
        <v>Saffron</v>
      </c>
      <c r="V8" s="36">
        <f>INDEX(Period!$B$1:$B$37,MATCH(Table13[[#This Row],[Period ID]],Period!$C$1:$C$37,0))</f>
        <v>43252</v>
      </c>
    </row>
    <row r="9" spans="1:22" x14ac:dyDescent="0.25">
      <c r="A9" s="9">
        <v>8</v>
      </c>
      <c r="B9" s="2" t="s">
        <v>79</v>
      </c>
      <c r="C9" s="2" t="s">
        <v>102</v>
      </c>
      <c r="D9" s="2" t="s">
        <v>184</v>
      </c>
      <c r="E9" s="2" t="s">
        <v>110</v>
      </c>
      <c r="F9" s="2" t="s">
        <v>192</v>
      </c>
      <c r="G9" s="2" t="s">
        <v>292</v>
      </c>
      <c r="H9" s="2">
        <f>MAX(Table13[[#This Row],[Column1]],0)</f>
        <v>59</v>
      </c>
      <c r="I9" s="29">
        <v>59</v>
      </c>
      <c r="J9" s="29">
        <v>99.407952133884862</v>
      </c>
      <c r="K9" s="29">
        <f>MAX(Table13[[#This Row],[Column2]],0)</f>
        <v>7.55</v>
      </c>
      <c r="L9" s="24">
        <v>7.55</v>
      </c>
      <c r="M9" s="24">
        <v>13.662747040647904</v>
      </c>
      <c r="N9" s="2">
        <v>0.7316241234738643</v>
      </c>
      <c r="O9" s="10">
        <v>0.2489533303807806</v>
      </c>
      <c r="P9" s="2" t="str">
        <f>VLOOKUP(Table13[[#This Row],[Salesman ID]],Salesman!$A$2:$K$21,4,0)</f>
        <v>Usha Chohan </v>
      </c>
      <c r="Q9" s="2" t="str">
        <f>VLOOKUP(Table13[[#This Row],[City ID]],Region!$A$2:$E$26,2,0)</f>
        <v>Gangtok</v>
      </c>
      <c r="R9" s="26" t="str">
        <f>VLOOKUP(Table13[[#This Row],[City ID]],Region!$A$2:$E$26,3,0)</f>
        <v>Sikkim</v>
      </c>
      <c r="S9" s="2" t="str">
        <f>VLOOKUP(Table13[[#This Row],[City ID]],Region!$A$2:$E$26,4,0)</f>
        <v>Northern</v>
      </c>
      <c r="T9" s="18" t="str">
        <f>VLOOKUP(Table13[[#This Row],[SKU Code]],SKU!$A$2:$C$22,3,0)</f>
        <v>NYX Professional</v>
      </c>
      <c r="U9" s="18" t="str">
        <f>VLOOKUP(Table13[[#This Row],[Store ID]],Stores!$A$2:$H$51,4,0)</f>
        <v>Saffron</v>
      </c>
      <c r="V9" s="36">
        <f>INDEX(Period!$B$1:$B$37,MATCH(Table13[[#This Row],[Period ID]],Period!$C$1:$C$37,0))</f>
        <v>43101</v>
      </c>
    </row>
    <row r="10" spans="1:22" x14ac:dyDescent="0.25">
      <c r="A10" s="9">
        <v>9</v>
      </c>
      <c r="B10" s="2" t="s">
        <v>249</v>
      </c>
      <c r="C10" s="2" t="s">
        <v>90</v>
      </c>
      <c r="D10" s="2" t="s">
        <v>259</v>
      </c>
      <c r="E10" s="2" t="s">
        <v>153</v>
      </c>
      <c r="F10" s="2" t="s">
        <v>227</v>
      </c>
      <c r="G10" s="2" t="s">
        <v>293</v>
      </c>
      <c r="H10" s="2">
        <f>MAX(Table13[[#This Row],[Column1]],0)</f>
        <v>89</v>
      </c>
      <c r="I10" s="29">
        <v>89</v>
      </c>
      <c r="J10" s="29">
        <v>146.57164149607581</v>
      </c>
      <c r="K10" s="29">
        <f>MAX(Table13[[#This Row],[Column2]],0)</f>
        <v>5.9</v>
      </c>
      <c r="L10" s="24">
        <v>5.9</v>
      </c>
      <c r="M10" s="24">
        <v>8.8496490579418872</v>
      </c>
      <c r="N10" s="2">
        <v>0.56591715321027991</v>
      </c>
      <c r="O10" s="10">
        <v>0.41305504774262858</v>
      </c>
      <c r="P10" s="2" t="str">
        <f>VLOOKUP(Table13[[#This Row],[Salesman ID]],Salesman!$A$2:$K$21,4,0)</f>
        <v>Rebecca Jones</v>
      </c>
      <c r="Q10" s="2" t="str">
        <f>VLOOKUP(Table13[[#This Row],[City ID]],Region!$A$2:$E$26,2,0)</f>
        <v>Ranchi</v>
      </c>
      <c r="R10" s="26" t="str">
        <f>VLOOKUP(Table13[[#This Row],[City ID]],Region!$A$2:$E$26,3,0)</f>
        <v>Jharkhand</v>
      </c>
      <c r="S10" s="2" t="str">
        <f>VLOOKUP(Table13[[#This Row],[City ID]],Region!$A$2:$E$26,4,0)</f>
        <v>Eastern</v>
      </c>
      <c r="T10" s="18" t="str">
        <f>VLOOKUP(Table13[[#This Row],[SKU Code]],SKU!$A$2:$C$22,3,0)</f>
        <v>Garnier</v>
      </c>
      <c r="U10" s="18" t="str">
        <f>VLOOKUP(Table13[[#This Row],[Store ID]],Stores!$A$2:$H$51,4,0)</f>
        <v>AllAround</v>
      </c>
      <c r="V10" s="36">
        <f>INDEX(Period!$B$1:$B$37,MATCH(Table13[[#This Row],[Period ID]],Period!$C$1:$C$37,0))</f>
        <v>44166</v>
      </c>
    </row>
    <row r="11" spans="1:22" x14ac:dyDescent="0.25">
      <c r="A11" s="9">
        <v>10</v>
      </c>
      <c r="B11" s="2" t="s">
        <v>75</v>
      </c>
      <c r="C11" s="2" t="s">
        <v>89</v>
      </c>
      <c r="D11" s="2" t="s">
        <v>259</v>
      </c>
      <c r="E11" s="2" t="s">
        <v>132</v>
      </c>
      <c r="F11" s="2" t="s">
        <v>201</v>
      </c>
      <c r="G11" s="2" t="s">
        <v>294</v>
      </c>
      <c r="H11" s="2">
        <f>MAX(Table13[[#This Row],[Column1]],0)</f>
        <v>0</v>
      </c>
      <c r="I11" s="29">
        <v>-86</v>
      </c>
      <c r="J11" s="29">
        <v>151.40338616027921</v>
      </c>
      <c r="K11" s="29">
        <f>MAX(Table13[[#This Row],[Column2]],0)</f>
        <v>0</v>
      </c>
      <c r="L11" s="24">
        <v>-0.5</v>
      </c>
      <c r="M11" s="24">
        <v>0.77590167536712262</v>
      </c>
      <c r="N11" s="2">
        <v>0.57392787155544067</v>
      </c>
      <c r="O11" s="10">
        <v>0.97567223104458967</v>
      </c>
      <c r="P11" s="2" t="str">
        <f>VLOOKUP(Table13[[#This Row],[Salesman ID]],Salesman!$A$2:$K$21,4,0)</f>
        <v>Deepa Mangal </v>
      </c>
      <c r="Q11" s="2" t="str">
        <f>VLOOKUP(Table13[[#This Row],[City ID]],Region!$A$2:$E$26,2,0)</f>
        <v>Shimla</v>
      </c>
      <c r="R11" s="26" t="str">
        <f>VLOOKUP(Table13[[#This Row],[City ID]],Region!$A$2:$E$26,3,0)</f>
        <v>Himachal Pradesh</v>
      </c>
      <c r="S11" s="2" t="str">
        <f>VLOOKUP(Table13[[#This Row],[City ID]],Region!$A$2:$E$26,4,0)</f>
        <v>Northern</v>
      </c>
      <c r="T11" s="18" t="str">
        <f>VLOOKUP(Table13[[#This Row],[SKU Code]],SKU!$A$2:$C$22,3,0)</f>
        <v>Garnier</v>
      </c>
      <c r="U11" s="18" t="str">
        <f>VLOOKUP(Table13[[#This Row],[Store ID]],Stores!$A$2:$H$51,4,0)</f>
        <v>AllAround</v>
      </c>
      <c r="V11" s="36">
        <f>INDEX(Period!$B$1:$B$37,MATCH(Table13[[#This Row],[Period ID]],Period!$C$1:$C$37,0))</f>
        <v>43374</v>
      </c>
    </row>
    <row r="12" spans="1:22" x14ac:dyDescent="0.25">
      <c r="A12" s="9">
        <v>11</v>
      </c>
      <c r="B12" s="2" t="s">
        <v>75</v>
      </c>
      <c r="C12" s="2" t="s">
        <v>103</v>
      </c>
      <c r="D12" s="2" t="s">
        <v>259</v>
      </c>
      <c r="E12" s="2" t="s">
        <v>113</v>
      </c>
      <c r="F12" s="2" t="s">
        <v>199</v>
      </c>
      <c r="G12" s="2" t="s">
        <v>295</v>
      </c>
      <c r="H12" s="2">
        <f>MAX(Table13[[#This Row],[Column1]],0)</f>
        <v>65</v>
      </c>
      <c r="I12" s="29">
        <v>65</v>
      </c>
      <c r="J12" s="29">
        <v>83.157079542638797</v>
      </c>
      <c r="K12" s="29">
        <f>MAX(Table13[[#This Row],[Column2]],0)</f>
        <v>6.8947368421052628</v>
      </c>
      <c r="L12" s="24">
        <v>6.8947368421052628</v>
      </c>
      <c r="M12" s="24">
        <v>12.952902058205968</v>
      </c>
      <c r="N12" s="2">
        <v>0.68831347746269822</v>
      </c>
      <c r="O12" s="10">
        <v>0.33544130863262767</v>
      </c>
      <c r="P12" s="2" t="str">
        <f>VLOOKUP(Table13[[#This Row],[Salesman ID]],Salesman!$A$2:$K$21,4,0)</f>
        <v>Deepa Mangal </v>
      </c>
      <c r="Q12" s="2" t="str">
        <f>VLOOKUP(Table13[[#This Row],[City ID]],Region!$A$2:$E$26,2,0)</f>
        <v>Chennai</v>
      </c>
      <c r="R12" s="26" t="str">
        <f>VLOOKUP(Table13[[#This Row],[City ID]],Region!$A$2:$E$26,3,0)</f>
        <v>Tamil Nadu</v>
      </c>
      <c r="S12" s="2" t="str">
        <f>VLOOKUP(Table13[[#This Row],[City ID]],Region!$A$2:$E$26,4,0)</f>
        <v>Southern</v>
      </c>
      <c r="T12" s="18" t="str">
        <f>VLOOKUP(Table13[[#This Row],[SKU Code]],SKU!$A$2:$C$22,3,0)</f>
        <v>Garnier</v>
      </c>
      <c r="U12" s="18" t="str">
        <f>VLOOKUP(Table13[[#This Row],[Store ID]],Stores!$A$2:$H$51,4,0)</f>
        <v>OurTown</v>
      </c>
      <c r="V12" s="36">
        <f>INDEX(Period!$B$1:$B$37,MATCH(Table13[[#This Row],[Period ID]],Period!$C$1:$C$37,0))</f>
        <v>43313</v>
      </c>
    </row>
    <row r="13" spans="1:22" x14ac:dyDescent="0.25">
      <c r="A13" s="9">
        <v>12</v>
      </c>
      <c r="B13" s="2" t="s">
        <v>80</v>
      </c>
      <c r="C13" s="2" t="s">
        <v>102</v>
      </c>
      <c r="D13" s="2" t="s">
        <v>261</v>
      </c>
      <c r="E13" s="2" t="s">
        <v>143</v>
      </c>
      <c r="F13" s="2" t="s">
        <v>214</v>
      </c>
      <c r="G13" s="2" t="s">
        <v>296</v>
      </c>
      <c r="H13" s="2">
        <f>MAX(Table13[[#This Row],[Column1]],0)</f>
        <v>175</v>
      </c>
      <c r="I13" s="29">
        <v>175</v>
      </c>
      <c r="J13" s="29">
        <v>198.80606067560456</v>
      </c>
      <c r="K13" s="29">
        <f>MAX(Table13[[#This Row],[Column2]],0)</f>
        <v>6.0666666666666664</v>
      </c>
      <c r="L13" s="24">
        <v>6.0666666666666664</v>
      </c>
      <c r="M13" s="24">
        <v>9.0456154813196648</v>
      </c>
      <c r="N13" s="2">
        <v>0.14631908932878623</v>
      </c>
      <c r="O13" s="10">
        <v>0.5313351715032022</v>
      </c>
      <c r="P13" s="2" t="str">
        <f>VLOOKUP(Table13[[#This Row],[Salesman ID]],Salesman!$A$2:$K$21,4,0)</f>
        <v>Shweta Kalla </v>
      </c>
      <c r="Q13" s="2" t="str">
        <f>VLOOKUP(Table13[[#This Row],[City ID]],Region!$A$2:$E$26,2,0)</f>
        <v>Gangtok</v>
      </c>
      <c r="R13" s="26" t="str">
        <f>VLOOKUP(Table13[[#This Row],[City ID]],Region!$A$2:$E$26,3,0)</f>
        <v>Sikkim</v>
      </c>
      <c r="S13" s="2" t="str">
        <f>VLOOKUP(Table13[[#This Row],[City ID]],Region!$A$2:$E$26,4,0)</f>
        <v>Northern</v>
      </c>
      <c r="T13" s="18" t="str">
        <f>VLOOKUP(Table13[[#This Row],[SKU Code]],SKU!$A$2:$C$22,3,0)</f>
        <v>Maybelline</v>
      </c>
      <c r="U13" s="18" t="str">
        <f>VLOOKUP(Table13[[#This Row],[Store ID]],Stores!$A$2:$H$51,4,0)</f>
        <v>AllStar</v>
      </c>
      <c r="V13" s="36">
        <f>INDEX(Period!$B$1:$B$37,MATCH(Table13[[#This Row],[Period ID]],Period!$C$1:$C$37,0))</f>
        <v>43770</v>
      </c>
    </row>
    <row r="14" spans="1:22" x14ac:dyDescent="0.25">
      <c r="A14" s="9">
        <v>13</v>
      </c>
      <c r="B14" s="2" t="s">
        <v>249</v>
      </c>
      <c r="C14" s="2" t="s">
        <v>89</v>
      </c>
      <c r="D14" s="2" t="s">
        <v>254</v>
      </c>
      <c r="E14" s="2" t="s">
        <v>125</v>
      </c>
      <c r="F14" s="2" t="s">
        <v>215</v>
      </c>
      <c r="G14" s="2" t="s">
        <v>297</v>
      </c>
      <c r="H14" s="2">
        <f>MAX(Table13[[#This Row],[Column1]],0)</f>
        <v>37</v>
      </c>
      <c r="I14" s="29">
        <v>37</v>
      </c>
      <c r="J14" s="29">
        <v>40.338482029947563</v>
      </c>
      <c r="K14" s="29">
        <f>MAX(Table13[[#This Row],[Column2]],0)</f>
        <v>9.75</v>
      </c>
      <c r="L14" s="24">
        <v>9.75</v>
      </c>
      <c r="M14" s="24">
        <v>15.281881417879491</v>
      </c>
      <c r="N14" s="2">
        <v>0.84405890057370958</v>
      </c>
      <c r="O14" s="10">
        <v>0.41367894759648627</v>
      </c>
      <c r="P14" s="2" t="str">
        <f>VLOOKUP(Table13[[#This Row],[Salesman ID]],Salesman!$A$2:$K$21,4,0)</f>
        <v>Rebecca Jones</v>
      </c>
      <c r="Q14" s="2" t="str">
        <f>VLOOKUP(Table13[[#This Row],[City ID]],Region!$A$2:$E$26,2,0)</f>
        <v>Shimla</v>
      </c>
      <c r="R14" s="26" t="str">
        <f>VLOOKUP(Table13[[#This Row],[City ID]],Region!$A$2:$E$26,3,0)</f>
        <v>Himachal Pradesh</v>
      </c>
      <c r="S14" s="2" t="str">
        <f>VLOOKUP(Table13[[#This Row],[City ID]],Region!$A$2:$E$26,4,0)</f>
        <v>Northern</v>
      </c>
      <c r="T14" s="18" t="str">
        <f>VLOOKUP(Table13[[#This Row],[SKU Code]],SKU!$A$2:$C$22,3,0)</f>
        <v>Garnier</v>
      </c>
      <c r="U14" s="18" t="str">
        <f>VLOOKUP(Table13[[#This Row],[Store ID]],Stores!$A$2:$H$51,4,0)</f>
        <v>AllAround</v>
      </c>
      <c r="V14" s="36">
        <f>INDEX(Period!$B$1:$B$37,MATCH(Table13[[#This Row],[Period ID]],Period!$C$1:$C$37,0))</f>
        <v>43800</v>
      </c>
    </row>
    <row r="15" spans="1:22" x14ac:dyDescent="0.25">
      <c r="A15" s="9">
        <v>14</v>
      </c>
      <c r="B15" s="2" t="s">
        <v>72</v>
      </c>
      <c r="C15" s="2" t="s">
        <v>85</v>
      </c>
      <c r="D15" s="2" t="s">
        <v>183</v>
      </c>
      <c r="E15" s="2" t="s">
        <v>134</v>
      </c>
      <c r="F15" s="2" t="s">
        <v>195</v>
      </c>
      <c r="G15" s="2" t="s">
        <v>298</v>
      </c>
      <c r="H15" s="2">
        <f>MAX(Table13[[#This Row],[Column1]],0)</f>
        <v>149</v>
      </c>
      <c r="I15" s="29">
        <v>149</v>
      </c>
      <c r="J15" s="29">
        <v>277.6218885854156</v>
      </c>
      <c r="K15" s="29">
        <f>MAX(Table13[[#This Row],[Column2]],0)</f>
        <v>9.3125</v>
      </c>
      <c r="L15" s="24">
        <v>9.3125</v>
      </c>
      <c r="M15" s="24">
        <v>14.051907893680722</v>
      </c>
      <c r="N15" s="2">
        <v>0.2798057655460443</v>
      </c>
      <c r="O15" s="10">
        <v>0.25347906171963208</v>
      </c>
      <c r="P15" s="2" t="str">
        <f>VLOOKUP(Table13[[#This Row],[Salesman ID]],Salesman!$A$2:$K$21,4,0)</f>
        <v>Somnath Chanda</v>
      </c>
      <c r="Q15" s="2" t="str">
        <f>VLOOKUP(Table13[[#This Row],[City ID]],Region!$A$2:$E$26,2,0)</f>
        <v>Naya Raipur</v>
      </c>
      <c r="R15" s="26" t="str">
        <f>VLOOKUP(Table13[[#This Row],[City ID]],Region!$A$2:$E$26,3,0)</f>
        <v>Chhattisgarh</v>
      </c>
      <c r="S15" s="2" t="str">
        <f>VLOOKUP(Table13[[#This Row],[City ID]],Region!$A$2:$E$26,4,0)</f>
        <v>Central</v>
      </c>
      <c r="T15" s="18" t="str">
        <f>VLOOKUP(Table13[[#This Row],[SKU Code]],SKU!$A$2:$C$22,3,0)</f>
        <v>Maybelline</v>
      </c>
      <c r="U15" s="18" t="str">
        <f>VLOOKUP(Table13[[#This Row],[Store ID]],Stores!$A$2:$H$51,4,0)</f>
        <v>OurTown</v>
      </c>
      <c r="V15" s="36">
        <f>INDEX(Period!$B$1:$B$37,MATCH(Table13[[#This Row],[Period ID]],Period!$C$1:$C$37,0))</f>
        <v>43191</v>
      </c>
    </row>
    <row r="16" spans="1:22" x14ac:dyDescent="0.25">
      <c r="A16" s="9">
        <v>15</v>
      </c>
      <c r="B16" s="2" t="s">
        <v>79</v>
      </c>
      <c r="C16" s="2" t="s">
        <v>96</v>
      </c>
      <c r="D16" s="2" t="s">
        <v>259</v>
      </c>
      <c r="E16" s="2" t="s">
        <v>155</v>
      </c>
      <c r="F16" s="2" t="s">
        <v>227</v>
      </c>
      <c r="G16" s="2" t="s">
        <v>299</v>
      </c>
      <c r="H16" s="2">
        <f>MAX(Table13[[#This Row],[Column1]],0)</f>
        <v>146</v>
      </c>
      <c r="I16" s="29">
        <v>146</v>
      </c>
      <c r="J16" s="29">
        <v>176.79518365397843</v>
      </c>
      <c r="K16" s="29">
        <f>MAX(Table13[[#This Row],[Column2]],0)</f>
        <v>5.5263157894736841</v>
      </c>
      <c r="L16" s="24">
        <v>5.5263157894736841</v>
      </c>
      <c r="M16" s="24">
        <v>6.3036749040469227</v>
      </c>
      <c r="N16" s="2">
        <v>0.28504892148174787</v>
      </c>
      <c r="O16" s="10">
        <v>0.47560295674515329</v>
      </c>
      <c r="P16" s="2" t="str">
        <f>VLOOKUP(Table13[[#This Row],[Salesman ID]],Salesman!$A$2:$K$21,4,0)</f>
        <v>Usha Chohan </v>
      </c>
      <c r="Q16" s="2" t="str">
        <f>VLOOKUP(Table13[[#This Row],[City ID]],Region!$A$2:$E$26,2,0)</f>
        <v>Shillong</v>
      </c>
      <c r="R16" s="26" t="str">
        <f>VLOOKUP(Table13[[#This Row],[City ID]],Region!$A$2:$E$26,3,0)</f>
        <v>Meghalaya</v>
      </c>
      <c r="S16" s="2" t="str">
        <f>VLOOKUP(Table13[[#This Row],[City ID]],Region!$A$2:$E$26,4,0)</f>
        <v>Northern</v>
      </c>
      <c r="T16" s="18" t="str">
        <f>VLOOKUP(Table13[[#This Row],[SKU Code]],SKU!$A$2:$C$22,3,0)</f>
        <v>Garnier</v>
      </c>
      <c r="U16" s="18" t="str">
        <f>VLOOKUP(Table13[[#This Row],[Store ID]],Stores!$A$2:$H$51,4,0)</f>
        <v>OurTown</v>
      </c>
      <c r="V16" s="36">
        <f>INDEX(Period!$B$1:$B$37,MATCH(Table13[[#This Row],[Period ID]],Period!$C$1:$C$37,0))</f>
        <v>44166</v>
      </c>
    </row>
    <row r="17" spans="1:22" x14ac:dyDescent="0.25">
      <c r="A17" s="9">
        <v>16</v>
      </c>
      <c r="B17" s="2" t="s">
        <v>252</v>
      </c>
      <c r="C17" s="2" t="s">
        <v>88</v>
      </c>
      <c r="D17" s="2" t="s">
        <v>188</v>
      </c>
      <c r="E17" s="2" t="s">
        <v>144</v>
      </c>
      <c r="F17" s="2" t="s">
        <v>195</v>
      </c>
      <c r="G17" s="2" t="s">
        <v>300</v>
      </c>
      <c r="H17" s="2">
        <f>MAX(Table13[[#This Row],[Column1]],0)</f>
        <v>127</v>
      </c>
      <c r="I17" s="29">
        <v>127</v>
      </c>
      <c r="J17" s="29">
        <v>158.69011811192439</v>
      </c>
      <c r="K17" s="29">
        <f>MAX(Table13[[#This Row],[Column2]],0)</f>
        <v>4.5</v>
      </c>
      <c r="L17" s="24">
        <v>4.5</v>
      </c>
      <c r="M17" s="24">
        <v>7.1711104770457528</v>
      </c>
      <c r="N17" s="2">
        <v>0.36041925054526303</v>
      </c>
      <c r="O17" s="10">
        <v>0.78444707020986226</v>
      </c>
      <c r="P17" s="2" t="str">
        <f>VLOOKUP(Table13[[#This Row],[Salesman ID]],Salesman!$A$2:$K$21,4,0)</f>
        <v>Maya Malhotra </v>
      </c>
      <c r="Q17" s="2" t="str">
        <f>VLOOKUP(Table13[[#This Row],[City ID]],Region!$A$2:$E$26,2,0)</f>
        <v>Chandigarh</v>
      </c>
      <c r="R17" s="26" t="str">
        <f>VLOOKUP(Table13[[#This Row],[City ID]],Region!$A$2:$E$26,3,0)</f>
        <v>Haryana</v>
      </c>
      <c r="S17" s="2" t="str">
        <f>VLOOKUP(Table13[[#This Row],[City ID]],Region!$A$2:$E$26,4,0)</f>
        <v>Northern</v>
      </c>
      <c r="T17" s="18" t="str">
        <f>VLOOKUP(Table13[[#This Row],[SKU Code]],SKU!$A$2:$C$22,3,0)</f>
        <v>Garnier</v>
      </c>
      <c r="U17" s="18" t="str">
        <f>VLOOKUP(Table13[[#This Row],[Store ID]],Stores!$A$2:$H$51,4,0)</f>
        <v>BlueFire</v>
      </c>
      <c r="V17" s="36">
        <f>INDEX(Period!$B$1:$B$37,MATCH(Table13[[#This Row],[Period ID]],Period!$C$1:$C$37,0))</f>
        <v>43191</v>
      </c>
    </row>
    <row r="18" spans="1:22" x14ac:dyDescent="0.25">
      <c r="A18" s="9">
        <v>17</v>
      </c>
      <c r="B18" s="2" t="s">
        <v>78</v>
      </c>
      <c r="C18" s="2" t="s">
        <v>81</v>
      </c>
      <c r="D18" s="2" t="s">
        <v>187</v>
      </c>
      <c r="E18" s="2" t="s">
        <v>132</v>
      </c>
      <c r="F18" s="2" t="s">
        <v>200</v>
      </c>
      <c r="G18" s="2" t="s">
        <v>301</v>
      </c>
      <c r="H18" s="2">
        <f>MAX(Table13[[#This Row],[Column1]],0)</f>
        <v>53</v>
      </c>
      <c r="I18" s="29">
        <v>53</v>
      </c>
      <c r="J18" s="29">
        <v>89.279144134716447</v>
      </c>
      <c r="K18" s="29">
        <f>MAX(Table13[[#This Row],[Column2]],0)</f>
        <v>11.1875</v>
      </c>
      <c r="L18" s="24">
        <v>11.1875</v>
      </c>
      <c r="M18" s="24">
        <v>21.053142384074427</v>
      </c>
      <c r="N18" s="2">
        <v>0.77433416483688589</v>
      </c>
      <c r="O18" s="10">
        <v>0.10901019925315814</v>
      </c>
      <c r="P18" s="2" t="str">
        <f>VLOOKUP(Table13[[#This Row],[Salesman ID]],Salesman!$A$2:$K$21,4,0)</f>
        <v>Neela Chaudry </v>
      </c>
      <c r="Q18" s="2" t="str">
        <f>VLOOKUP(Table13[[#This Row],[City ID]],Region!$A$2:$E$26,2,0)</f>
        <v>Amaravati</v>
      </c>
      <c r="R18" s="26" t="str">
        <f>VLOOKUP(Table13[[#This Row],[City ID]],Region!$A$2:$E$26,3,0)</f>
        <v>Andhra Pradesh</v>
      </c>
      <c r="S18" s="2" t="str">
        <f>VLOOKUP(Table13[[#This Row],[City ID]],Region!$A$2:$E$26,4,0)</f>
        <v>Southern</v>
      </c>
      <c r="T18" s="18" t="str">
        <f>VLOOKUP(Table13[[#This Row],[SKU Code]],SKU!$A$2:$C$22,3,0)</f>
        <v>Maybelline</v>
      </c>
      <c r="U18" s="18" t="str">
        <f>VLOOKUP(Table13[[#This Row],[Store ID]],Stores!$A$2:$H$51,4,0)</f>
        <v>AllAround</v>
      </c>
      <c r="V18" s="36">
        <f>INDEX(Period!$B$1:$B$37,MATCH(Table13[[#This Row],[Period ID]],Period!$C$1:$C$37,0))</f>
        <v>43344</v>
      </c>
    </row>
    <row r="19" spans="1:22" x14ac:dyDescent="0.25">
      <c r="A19" s="9">
        <v>18</v>
      </c>
      <c r="B19" s="2" t="s">
        <v>80</v>
      </c>
      <c r="C19" s="2" t="s">
        <v>85</v>
      </c>
      <c r="D19" s="2" t="s">
        <v>258</v>
      </c>
      <c r="E19" s="2" t="s">
        <v>130</v>
      </c>
      <c r="F19" s="2" t="s">
        <v>204</v>
      </c>
      <c r="G19" s="2" t="s">
        <v>302</v>
      </c>
      <c r="H19" s="2">
        <f>MAX(Table13[[#This Row],[Column1]],0)</f>
        <v>130</v>
      </c>
      <c r="I19" s="29">
        <v>130</v>
      </c>
      <c r="J19" s="29">
        <v>205.47969128498363</v>
      </c>
      <c r="K19" s="29">
        <f>MAX(Table13[[#This Row],[Column2]],0)</f>
        <v>17.454545454545453</v>
      </c>
      <c r="L19" s="24">
        <v>17.454545454545453</v>
      </c>
      <c r="M19" s="24">
        <v>20.565152279940566</v>
      </c>
      <c r="N19" s="2">
        <v>0.35396934929545421</v>
      </c>
      <c r="O19" s="10">
        <v>3.9829834366785888E-2</v>
      </c>
      <c r="P19" s="2" t="str">
        <f>VLOOKUP(Table13[[#This Row],[Salesman ID]],Salesman!$A$2:$K$21,4,0)</f>
        <v>Shweta Kalla </v>
      </c>
      <c r="Q19" s="2" t="str">
        <f>VLOOKUP(Table13[[#This Row],[City ID]],Region!$A$2:$E$26,2,0)</f>
        <v>Naya Raipur</v>
      </c>
      <c r="R19" s="26" t="str">
        <f>VLOOKUP(Table13[[#This Row],[City ID]],Region!$A$2:$E$26,3,0)</f>
        <v>Chhattisgarh</v>
      </c>
      <c r="S19" s="2" t="str">
        <f>VLOOKUP(Table13[[#This Row],[City ID]],Region!$A$2:$E$26,4,0)</f>
        <v>Central</v>
      </c>
      <c r="T19" s="18" t="str">
        <f>VLOOKUP(Table13[[#This Row],[SKU Code]],SKU!$A$2:$C$22,3,0)</f>
        <v>Garnier</v>
      </c>
      <c r="U19" s="18" t="str">
        <f>VLOOKUP(Table13[[#This Row],[Store ID]],Stores!$A$2:$H$51,4,0)</f>
        <v>BlueFire</v>
      </c>
      <c r="V19" s="36">
        <f>INDEX(Period!$B$1:$B$37,MATCH(Table13[[#This Row],[Period ID]],Period!$C$1:$C$37,0))</f>
        <v>43466</v>
      </c>
    </row>
    <row r="20" spans="1:22" x14ac:dyDescent="0.25">
      <c r="A20" s="9">
        <v>19</v>
      </c>
      <c r="B20" s="2" t="s">
        <v>74</v>
      </c>
      <c r="C20" s="2" t="s">
        <v>83</v>
      </c>
      <c r="D20" s="2" t="s">
        <v>257</v>
      </c>
      <c r="E20" s="2" t="s">
        <v>117</v>
      </c>
      <c r="F20" s="2" t="s">
        <v>193</v>
      </c>
      <c r="G20" s="2" t="s">
        <v>303</v>
      </c>
      <c r="H20" s="2">
        <f>MAX(Table13[[#This Row],[Column1]],0)</f>
        <v>134</v>
      </c>
      <c r="I20" s="29">
        <v>134</v>
      </c>
      <c r="J20" s="29">
        <v>246.49216029133891</v>
      </c>
      <c r="K20" s="29">
        <f>MAX(Table13[[#This Row],[Column2]],0)</f>
        <v>4.7777777777777777</v>
      </c>
      <c r="L20" s="24">
        <v>4.7777777777777777</v>
      </c>
      <c r="M20" s="24">
        <v>7.6600551658861242</v>
      </c>
      <c r="N20" s="2">
        <v>0.33997783745426369</v>
      </c>
      <c r="O20" s="10">
        <v>0.56910908431946428</v>
      </c>
      <c r="P20" s="2" t="str">
        <f>VLOOKUP(Table13[[#This Row],[Salesman ID]],Salesman!$A$2:$K$21,4,0)</f>
        <v>Tejaswani Butala </v>
      </c>
      <c r="Q20" s="2" t="str">
        <f>VLOOKUP(Table13[[#This Row],[City ID]],Region!$A$2:$E$26,2,0)</f>
        <v>Dispur</v>
      </c>
      <c r="R20" s="26" t="str">
        <f>VLOOKUP(Table13[[#This Row],[City ID]],Region!$A$2:$E$26,3,0)</f>
        <v>Assam</v>
      </c>
      <c r="S20" s="2" t="str">
        <f>VLOOKUP(Table13[[#This Row],[City ID]],Region!$A$2:$E$26,4,0)</f>
        <v>Northern</v>
      </c>
      <c r="T20" s="18" t="str">
        <f>VLOOKUP(Table13[[#This Row],[SKU Code]],SKU!$A$2:$C$22,3,0)</f>
        <v>Maybelline</v>
      </c>
      <c r="U20" s="18" t="str">
        <f>VLOOKUP(Table13[[#This Row],[Store ID]],Stores!$A$2:$H$51,4,0)</f>
        <v>Saffron</v>
      </c>
      <c r="V20" s="36">
        <f>INDEX(Period!$B$1:$B$37,MATCH(Table13[[#This Row],[Period ID]],Period!$C$1:$C$37,0))</f>
        <v>43132</v>
      </c>
    </row>
    <row r="21" spans="1:22" x14ac:dyDescent="0.25">
      <c r="A21" s="9">
        <v>20</v>
      </c>
      <c r="B21" s="2" t="s">
        <v>69</v>
      </c>
      <c r="C21" s="2" t="s">
        <v>84</v>
      </c>
      <c r="D21" s="2" t="s">
        <v>184</v>
      </c>
      <c r="E21" s="2" t="s">
        <v>115</v>
      </c>
      <c r="F21" s="2" t="s">
        <v>226</v>
      </c>
      <c r="G21" s="2" t="s">
        <v>304</v>
      </c>
      <c r="H21" s="2">
        <f>MAX(Table13[[#This Row],[Column1]],0)</f>
        <v>0</v>
      </c>
      <c r="I21" s="29">
        <v>-6</v>
      </c>
      <c r="J21" s="29">
        <v>7.9678551474861257</v>
      </c>
      <c r="K21" s="29">
        <f>MAX(Table13[[#This Row],[Column2]],0)</f>
        <v>0</v>
      </c>
      <c r="L21" s="24">
        <v>-10.5625</v>
      </c>
      <c r="M21" s="24">
        <v>11.289963692929161</v>
      </c>
      <c r="N21" s="2">
        <v>0.98162651929827627</v>
      </c>
      <c r="O21" s="10">
        <v>0.14487878101831564</v>
      </c>
      <c r="P21" s="2" t="str">
        <f>VLOOKUP(Table13[[#This Row],[Salesman ID]],Salesman!$A$2:$K$21,4,0)</f>
        <v>Samuel George</v>
      </c>
      <c r="Q21" s="2" t="str">
        <f>VLOOKUP(Table13[[#This Row],[City ID]],Region!$A$2:$E$26,2,0)</f>
        <v>Patna</v>
      </c>
      <c r="R21" s="26" t="str">
        <f>VLOOKUP(Table13[[#This Row],[City ID]],Region!$A$2:$E$26,3,0)</f>
        <v>Bihar</v>
      </c>
      <c r="S21" s="2" t="str">
        <f>VLOOKUP(Table13[[#This Row],[City ID]],Region!$A$2:$E$26,4,0)</f>
        <v>Eastern</v>
      </c>
      <c r="T21" s="18" t="str">
        <f>VLOOKUP(Table13[[#This Row],[SKU Code]],SKU!$A$2:$C$22,3,0)</f>
        <v>NYX Professional</v>
      </c>
      <c r="U21" s="18" t="str">
        <f>VLOOKUP(Table13[[#This Row],[Store ID]],Stores!$A$2:$H$51,4,0)</f>
        <v>AllStar</v>
      </c>
      <c r="V21" s="36">
        <f>INDEX(Period!$B$1:$B$37,MATCH(Table13[[#This Row],[Period ID]],Period!$C$1:$C$37,0))</f>
        <v>44136</v>
      </c>
    </row>
    <row r="22" spans="1:22" x14ac:dyDescent="0.25">
      <c r="A22" s="9">
        <v>21</v>
      </c>
      <c r="B22" s="2" t="s">
        <v>74</v>
      </c>
      <c r="C22" s="2" t="s">
        <v>90</v>
      </c>
      <c r="D22" s="2" t="s">
        <v>190</v>
      </c>
      <c r="E22" s="2" t="s">
        <v>120</v>
      </c>
      <c r="F22" s="2" t="s">
        <v>195</v>
      </c>
      <c r="G22" s="2" t="s">
        <v>305</v>
      </c>
      <c r="H22" s="2">
        <f>MAX(Table13[[#This Row],[Column1]],0)</f>
        <v>14</v>
      </c>
      <c r="I22" s="29">
        <v>14</v>
      </c>
      <c r="J22" s="29">
        <v>20.48773100528242</v>
      </c>
      <c r="K22" s="29">
        <f>MAX(Table13[[#This Row],[Column2]],0)</f>
        <v>7.333333333333333</v>
      </c>
      <c r="L22" s="24">
        <v>7.333333333333333</v>
      </c>
      <c r="M22" s="24">
        <v>9.2036609275916561</v>
      </c>
      <c r="N22" s="2">
        <v>0.94075246138583779</v>
      </c>
      <c r="O22" s="10">
        <v>0.32788695272274537</v>
      </c>
      <c r="P22" s="2" t="str">
        <f>VLOOKUP(Table13[[#This Row],[Salesman ID]],Salesman!$A$2:$K$21,4,0)</f>
        <v>Tejaswani Butala </v>
      </c>
      <c r="Q22" s="2" t="str">
        <f>VLOOKUP(Table13[[#This Row],[City ID]],Region!$A$2:$E$26,2,0)</f>
        <v>Ranchi</v>
      </c>
      <c r="R22" s="26" t="str">
        <f>VLOOKUP(Table13[[#This Row],[City ID]],Region!$A$2:$E$26,3,0)</f>
        <v>Jharkhand</v>
      </c>
      <c r="S22" s="2" t="str">
        <f>VLOOKUP(Table13[[#This Row],[City ID]],Region!$A$2:$E$26,4,0)</f>
        <v>Eastern</v>
      </c>
      <c r="T22" s="18" t="str">
        <f>VLOOKUP(Table13[[#This Row],[SKU Code]],SKU!$A$2:$C$22,3,0)</f>
        <v>NYX Professional</v>
      </c>
      <c r="U22" s="18" t="str">
        <f>VLOOKUP(Table13[[#This Row],[Store ID]],Stores!$A$2:$H$51,4,0)</f>
        <v>OurTown</v>
      </c>
      <c r="V22" s="36">
        <f>INDEX(Period!$B$1:$B$37,MATCH(Table13[[#This Row],[Period ID]],Period!$C$1:$C$37,0))</f>
        <v>43191</v>
      </c>
    </row>
    <row r="23" spans="1:22" x14ac:dyDescent="0.25">
      <c r="A23" s="9">
        <v>22</v>
      </c>
      <c r="B23" s="2" t="s">
        <v>77</v>
      </c>
      <c r="C23" s="2" t="s">
        <v>96</v>
      </c>
      <c r="D23" s="2" t="s">
        <v>256</v>
      </c>
      <c r="E23" s="2" t="s">
        <v>112</v>
      </c>
      <c r="F23" s="2" t="s">
        <v>223</v>
      </c>
      <c r="G23" s="2" t="s">
        <v>306</v>
      </c>
      <c r="H23" s="2">
        <f>MAX(Table13[[#This Row],[Column1]],0)</f>
        <v>10</v>
      </c>
      <c r="I23" s="29">
        <v>10</v>
      </c>
      <c r="J23" s="29">
        <v>18.984528711988983</v>
      </c>
      <c r="K23" s="29">
        <f>MAX(Table13[[#This Row],[Column2]],0)</f>
        <v>2</v>
      </c>
      <c r="L23" s="24">
        <v>2</v>
      </c>
      <c r="M23" s="24">
        <v>2.427318258039568</v>
      </c>
      <c r="N23" s="2">
        <v>0.95016494655072958</v>
      </c>
      <c r="O23" s="10">
        <v>0.87785655180834721</v>
      </c>
      <c r="P23" s="2" t="str">
        <f>VLOOKUP(Table13[[#This Row],[Salesman ID]],Salesman!$A$2:$K$21,4,0)</f>
        <v>Vijay Dev</v>
      </c>
      <c r="Q23" s="2" t="str">
        <f>VLOOKUP(Table13[[#This Row],[City ID]],Region!$A$2:$E$26,2,0)</f>
        <v>Shillong</v>
      </c>
      <c r="R23" s="26" t="str">
        <f>VLOOKUP(Table13[[#This Row],[City ID]],Region!$A$2:$E$26,3,0)</f>
        <v>Meghalaya</v>
      </c>
      <c r="S23" s="2" t="str">
        <f>VLOOKUP(Table13[[#This Row],[City ID]],Region!$A$2:$E$26,4,0)</f>
        <v>Northern</v>
      </c>
      <c r="T23" s="18" t="str">
        <f>VLOOKUP(Table13[[#This Row],[SKU Code]],SKU!$A$2:$C$22,3,0)</f>
        <v>NYX Professional</v>
      </c>
      <c r="U23" s="18" t="str">
        <f>VLOOKUP(Table13[[#This Row],[Store ID]],Stores!$A$2:$H$51,4,0)</f>
        <v>Fireside</v>
      </c>
      <c r="V23" s="36">
        <f>INDEX(Period!$B$1:$B$37,MATCH(Table13[[#This Row],[Period ID]],Period!$C$1:$C$37,0))</f>
        <v>44044</v>
      </c>
    </row>
    <row r="24" spans="1:22" x14ac:dyDescent="0.25">
      <c r="A24" s="9">
        <v>23</v>
      </c>
      <c r="B24" s="2" t="s">
        <v>77</v>
      </c>
      <c r="C24" s="2" t="s">
        <v>105</v>
      </c>
      <c r="D24" s="2" t="s">
        <v>262</v>
      </c>
      <c r="E24" s="2" t="s">
        <v>113</v>
      </c>
      <c r="F24" s="2" t="s">
        <v>203</v>
      </c>
      <c r="G24" s="2" t="s">
        <v>307</v>
      </c>
      <c r="H24" s="2">
        <f>MAX(Table13[[#This Row],[Column1]],0)</f>
        <v>50</v>
      </c>
      <c r="I24" s="29">
        <v>50</v>
      </c>
      <c r="J24" s="29">
        <v>80.866770512239896</v>
      </c>
      <c r="K24" s="29">
        <f>MAX(Table13[[#This Row],[Column2]],0)</f>
        <v>7</v>
      </c>
      <c r="L24" s="24">
        <v>7</v>
      </c>
      <c r="M24" s="24">
        <v>13.087193168018381</v>
      </c>
      <c r="N24" s="2">
        <v>0.7862835397403457</v>
      </c>
      <c r="O24" s="10">
        <v>0.40439459456528226</v>
      </c>
      <c r="P24" s="2" t="str">
        <f>VLOOKUP(Table13[[#This Row],[Salesman ID]],Salesman!$A$2:$K$21,4,0)</f>
        <v>Vijay Dev</v>
      </c>
      <c r="Q24" s="2" t="str">
        <f>VLOOKUP(Table13[[#This Row],[City ID]],Region!$A$2:$E$26,2,0)</f>
        <v>Kolkata</v>
      </c>
      <c r="R24" s="26" t="str">
        <f>VLOOKUP(Table13[[#This Row],[City ID]],Region!$A$2:$E$26,3,0)</f>
        <v>West Bengal</v>
      </c>
      <c r="S24" s="2" t="str">
        <f>VLOOKUP(Table13[[#This Row],[City ID]],Region!$A$2:$E$26,4,0)</f>
        <v>Eastern</v>
      </c>
      <c r="T24" s="18" t="str">
        <f>VLOOKUP(Table13[[#This Row],[SKU Code]],SKU!$A$2:$C$22,3,0)</f>
        <v>Maybelline</v>
      </c>
      <c r="U24" s="18" t="str">
        <f>VLOOKUP(Table13[[#This Row],[Store ID]],Stores!$A$2:$H$51,4,0)</f>
        <v>OurTown</v>
      </c>
      <c r="V24" s="36">
        <f>INDEX(Period!$B$1:$B$37,MATCH(Table13[[#This Row],[Period ID]],Period!$C$1:$C$37,0))</f>
        <v>43435</v>
      </c>
    </row>
    <row r="25" spans="1:22" x14ac:dyDescent="0.25">
      <c r="A25" s="9">
        <v>24</v>
      </c>
      <c r="B25" s="2" t="s">
        <v>76</v>
      </c>
      <c r="C25" s="2" t="s">
        <v>99</v>
      </c>
      <c r="D25" s="2" t="s">
        <v>259</v>
      </c>
      <c r="E25" s="2" t="s">
        <v>137</v>
      </c>
      <c r="F25" s="2" t="s">
        <v>213</v>
      </c>
      <c r="G25" s="2" t="s">
        <v>308</v>
      </c>
      <c r="H25" s="2">
        <f>MAX(Table13[[#This Row],[Column1]],0)</f>
        <v>75</v>
      </c>
      <c r="I25" s="29">
        <v>75</v>
      </c>
      <c r="J25" s="29">
        <v>95.800804299813223</v>
      </c>
      <c r="K25" s="29">
        <f>MAX(Table13[[#This Row],[Column2]],0)</f>
        <v>2.6111111111111112</v>
      </c>
      <c r="L25" s="24">
        <v>2.6111111111111112</v>
      </c>
      <c r="M25" s="24">
        <v>5.1546537732988771</v>
      </c>
      <c r="N25" s="2">
        <v>0.62113855699418907</v>
      </c>
      <c r="O25" s="10">
        <v>0.82172158836669384</v>
      </c>
      <c r="P25" s="2" t="str">
        <f>VLOOKUP(Table13[[#This Row],[Salesman ID]],Salesman!$A$2:$K$21,4,0)</f>
        <v>Naresh Ganguly</v>
      </c>
      <c r="Q25" s="2" t="str">
        <f>VLOOKUP(Table13[[#This Row],[City ID]],Region!$A$2:$E$26,2,0)</f>
        <v>Bhubaneswar</v>
      </c>
      <c r="R25" s="26" t="str">
        <f>VLOOKUP(Table13[[#This Row],[City ID]],Region!$A$2:$E$26,3,0)</f>
        <v>Odisha</v>
      </c>
      <c r="S25" s="2" t="str">
        <f>VLOOKUP(Table13[[#This Row],[City ID]],Region!$A$2:$E$26,4,0)</f>
        <v>Eastern</v>
      </c>
      <c r="T25" s="18" t="str">
        <f>VLOOKUP(Table13[[#This Row],[SKU Code]],SKU!$A$2:$C$22,3,0)</f>
        <v>Garnier</v>
      </c>
      <c r="U25" s="18" t="str">
        <f>VLOOKUP(Table13[[#This Row],[Store ID]],Stores!$A$2:$H$51,4,0)</f>
        <v>BlueFire</v>
      </c>
      <c r="V25" s="36">
        <f>INDEX(Period!$B$1:$B$37,MATCH(Table13[[#This Row],[Period ID]],Period!$C$1:$C$37,0))</f>
        <v>43739</v>
      </c>
    </row>
    <row r="26" spans="1:22" x14ac:dyDescent="0.25">
      <c r="A26" s="9">
        <v>25</v>
      </c>
      <c r="B26" s="2" t="s">
        <v>70</v>
      </c>
      <c r="C26" s="2" t="s">
        <v>101</v>
      </c>
      <c r="D26" s="2" t="s">
        <v>185</v>
      </c>
      <c r="E26" s="2" t="s">
        <v>145</v>
      </c>
      <c r="F26" s="2" t="s">
        <v>210</v>
      </c>
      <c r="G26" s="2" t="s">
        <v>309</v>
      </c>
      <c r="H26" s="2">
        <f>MAX(Table13[[#This Row],[Column1]],0)</f>
        <v>77</v>
      </c>
      <c r="I26" s="29">
        <v>77</v>
      </c>
      <c r="J26" s="29">
        <v>83.843275611261618</v>
      </c>
      <c r="K26" s="29">
        <f>MAX(Table13[[#This Row],[Column2]],0)</f>
        <v>12.666666666666666</v>
      </c>
      <c r="L26" s="24">
        <v>12.666666666666666</v>
      </c>
      <c r="M26" s="24">
        <v>18.074071843099748</v>
      </c>
      <c r="N26" s="2">
        <v>0.61647199033642863</v>
      </c>
      <c r="O26" s="10">
        <v>0.24383297616598953</v>
      </c>
      <c r="P26" s="2" t="str">
        <f>VLOOKUP(Table13[[#This Row],[Salesman ID]],Salesman!$A$2:$K$21,4,0)</f>
        <v>Bhola Rampersad </v>
      </c>
      <c r="Q26" s="2" t="str">
        <f>VLOOKUP(Table13[[#This Row],[City ID]],Region!$A$2:$E$26,2,0)</f>
        <v>Jaipur</v>
      </c>
      <c r="R26" s="26" t="str">
        <f>VLOOKUP(Table13[[#This Row],[City ID]],Region!$A$2:$E$26,3,0)</f>
        <v>Rajasthan</v>
      </c>
      <c r="S26" s="2" t="str">
        <f>VLOOKUP(Table13[[#This Row],[City ID]],Region!$A$2:$E$26,4,0)</f>
        <v>Northern</v>
      </c>
      <c r="T26" s="18" t="str">
        <f>VLOOKUP(Table13[[#This Row],[SKU Code]],SKU!$A$2:$C$22,3,0)</f>
        <v>Maybelline</v>
      </c>
      <c r="U26" s="18" t="str">
        <f>VLOOKUP(Table13[[#This Row],[Store ID]],Stores!$A$2:$H$51,4,0)</f>
        <v>Saffron</v>
      </c>
      <c r="V26" s="36">
        <f>INDEX(Period!$B$1:$B$37,MATCH(Table13[[#This Row],[Period ID]],Period!$C$1:$C$37,0))</f>
        <v>43647</v>
      </c>
    </row>
    <row r="27" spans="1:22" x14ac:dyDescent="0.25">
      <c r="A27" s="9">
        <v>26</v>
      </c>
      <c r="B27" s="2" t="s">
        <v>66</v>
      </c>
      <c r="C27" s="2" t="s">
        <v>97</v>
      </c>
      <c r="D27" s="2" t="s">
        <v>189</v>
      </c>
      <c r="E27" s="2" t="s">
        <v>152</v>
      </c>
      <c r="F27" s="2" t="s">
        <v>193</v>
      </c>
      <c r="G27" s="2" t="s">
        <v>310</v>
      </c>
      <c r="H27" s="2">
        <f>MAX(Table13[[#This Row],[Column1]],0)</f>
        <v>136</v>
      </c>
      <c r="I27" s="29">
        <v>136</v>
      </c>
      <c r="J27" s="29">
        <v>181.56693248713214</v>
      </c>
      <c r="K27" s="29">
        <f>MAX(Table13[[#This Row],[Column2]],0)</f>
        <v>1</v>
      </c>
      <c r="L27" s="24">
        <v>1</v>
      </c>
      <c r="M27" s="24">
        <v>1.8421812973357978</v>
      </c>
      <c r="N27" s="2">
        <v>0.33748282486552961</v>
      </c>
      <c r="O27" s="10">
        <v>0.94338634393835785</v>
      </c>
      <c r="P27" s="2" t="str">
        <f>VLOOKUP(Table13[[#This Row],[Salesman ID]],Salesman!$A$2:$K$21,4,0)</f>
        <v>Wahid Khan</v>
      </c>
      <c r="Q27" s="2" t="str">
        <f>VLOOKUP(Table13[[#This Row],[City ID]],Region!$A$2:$E$26,2,0)</f>
        <v>Aizawl</v>
      </c>
      <c r="R27" s="26" t="str">
        <f>VLOOKUP(Table13[[#This Row],[City ID]],Region!$A$2:$E$26,3,0)</f>
        <v>Mizoram</v>
      </c>
      <c r="S27" s="2" t="str">
        <f>VLOOKUP(Table13[[#This Row],[City ID]],Region!$A$2:$E$26,4,0)</f>
        <v>Northern</v>
      </c>
      <c r="T27" s="18" t="str">
        <f>VLOOKUP(Table13[[#This Row],[SKU Code]],SKU!$A$2:$C$22,3,0)</f>
        <v>Garnier</v>
      </c>
      <c r="U27" s="18" t="str">
        <f>VLOOKUP(Table13[[#This Row],[Store ID]],Stores!$A$2:$H$51,4,0)</f>
        <v>Saffron</v>
      </c>
      <c r="V27" s="36">
        <f>INDEX(Period!$B$1:$B$37,MATCH(Table13[[#This Row],[Period ID]],Period!$C$1:$C$37,0))</f>
        <v>43132</v>
      </c>
    </row>
    <row r="28" spans="1:22" x14ac:dyDescent="0.25">
      <c r="A28" s="9">
        <v>27</v>
      </c>
      <c r="B28" s="2" t="s">
        <v>76</v>
      </c>
      <c r="C28" s="2" t="s">
        <v>91</v>
      </c>
      <c r="D28" s="2" t="s">
        <v>258</v>
      </c>
      <c r="E28" s="2" t="s">
        <v>121</v>
      </c>
      <c r="F28" s="2" t="s">
        <v>207</v>
      </c>
      <c r="G28" s="2" t="s">
        <v>311</v>
      </c>
      <c r="H28" s="2">
        <f>MAX(Table13[[#This Row],[Column1]],0)</f>
        <v>138</v>
      </c>
      <c r="I28" s="29">
        <v>138</v>
      </c>
      <c r="J28" s="29">
        <v>239.02953315948497</v>
      </c>
      <c r="K28" s="29">
        <f>MAX(Table13[[#This Row],[Column2]],0)</f>
        <v>9.7333333333333325</v>
      </c>
      <c r="L28" s="24">
        <v>9.7333333333333325</v>
      </c>
      <c r="M28" s="24">
        <v>11.796800124922953</v>
      </c>
      <c r="N28" s="2">
        <v>0.33038233767607483</v>
      </c>
      <c r="O28" s="10">
        <v>0.2731537210426157</v>
      </c>
      <c r="P28" s="2" t="str">
        <f>VLOOKUP(Table13[[#This Row],[Salesman ID]],Salesman!$A$2:$K$21,4,0)</f>
        <v>Naresh Ganguly</v>
      </c>
      <c r="Q28" s="2" t="str">
        <f>VLOOKUP(Table13[[#This Row],[City ID]],Region!$A$2:$E$26,2,0)</f>
        <v>Bengaluru (formerly Bangalore)</v>
      </c>
      <c r="R28" s="26" t="str">
        <f>VLOOKUP(Table13[[#This Row],[City ID]],Region!$A$2:$E$26,3,0)</f>
        <v>Karnataka</v>
      </c>
      <c r="S28" s="2" t="str">
        <f>VLOOKUP(Table13[[#This Row],[City ID]],Region!$A$2:$E$26,4,0)</f>
        <v>Southern</v>
      </c>
      <c r="T28" s="18" t="str">
        <f>VLOOKUP(Table13[[#This Row],[SKU Code]],SKU!$A$2:$C$22,3,0)</f>
        <v>Garnier</v>
      </c>
      <c r="U28" s="18" t="str">
        <f>VLOOKUP(Table13[[#This Row],[Store ID]],Stores!$A$2:$H$51,4,0)</f>
        <v>Nexus</v>
      </c>
      <c r="V28" s="36">
        <f>INDEX(Period!$B$1:$B$37,MATCH(Table13[[#This Row],[Period ID]],Period!$C$1:$C$37,0))</f>
        <v>43556</v>
      </c>
    </row>
    <row r="29" spans="1:22" x14ac:dyDescent="0.25">
      <c r="A29" s="9">
        <v>28</v>
      </c>
      <c r="B29" s="2" t="s">
        <v>73</v>
      </c>
      <c r="C29" s="2" t="s">
        <v>103</v>
      </c>
      <c r="D29" s="2" t="s">
        <v>258</v>
      </c>
      <c r="E29" s="2" t="s">
        <v>143</v>
      </c>
      <c r="F29" s="2" t="s">
        <v>223</v>
      </c>
      <c r="G29" s="2" t="s">
        <v>312</v>
      </c>
      <c r="H29" s="2">
        <f>MAX(Table13[[#This Row],[Column1]],0)</f>
        <v>112</v>
      </c>
      <c r="I29" s="29">
        <v>112</v>
      </c>
      <c r="J29" s="29">
        <v>207.74479020561986</v>
      </c>
      <c r="K29" s="29">
        <f>MAX(Table13[[#This Row],[Column2]],0)</f>
        <v>3.6875</v>
      </c>
      <c r="L29" s="24">
        <v>3.6875</v>
      </c>
      <c r="M29" s="24">
        <v>6.052190921803545</v>
      </c>
      <c r="N29" s="2">
        <v>0.43082542240358468</v>
      </c>
      <c r="O29" s="10">
        <v>0.75110689626657456</v>
      </c>
      <c r="P29" s="2" t="str">
        <f>VLOOKUP(Table13[[#This Row],[Salesman ID]],Salesman!$A$2:$K$21,4,0)</f>
        <v>Veena Bath </v>
      </c>
      <c r="Q29" s="2" t="str">
        <f>VLOOKUP(Table13[[#This Row],[City ID]],Region!$A$2:$E$26,2,0)</f>
        <v>Chennai</v>
      </c>
      <c r="R29" s="26" t="str">
        <f>VLOOKUP(Table13[[#This Row],[City ID]],Region!$A$2:$E$26,3,0)</f>
        <v>Tamil Nadu</v>
      </c>
      <c r="S29" s="2" t="str">
        <f>VLOOKUP(Table13[[#This Row],[City ID]],Region!$A$2:$E$26,4,0)</f>
        <v>Southern</v>
      </c>
      <c r="T29" s="18" t="str">
        <f>VLOOKUP(Table13[[#This Row],[SKU Code]],SKU!$A$2:$C$22,3,0)</f>
        <v>Garnier</v>
      </c>
      <c r="U29" s="18" t="str">
        <f>VLOOKUP(Table13[[#This Row],[Store ID]],Stores!$A$2:$H$51,4,0)</f>
        <v>AllStar</v>
      </c>
      <c r="V29" s="36">
        <f>INDEX(Period!$B$1:$B$37,MATCH(Table13[[#This Row],[Period ID]],Period!$C$1:$C$37,0))</f>
        <v>44044</v>
      </c>
    </row>
    <row r="30" spans="1:22" x14ac:dyDescent="0.25">
      <c r="A30" s="9">
        <v>29</v>
      </c>
      <c r="B30" s="2" t="s">
        <v>78</v>
      </c>
      <c r="C30" s="2" t="s">
        <v>96</v>
      </c>
      <c r="D30" s="2" t="s">
        <v>183</v>
      </c>
      <c r="E30" s="2" t="s">
        <v>152</v>
      </c>
      <c r="F30" s="2" t="s">
        <v>226</v>
      </c>
      <c r="G30" s="2" t="s">
        <v>313</v>
      </c>
      <c r="H30" s="2">
        <f>MAX(Table13[[#This Row],[Column1]],0)</f>
        <v>30</v>
      </c>
      <c r="I30" s="29">
        <v>30</v>
      </c>
      <c r="J30" s="29">
        <v>50.40415519772499</v>
      </c>
      <c r="K30" s="29">
        <f>MAX(Table13[[#This Row],[Column2]],0)</f>
        <v>11.3125</v>
      </c>
      <c r="L30" s="24">
        <v>11.3125</v>
      </c>
      <c r="M30" s="24">
        <v>19.315542207669942</v>
      </c>
      <c r="N30" s="2">
        <v>0.87495494437039767</v>
      </c>
      <c r="O30" s="10">
        <v>0.10129010974010588</v>
      </c>
      <c r="P30" s="2" t="str">
        <f>VLOOKUP(Table13[[#This Row],[Salesman ID]],Salesman!$A$2:$K$21,4,0)</f>
        <v>Neela Chaudry </v>
      </c>
      <c r="Q30" s="2" t="str">
        <f>VLOOKUP(Table13[[#This Row],[City ID]],Region!$A$2:$E$26,2,0)</f>
        <v>Shillong</v>
      </c>
      <c r="R30" s="26" t="str">
        <f>VLOOKUP(Table13[[#This Row],[City ID]],Region!$A$2:$E$26,3,0)</f>
        <v>Meghalaya</v>
      </c>
      <c r="S30" s="2" t="str">
        <f>VLOOKUP(Table13[[#This Row],[City ID]],Region!$A$2:$E$26,4,0)</f>
        <v>Northern</v>
      </c>
      <c r="T30" s="18" t="str">
        <f>VLOOKUP(Table13[[#This Row],[SKU Code]],SKU!$A$2:$C$22,3,0)</f>
        <v>Maybelline</v>
      </c>
      <c r="U30" s="18" t="str">
        <f>VLOOKUP(Table13[[#This Row],[Store ID]],Stores!$A$2:$H$51,4,0)</f>
        <v>Saffron</v>
      </c>
      <c r="V30" s="36">
        <f>INDEX(Period!$B$1:$B$37,MATCH(Table13[[#This Row],[Period ID]],Period!$C$1:$C$37,0))</f>
        <v>44136</v>
      </c>
    </row>
    <row r="31" spans="1:22" x14ac:dyDescent="0.25">
      <c r="A31" s="9">
        <v>30</v>
      </c>
      <c r="B31" s="2" t="s">
        <v>252</v>
      </c>
      <c r="C31" s="2" t="s">
        <v>105</v>
      </c>
      <c r="D31" s="2" t="s">
        <v>257</v>
      </c>
      <c r="E31" s="2" t="s">
        <v>127</v>
      </c>
      <c r="F31" s="2" t="s">
        <v>214</v>
      </c>
      <c r="G31" s="2" t="s">
        <v>314</v>
      </c>
      <c r="H31" s="2">
        <f>MAX(Table13[[#This Row],[Column1]],0)</f>
        <v>0</v>
      </c>
      <c r="I31" s="29">
        <v>-91</v>
      </c>
      <c r="J31" s="29">
        <v>110.02200223279135</v>
      </c>
      <c r="K31" s="29">
        <f>MAX(Table13[[#This Row],[Column2]],0)</f>
        <v>0</v>
      </c>
      <c r="L31" s="24">
        <v>-8</v>
      </c>
      <c r="M31" s="24">
        <v>10.88917495884353</v>
      </c>
      <c r="N31" s="2">
        <v>0.53554773769496689</v>
      </c>
      <c r="O31" s="10">
        <v>0.44307881679652816</v>
      </c>
      <c r="P31" s="2" t="str">
        <f>VLOOKUP(Table13[[#This Row],[Salesman ID]],Salesman!$A$2:$K$21,4,0)</f>
        <v>Maya Malhotra </v>
      </c>
      <c r="Q31" s="2" t="str">
        <f>VLOOKUP(Table13[[#This Row],[City ID]],Region!$A$2:$E$26,2,0)</f>
        <v>Kolkata</v>
      </c>
      <c r="R31" s="26" t="str">
        <f>VLOOKUP(Table13[[#This Row],[City ID]],Region!$A$2:$E$26,3,0)</f>
        <v>West Bengal</v>
      </c>
      <c r="S31" s="2" t="str">
        <f>VLOOKUP(Table13[[#This Row],[City ID]],Region!$A$2:$E$26,4,0)</f>
        <v>Eastern</v>
      </c>
      <c r="T31" s="18" t="str">
        <f>VLOOKUP(Table13[[#This Row],[SKU Code]],SKU!$A$2:$C$22,3,0)</f>
        <v>Maybelline</v>
      </c>
      <c r="U31" s="18" t="str">
        <f>VLOOKUP(Table13[[#This Row],[Store ID]],Stores!$A$2:$H$51,4,0)</f>
        <v>OurTown</v>
      </c>
      <c r="V31" s="36">
        <f>INDEX(Period!$B$1:$B$37,MATCH(Table13[[#This Row],[Period ID]],Period!$C$1:$C$37,0))</f>
        <v>43770</v>
      </c>
    </row>
    <row r="32" spans="1:22" x14ac:dyDescent="0.25">
      <c r="A32" s="9">
        <v>31</v>
      </c>
      <c r="B32" s="2" t="s">
        <v>249</v>
      </c>
      <c r="C32" s="2" t="s">
        <v>96</v>
      </c>
      <c r="D32" s="2" t="s">
        <v>188</v>
      </c>
      <c r="E32" s="2" t="s">
        <v>128</v>
      </c>
      <c r="F32" s="2" t="s">
        <v>219</v>
      </c>
      <c r="G32" s="2" t="s">
        <v>315</v>
      </c>
      <c r="H32" s="2">
        <f>MAX(Table13[[#This Row],[Column1]],0)</f>
        <v>144</v>
      </c>
      <c r="I32" s="29">
        <v>144</v>
      </c>
      <c r="J32" s="29">
        <v>276.50510759144521</v>
      </c>
      <c r="K32" s="29">
        <f>MAX(Table13[[#This Row],[Column2]],0)</f>
        <v>3.8</v>
      </c>
      <c r="L32" s="24">
        <v>3.8</v>
      </c>
      <c r="M32" s="24">
        <v>5.9719240929637989</v>
      </c>
      <c r="N32" s="2">
        <v>0.29035997444591666</v>
      </c>
      <c r="O32" s="10">
        <v>0.85470469570305918</v>
      </c>
      <c r="P32" s="2" t="str">
        <f>VLOOKUP(Table13[[#This Row],[Salesman ID]],Salesman!$A$2:$K$21,4,0)</f>
        <v>Rebecca Jones</v>
      </c>
      <c r="Q32" s="2" t="str">
        <f>VLOOKUP(Table13[[#This Row],[City ID]],Region!$A$2:$E$26,2,0)</f>
        <v>Shillong</v>
      </c>
      <c r="R32" s="26" t="str">
        <f>VLOOKUP(Table13[[#This Row],[City ID]],Region!$A$2:$E$26,3,0)</f>
        <v>Meghalaya</v>
      </c>
      <c r="S32" s="2" t="str">
        <f>VLOOKUP(Table13[[#This Row],[City ID]],Region!$A$2:$E$26,4,0)</f>
        <v>Northern</v>
      </c>
      <c r="T32" s="18" t="str">
        <f>VLOOKUP(Table13[[#This Row],[SKU Code]],SKU!$A$2:$C$22,3,0)</f>
        <v>Garnier</v>
      </c>
      <c r="U32" s="18" t="str">
        <f>VLOOKUP(Table13[[#This Row],[Store ID]],Stores!$A$2:$H$51,4,0)</f>
        <v>Nexus</v>
      </c>
      <c r="V32" s="36">
        <f>INDEX(Period!$B$1:$B$37,MATCH(Table13[[#This Row],[Period ID]],Period!$C$1:$C$37,0))</f>
        <v>43922</v>
      </c>
    </row>
    <row r="33" spans="1:22" x14ac:dyDescent="0.25">
      <c r="A33" s="9">
        <v>32</v>
      </c>
      <c r="B33" s="2" t="s">
        <v>69</v>
      </c>
      <c r="C33" s="2" t="s">
        <v>104</v>
      </c>
      <c r="D33" s="2" t="s">
        <v>187</v>
      </c>
      <c r="E33" s="2" t="s">
        <v>137</v>
      </c>
      <c r="F33" s="2" t="s">
        <v>219</v>
      </c>
      <c r="G33" s="2" t="s">
        <v>316</v>
      </c>
      <c r="H33" s="2">
        <f>MAX(Table13[[#This Row],[Column1]],0)</f>
        <v>185</v>
      </c>
      <c r="I33" s="29">
        <v>185</v>
      </c>
      <c r="J33" s="29">
        <v>188.58079041298299</v>
      </c>
      <c r="K33" s="29">
        <f>MAX(Table13[[#This Row],[Column2]],0)</f>
        <v>9.5294117647058822</v>
      </c>
      <c r="L33" s="24">
        <v>9.5294117647058822</v>
      </c>
      <c r="M33" s="24">
        <v>18.640332404380274</v>
      </c>
      <c r="N33" s="2">
        <v>0.10477038841402908</v>
      </c>
      <c r="O33" s="10">
        <v>0.19044929316779291</v>
      </c>
      <c r="P33" s="2" t="str">
        <f>VLOOKUP(Table13[[#This Row],[Salesman ID]],Salesman!$A$2:$K$21,4,0)</f>
        <v>Samuel George</v>
      </c>
      <c r="Q33" s="2" t="str">
        <f>VLOOKUP(Table13[[#This Row],[City ID]],Region!$A$2:$E$26,2,0)</f>
        <v>Hyderabad</v>
      </c>
      <c r="R33" s="26" t="str">
        <f>VLOOKUP(Table13[[#This Row],[City ID]],Region!$A$2:$E$26,3,0)</f>
        <v>Telangana</v>
      </c>
      <c r="S33" s="2" t="str">
        <f>VLOOKUP(Table13[[#This Row],[City ID]],Region!$A$2:$E$26,4,0)</f>
        <v>Southern</v>
      </c>
      <c r="T33" s="18" t="str">
        <f>VLOOKUP(Table13[[#This Row],[SKU Code]],SKU!$A$2:$C$22,3,0)</f>
        <v>Maybelline</v>
      </c>
      <c r="U33" s="18" t="str">
        <f>VLOOKUP(Table13[[#This Row],[Store ID]],Stores!$A$2:$H$51,4,0)</f>
        <v>BlueFire</v>
      </c>
      <c r="V33" s="36">
        <f>INDEX(Period!$B$1:$B$37,MATCH(Table13[[#This Row],[Period ID]],Period!$C$1:$C$37,0))</f>
        <v>43922</v>
      </c>
    </row>
    <row r="34" spans="1:22" x14ac:dyDescent="0.25">
      <c r="A34" s="9">
        <v>33</v>
      </c>
      <c r="B34" s="2" t="s">
        <v>73</v>
      </c>
      <c r="C34" s="2" t="s">
        <v>87</v>
      </c>
      <c r="D34" s="2" t="s">
        <v>261</v>
      </c>
      <c r="E34" s="2" t="s">
        <v>115</v>
      </c>
      <c r="F34" s="2" t="s">
        <v>196</v>
      </c>
      <c r="G34" s="2" t="s">
        <v>317</v>
      </c>
      <c r="H34" s="2">
        <f>MAX(Table13[[#This Row],[Column1]],0)</f>
        <v>97</v>
      </c>
      <c r="I34" s="29">
        <v>97</v>
      </c>
      <c r="J34" s="29">
        <v>142.6952336808132</v>
      </c>
      <c r="K34" s="29">
        <f>MAX(Table13[[#This Row],[Column2]],0)</f>
        <v>0.5</v>
      </c>
      <c r="L34" s="24">
        <v>0.5</v>
      </c>
      <c r="M34" s="24">
        <v>0.65773705913895308</v>
      </c>
      <c r="N34" s="2">
        <v>0.52000883278306675</v>
      </c>
      <c r="O34" s="10">
        <v>0.96865993480186929</v>
      </c>
      <c r="P34" s="2" t="str">
        <f>VLOOKUP(Table13[[#This Row],[Salesman ID]],Salesman!$A$2:$K$21,4,0)</f>
        <v>Veena Bath </v>
      </c>
      <c r="Q34" s="2" t="str">
        <f>VLOOKUP(Table13[[#This Row],[City ID]],Region!$A$2:$E$26,2,0)</f>
        <v>Gandhinagar</v>
      </c>
      <c r="R34" s="26" t="str">
        <f>VLOOKUP(Table13[[#This Row],[City ID]],Region!$A$2:$E$26,3,0)</f>
        <v>Gujarat</v>
      </c>
      <c r="S34" s="2" t="str">
        <f>VLOOKUP(Table13[[#This Row],[City ID]],Region!$A$2:$E$26,4,0)</f>
        <v>Western</v>
      </c>
      <c r="T34" s="18" t="str">
        <f>VLOOKUP(Table13[[#This Row],[SKU Code]],SKU!$A$2:$C$22,3,0)</f>
        <v>Maybelline</v>
      </c>
      <c r="U34" s="18" t="str">
        <f>VLOOKUP(Table13[[#This Row],[Store ID]],Stores!$A$2:$H$51,4,0)</f>
        <v>AllStar</v>
      </c>
      <c r="V34" s="36">
        <f>INDEX(Period!$B$1:$B$37,MATCH(Table13[[#This Row],[Period ID]],Period!$C$1:$C$37,0))</f>
        <v>43221</v>
      </c>
    </row>
    <row r="35" spans="1:22" x14ac:dyDescent="0.25">
      <c r="A35" s="9">
        <v>34</v>
      </c>
      <c r="B35" s="2" t="s">
        <v>66</v>
      </c>
      <c r="C35" s="2" t="s">
        <v>97</v>
      </c>
      <c r="D35" s="2" t="s">
        <v>183</v>
      </c>
      <c r="E35" s="2" t="s">
        <v>149</v>
      </c>
      <c r="F35" s="2" t="s">
        <v>219</v>
      </c>
      <c r="G35" s="2" t="s">
        <v>318</v>
      </c>
      <c r="H35" s="2">
        <f>MAX(Table13[[#This Row],[Column1]],0)</f>
        <v>182</v>
      </c>
      <c r="I35" s="29">
        <v>182</v>
      </c>
      <c r="J35" s="29">
        <v>211.78931441139841</v>
      </c>
      <c r="K35" s="29">
        <f>MAX(Table13[[#This Row],[Column2]],0)</f>
        <v>14.833333333333334</v>
      </c>
      <c r="L35" s="24">
        <v>14.833333333333334</v>
      </c>
      <c r="M35" s="24">
        <v>25.764122300841564</v>
      </c>
      <c r="N35" s="2">
        <v>0.12187663593734321</v>
      </c>
      <c r="O35" s="10">
        <v>0.11127780738587079</v>
      </c>
      <c r="P35" s="2" t="str">
        <f>VLOOKUP(Table13[[#This Row],[Salesman ID]],Salesman!$A$2:$K$21,4,0)</f>
        <v>Wahid Khan</v>
      </c>
      <c r="Q35" s="2" t="str">
        <f>VLOOKUP(Table13[[#This Row],[City ID]],Region!$A$2:$E$26,2,0)</f>
        <v>Aizawl</v>
      </c>
      <c r="R35" s="26" t="str">
        <f>VLOOKUP(Table13[[#This Row],[City ID]],Region!$A$2:$E$26,3,0)</f>
        <v>Mizoram</v>
      </c>
      <c r="S35" s="2" t="str">
        <f>VLOOKUP(Table13[[#This Row],[City ID]],Region!$A$2:$E$26,4,0)</f>
        <v>Northern</v>
      </c>
      <c r="T35" s="18" t="str">
        <f>VLOOKUP(Table13[[#This Row],[SKU Code]],SKU!$A$2:$C$22,3,0)</f>
        <v>Maybelline</v>
      </c>
      <c r="U35" s="18" t="str">
        <f>VLOOKUP(Table13[[#This Row],[Store ID]],Stores!$A$2:$H$51,4,0)</f>
        <v>Nexus</v>
      </c>
      <c r="V35" s="36">
        <f>INDEX(Period!$B$1:$B$37,MATCH(Table13[[#This Row],[Period ID]],Period!$C$1:$C$37,0))</f>
        <v>43922</v>
      </c>
    </row>
    <row r="36" spans="1:22" x14ac:dyDescent="0.25">
      <c r="A36" s="9">
        <v>35</v>
      </c>
      <c r="B36" s="2" t="s">
        <v>79</v>
      </c>
      <c r="C36" s="2" t="s">
        <v>92</v>
      </c>
      <c r="D36" s="2" t="s">
        <v>263</v>
      </c>
      <c r="E36" s="2" t="s">
        <v>129</v>
      </c>
      <c r="F36" s="2" t="s">
        <v>212</v>
      </c>
      <c r="G36" s="2" t="s">
        <v>319</v>
      </c>
      <c r="H36" s="2">
        <f>MAX(Table13[[#This Row],[Column1]],0)</f>
        <v>64</v>
      </c>
      <c r="I36" s="29">
        <v>64</v>
      </c>
      <c r="J36" s="29">
        <v>77.629711937481488</v>
      </c>
      <c r="K36" s="29">
        <f>MAX(Table13[[#This Row],[Column2]],0)</f>
        <v>8.8888888888888893</v>
      </c>
      <c r="L36" s="24">
        <v>8.8888888888888893</v>
      </c>
      <c r="M36" s="24">
        <v>10.338883720924901</v>
      </c>
      <c r="N36" s="2">
        <v>0.68999451689578073</v>
      </c>
      <c r="O36" s="10">
        <v>0.19308642348503346</v>
      </c>
      <c r="P36" s="2" t="str">
        <f>VLOOKUP(Table13[[#This Row],[Salesman ID]],Salesman!$A$2:$K$21,4,0)</f>
        <v>Usha Chohan </v>
      </c>
      <c r="Q36" s="2" t="str">
        <f>VLOOKUP(Table13[[#This Row],[City ID]],Region!$A$2:$E$26,2,0)</f>
        <v>Thiruvananthapuram</v>
      </c>
      <c r="R36" s="26" t="str">
        <f>VLOOKUP(Table13[[#This Row],[City ID]],Region!$A$2:$E$26,3,0)</f>
        <v>Kerala</v>
      </c>
      <c r="S36" s="2" t="str">
        <f>VLOOKUP(Table13[[#This Row],[City ID]],Region!$A$2:$E$26,4,0)</f>
        <v>Southern</v>
      </c>
      <c r="T36" s="18" t="str">
        <f>VLOOKUP(Table13[[#This Row],[SKU Code]],SKU!$A$2:$C$22,3,0)</f>
        <v>Garnier</v>
      </c>
      <c r="U36" s="18" t="str">
        <f>VLOOKUP(Table13[[#This Row],[Store ID]],Stores!$A$2:$H$51,4,0)</f>
        <v>AllStar</v>
      </c>
      <c r="V36" s="36">
        <f>INDEX(Period!$B$1:$B$37,MATCH(Table13[[#This Row],[Period ID]],Period!$C$1:$C$37,0))</f>
        <v>43709</v>
      </c>
    </row>
    <row r="37" spans="1:22" x14ac:dyDescent="0.25">
      <c r="A37" s="9">
        <v>36</v>
      </c>
      <c r="B37" s="2" t="s">
        <v>72</v>
      </c>
      <c r="C37" s="2" t="s">
        <v>92</v>
      </c>
      <c r="D37" s="2" t="s">
        <v>187</v>
      </c>
      <c r="E37" s="2" t="s">
        <v>122</v>
      </c>
      <c r="F37" s="2" t="s">
        <v>222</v>
      </c>
      <c r="G37" s="2" t="s">
        <v>320</v>
      </c>
      <c r="H37" s="2">
        <f>MAX(Table13[[#This Row],[Column1]],0)</f>
        <v>71</v>
      </c>
      <c r="I37" s="29">
        <v>71</v>
      </c>
      <c r="J37" s="29">
        <v>122.77155624524491</v>
      </c>
      <c r="K37" s="29">
        <f>MAX(Table13[[#This Row],[Column2]],0)</f>
        <v>2.1666666666666665</v>
      </c>
      <c r="L37" s="24">
        <v>2.1666666666666665</v>
      </c>
      <c r="M37" s="24">
        <v>3.121309546682276</v>
      </c>
      <c r="N37" s="2">
        <v>0.65121938367777044</v>
      </c>
      <c r="O37" s="10">
        <v>0.90896893874658613</v>
      </c>
      <c r="P37" s="2" t="str">
        <f>VLOOKUP(Table13[[#This Row],[Salesman ID]],Salesman!$A$2:$K$21,4,0)</f>
        <v>Somnath Chanda</v>
      </c>
      <c r="Q37" s="2" t="str">
        <f>VLOOKUP(Table13[[#This Row],[City ID]],Region!$A$2:$E$26,2,0)</f>
        <v>Thiruvananthapuram</v>
      </c>
      <c r="R37" s="26" t="str">
        <f>VLOOKUP(Table13[[#This Row],[City ID]],Region!$A$2:$E$26,3,0)</f>
        <v>Kerala</v>
      </c>
      <c r="S37" s="2" t="str">
        <f>VLOOKUP(Table13[[#This Row],[City ID]],Region!$A$2:$E$26,4,0)</f>
        <v>Southern</v>
      </c>
      <c r="T37" s="18" t="str">
        <f>VLOOKUP(Table13[[#This Row],[SKU Code]],SKU!$A$2:$C$22,3,0)</f>
        <v>Maybelline</v>
      </c>
      <c r="U37" s="18" t="str">
        <f>VLOOKUP(Table13[[#This Row],[Store ID]],Stores!$A$2:$H$51,4,0)</f>
        <v>AllStar</v>
      </c>
      <c r="V37" s="36">
        <f>INDEX(Period!$B$1:$B$37,MATCH(Table13[[#This Row],[Period ID]],Period!$C$1:$C$37,0))</f>
        <v>44013</v>
      </c>
    </row>
    <row r="38" spans="1:22" x14ac:dyDescent="0.25">
      <c r="A38" s="9">
        <v>37</v>
      </c>
      <c r="B38" s="2" t="s">
        <v>78</v>
      </c>
      <c r="C38" s="2" t="s">
        <v>102</v>
      </c>
      <c r="D38" s="2" t="s">
        <v>184</v>
      </c>
      <c r="E38" s="2" t="s">
        <v>151</v>
      </c>
      <c r="F38" s="2" t="s">
        <v>200</v>
      </c>
      <c r="G38" s="2" t="s">
        <v>321</v>
      </c>
      <c r="H38" s="2">
        <f>MAX(Table13[[#This Row],[Column1]],0)</f>
        <v>128</v>
      </c>
      <c r="I38" s="29">
        <v>128</v>
      </c>
      <c r="J38" s="29">
        <v>151.16741443211561</v>
      </c>
      <c r="K38" s="29">
        <f>MAX(Table13[[#This Row],[Column2]],0)</f>
        <v>5.6428571428571432</v>
      </c>
      <c r="L38" s="24">
        <v>5.6428571428571432</v>
      </c>
      <c r="M38" s="24">
        <v>10.602325358781027</v>
      </c>
      <c r="N38" s="2">
        <v>0.35867296946392424</v>
      </c>
      <c r="O38" s="10">
        <v>0.61231937188129859</v>
      </c>
      <c r="P38" s="2" t="str">
        <f>VLOOKUP(Table13[[#This Row],[Salesman ID]],Salesman!$A$2:$K$21,4,0)</f>
        <v>Neela Chaudry </v>
      </c>
      <c r="Q38" s="2" t="str">
        <f>VLOOKUP(Table13[[#This Row],[City ID]],Region!$A$2:$E$26,2,0)</f>
        <v>Gangtok</v>
      </c>
      <c r="R38" s="26" t="str">
        <f>VLOOKUP(Table13[[#This Row],[City ID]],Region!$A$2:$E$26,3,0)</f>
        <v>Sikkim</v>
      </c>
      <c r="S38" s="2" t="str">
        <f>VLOOKUP(Table13[[#This Row],[City ID]],Region!$A$2:$E$26,4,0)</f>
        <v>Northern</v>
      </c>
      <c r="T38" s="18" t="str">
        <f>VLOOKUP(Table13[[#This Row],[SKU Code]],SKU!$A$2:$C$22,3,0)</f>
        <v>NYX Professional</v>
      </c>
      <c r="U38" s="18" t="str">
        <f>VLOOKUP(Table13[[#This Row],[Store ID]],Stores!$A$2:$H$51,4,0)</f>
        <v>BlueFire</v>
      </c>
      <c r="V38" s="36">
        <f>INDEX(Period!$B$1:$B$37,MATCH(Table13[[#This Row],[Period ID]],Period!$C$1:$C$37,0))</f>
        <v>43344</v>
      </c>
    </row>
    <row r="39" spans="1:22" x14ac:dyDescent="0.25">
      <c r="A39" s="9">
        <v>38</v>
      </c>
      <c r="B39" s="2" t="s">
        <v>249</v>
      </c>
      <c r="C39" s="2" t="s">
        <v>99</v>
      </c>
      <c r="D39" s="2" t="s">
        <v>180</v>
      </c>
      <c r="E39" s="2" t="s">
        <v>142</v>
      </c>
      <c r="F39" s="2" t="s">
        <v>192</v>
      </c>
      <c r="G39" s="2" t="s">
        <v>322</v>
      </c>
      <c r="H39" s="2">
        <f>MAX(Table13[[#This Row],[Column1]],0)</f>
        <v>63</v>
      </c>
      <c r="I39" s="29">
        <v>63</v>
      </c>
      <c r="J39" s="29">
        <v>84.36427916168337</v>
      </c>
      <c r="K39" s="29">
        <f>MAX(Table13[[#This Row],[Column2]],0)</f>
        <v>13.428571428571429</v>
      </c>
      <c r="L39" s="24">
        <v>13.428571428571429</v>
      </c>
      <c r="M39" s="24">
        <v>15.539038671746106</v>
      </c>
      <c r="N39" s="2">
        <v>0.69429050816656601</v>
      </c>
      <c r="O39" s="10">
        <v>5.7071539291308815E-2</v>
      </c>
      <c r="P39" s="2" t="str">
        <f>VLOOKUP(Table13[[#This Row],[Salesman ID]],Salesman!$A$2:$K$21,4,0)</f>
        <v>Rebecca Jones</v>
      </c>
      <c r="Q39" s="2" t="str">
        <f>VLOOKUP(Table13[[#This Row],[City ID]],Region!$A$2:$E$26,2,0)</f>
        <v>Bhubaneswar</v>
      </c>
      <c r="R39" s="26" t="str">
        <f>VLOOKUP(Table13[[#This Row],[City ID]],Region!$A$2:$E$26,3,0)</f>
        <v>Odisha</v>
      </c>
      <c r="S39" s="2" t="str">
        <f>VLOOKUP(Table13[[#This Row],[City ID]],Region!$A$2:$E$26,4,0)</f>
        <v>Eastern</v>
      </c>
      <c r="T39" s="18" t="str">
        <f>VLOOKUP(Table13[[#This Row],[SKU Code]],SKU!$A$2:$C$22,3,0)</f>
        <v>NYX Professional</v>
      </c>
      <c r="U39" s="18" t="str">
        <f>VLOOKUP(Table13[[#This Row],[Store ID]],Stores!$A$2:$H$51,4,0)</f>
        <v>Nexus</v>
      </c>
      <c r="V39" s="36">
        <f>INDEX(Period!$B$1:$B$37,MATCH(Table13[[#This Row],[Period ID]],Period!$C$1:$C$37,0))</f>
        <v>43101</v>
      </c>
    </row>
    <row r="40" spans="1:22" x14ac:dyDescent="0.25">
      <c r="A40" s="9">
        <v>39</v>
      </c>
      <c r="B40" s="2" t="s">
        <v>252</v>
      </c>
      <c r="C40" s="2" t="s">
        <v>88</v>
      </c>
      <c r="D40" s="2" t="s">
        <v>256</v>
      </c>
      <c r="E40" s="2" t="s">
        <v>143</v>
      </c>
      <c r="F40" s="2" t="s">
        <v>205</v>
      </c>
      <c r="G40" s="2" t="s">
        <v>323</v>
      </c>
      <c r="H40" s="2">
        <f>MAX(Table13[[#This Row],[Column1]],0)</f>
        <v>177</v>
      </c>
      <c r="I40" s="29">
        <v>177</v>
      </c>
      <c r="J40" s="29">
        <v>320.70165939782009</v>
      </c>
      <c r="K40" s="29">
        <f>MAX(Table13[[#This Row],[Column2]],0)</f>
        <v>10.941176470588236</v>
      </c>
      <c r="L40" s="24">
        <v>10.941176470588236</v>
      </c>
      <c r="M40" s="24">
        <v>18.622160393293409</v>
      </c>
      <c r="N40" s="2">
        <v>0.14092571067277526</v>
      </c>
      <c r="O40" s="10">
        <v>6.9329497208517665E-2</v>
      </c>
      <c r="P40" s="2" t="str">
        <f>VLOOKUP(Table13[[#This Row],[Salesman ID]],Salesman!$A$2:$K$21,4,0)</f>
        <v>Maya Malhotra </v>
      </c>
      <c r="Q40" s="2" t="str">
        <f>VLOOKUP(Table13[[#This Row],[City ID]],Region!$A$2:$E$26,2,0)</f>
        <v>Chandigarh</v>
      </c>
      <c r="R40" s="26" t="str">
        <f>VLOOKUP(Table13[[#This Row],[City ID]],Region!$A$2:$E$26,3,0)</f>
        <v>Haryana</v>
      </c>
      <c r="S40" s="2" t="str">
        <f>VLOOKUP(Table13[[#This Row],[City ID]],Region!$A$2:$E$26,4,0)</f>
        <v>Northern</v>
      </c>
      <c r="T40" s="18" t="str">
        <f>VLOOKUP(Table13[[#This Row],[SKU Code]],SKU!$A$2:$C$22,3,0)</f>
        <v>NYX Professional</v>
      </c>
      <c r="U40" s="18" t="str">
        <f>VLOOKUP(Table13[[#This Row],[Store ID]],Stores!$A$2:$H$51,4,0)</f>
        <v>AllStar</v>
      </c>
      <c r="V40" s="36">
        <f>INDEX(Period!$B$1:$B$37,MATCH(Table13[[#This Row],[Period ID]],Period!$C$1:$C$37,0))</f>
        <v>43497</v>
      </c>
    </row>
    <row r="41" spans="1:22" x14ac:dyDescent="0.25">
      <c r="A41" s="9">
        <v>40</v>
      </c>
      <c r="B41" s="2" t="s">
        <v>79</v>
      </c>
      <c r="C41" s="2" t="s">
        <v>82</v>
      </c>
      <c r="D41" s="2" t="s">
        <v>257</v>
      </c>
      <c r="E41" s="2" t="s">
        <v>137</v>
      </c>
      <c r="F41" s="2" t="s">
        <v>199</v>
      </c>
      <c r="G41" s="2" t="s">
        <v>324</v>
      </c>
      <c r="H41" s="2">
        <f>MAX(Table13[[#This Row],[Column1]],0)</f>
        <v>0</v>
      </c>
      <c r="I41" s="29">
        <v>-93</v>
      </c>
      <c r="J41" s="29">
        <v>181.17685280088403</v>
      </c>
      <c r="K41" s="29">
        <f>MAX(Table13[[#This Row],[Column2]],0)</f>
        <v>0</v>
      </c>
      <c r="L41" s="24">
        <v>-5.7142857142857144</v>
      </c>
      <c r="M41" s="24">
        <v>9.6520934949877102</v>
      </c>
      <c r="N41" s="2">
        <v>0.5290788798082956</v>
      </c>
      <c r="O41" s="10">
        <v>0.60172712012568474</v>
      </c>
      <c r="P41" s="2" t="str">
        <f>VLOOKUP(Table13[[#This Row],[Salesman ID]],Salesman!$A$2:$K$21,4,0)</f>
        <v>Usha Chohan </v>
      </c>
      <c r="Q41" s="2" t="str">
        <f>VLOOKUP(Table13[[#This Row],[City ID]],Region!$A$2:$E$26,2,0)</f>
        <v>Itanagar</v>
      </c>
      <c r="R41" s="26" t="str">
        <f>VLOOKUP(Table13[[#This Row],[City ID]],Region!$A$2:$E$26,3,0)</f>
        <v>Arunachal Pradesh</v>
      </c>
      <c r="S41" s="2" t="str">
        <f>VLOOKUP(Table13[[#This Row],[City ID]],Region!$A$2:$E$26,4,0)</f>
        <v>Northern</v>
      </c>
      <c r="T41" s="18" t="str">
        <f>VLOOKUP(Table13[[#This Row],[SKU Code]],SKU!$A$2:$C$22,3,0)</f>
        <v>Maybelline</v>
      </c>
      <c r="U41" s="18" t="str">
        <f>VLOOKUP(Table13[[#This Row],[Store ID]],Stores!$A$2:$H$51,4,0)</f>
        <v>BlueFire</v>
      </c>
      <c r="V41" s="36">
        <f>INDEX(Period!$B$1:$B$37,MATCH(Table13[[#This Row],[Period ID]],Period!$C$1:$C$37,0))</f>
        <v>43313</v>
      </c>
    </row>
    <row r="42" spans="1:22" x14ac:dyDescent="0.25">
      <c r="A42" s="9">
        <v>41</v>
      </c>
      <c r="B42" s="2" t="s">
        <v>73</v>
      </c>
      <c r="C42" s="2" t="s">
        <v>97</v>
      </c>
      <c r="D42" s="2" t="s">
        <v>183</v>
      </c>
      <c r="E42" s="2" t="s">
        <v>133</v>
      </c>
      <c r="F42" s="2" t="s">
        <v>215</v>
      </c>
      <c r="G42" s="2" t="s">
        <v>325</v>
      </c>
      <c r="H42" s="2">
        <f>MAX(Table13[[#This Row],[Column1]],0)</f>
        <v>199</v>
      </c>
      <c r="I42" s="29">
        <v>199</v>
      </c>
      <c r="J42" s="29">
        <v>279.49492924487663</v>
      </c>
      <c r="K42" s="29">
        <f>MAX(Table13[[#This Row],[Column2]],0)</f>
        <v>4.9444444444444446</v>
      </c>
      <c r="L42" s="24">
        <v>4.9444444444444446</v>
      </c>
      <c r="M42" s="24">
        <v>7.6992989247510746</v>
      </c>
      <c r="N42" s="2">
        <v>1.0952542696648027E-2</v>
      </c>
      <c r="O42" s="10">
        <v>0.55056150286234828</v>
      </c>
      <c r="P42" s="2" t="str">
        <f>VLOOKUP(Table13[[#This Row],[Salesman ID]],Salesman!$A$2:$K$21,4,0)</f>
        <v>Veena Bath </v>
      </c>
      <c r="Q42" s="2" t="str">
        <f>VLOOKUP(Table13[[#This Row],[City ID]],Region!$A$2:$E$26,2,0)</f>
        <v>Aizawl</v>
      </c>
      <c r="R42" s="26" t="str">
        <f>VLOOKUP(Table13[[#This Row],[City ID]],Region!$A$2:$E$26,3,0)</f>
        <v>Mizoram</v>
      </c>
      <c r="S42" s="2" t="str">
        <f>VLOOKUP(Table13[[#This Row],[City ID]],Region!$A$2:$E$26,4,0)</f>
        <v>Northern</v>
      </c>
      <c r="T42" s="18" t="str">
        <f>VLOOKUP(Table13[[#This Row],[SKU Code]],SKU!$A$2:$C$22,3,0)</f>
        <v>Maybelline</v>
      </c>
      <c r="U42" s="18" t="str">
        <f>VLOOKUP(Table13[[#This Row],[Store ID]],Stores!$A$2:$H$51,4,0)</f>
        <v>Fireside</v>
      </c>
      <c r="V42" s="36">
        <f>INDEX(Period!$B$1:$B$37,MATCH(Table13[[#This Row],[Period ID]],Period!$C$1:$C$37,0))</f>
        <v>43800</v>
      </c>
    </row>
    <row r="43" spans="1:22" x14ac:dyDescent="0.25">
      <c r="A43" s="9">
        <v>42</v>
      </c>
      <c r="B43" s="2" t="s">
        <v>250</v>
      </c>
      <c r="C43" s="2" t="s">
        <v>93</v>
      </c>
      <c r="D43" s="2" t="s">
        <v>185</v>
      </c>
      <c r="E43" s="2" t="s">
        <v>107</v>
      </c>
      <c r="F43" s="2" t="s">
        <v>202</v>
      </c>
      <c r="G43" s="2" t="s">
        <v>326</v>
      </c>
      <c r="H43" s="2">
        <f>MAX(Table13[[#This Row],[Column1]],0)</f>
        <v>84</v>
      </c>
      <c r="I43" s="29">
        <v>84</v>
      </c>
      <c r="J43" s="29">
        <v>121.89848261990882</v>
      </c>
      <c r="K43" s="29">
        <f>MAX(Table13[[#This Row],[Column2]],0)</f>
        <v>2.3529411764705883</v>
      </c>
      <c r="L43" s="24">
        <v>2.3529411764705883</v>
      </c>
      <c r="M43" s="24">
        <v>4.5436189612083373</v>
      </c>
      <c r="N43" s="2">
        <v>0.58856667991289491</v>
      </c>
      <c r="O43" s="10">
        <v>0.8532214253143906</v>
      </c>
      <c r="P43" s="2" t="str">
        <f>VLOOKUP(Table13[[#This Row],[Salesman ID]],Salesman!$A$2:$K$21,4,0)</f>
        <v>Manoj Aggarwal</v>
      </c>
      <c r="Q43" s="2" t="str">
        <f>VLOOKUP(Table13[[#This Row],[City ID]],Region!$A$2:$E$26,2,0)</f>
        <v>Bhopal</v>
      </c>
      <c r="R43" s="26" t="str">
        <f>VLOOKUP(Table13[[#This Row],[City ID]],Region!$A$2:$E$26,3,0)</f>
        <v>Madhya Pradesh</v>
      </c>
      <c r="S43" s="2" t="str">
        <f>VLOOKUP(Table13[[#This Row],[City ID]],Region!$A$2:$E$26,4,0)</f>
        <v>Central</v>
      </c>
      <c r="T43" s="18" t="str">
        <f>VLOOKUP(Table13[[#This Row],[SKU Code]],SKU!$A$2:$C$22,3,0)</f>
        <v>Maybelline</v>
      </c>
      <c r="U43" s="18" t="str">
        <f>VLOOKUP(Table13[[#This Row],[Store ID]],Stores!$A$2:$H$51,4,0)</f>
        <v>Nexus</v>
      </c>
      <c r="V43" s="36">
        <f>INDEX(Period!$B$1:$B$37,MATCH(Table13[[#This Row],[Period ID]],Period!$C$1:$C$37,0))</f>
        <v>43405</v>
      </c>
    </row>
    <row r="44" spans="1:22" x14ac:dyDescent="0.25">
      <c r="A44" s="9">
        <v>43</v>
      </c>
      <c r="B44" s="2" t="s">
        <v>69</v>
      </c>
      <c r="C44" s="2" t="s">
        <v>93</v>
      </c>
      <c r="D44" s="2" t="s">
        <v>254</v>
      </c>
      <c r="E44" s="2" t="s">
        <v>112</v>
      </c>
      <c r="F44" s="2" t="s">
        <v>201</v>
      </c>
      <c r="G44" s="2" t="s">
        <v>327</v>
      </c>
      <c r="H44" s="2">
        <f>MAX(Table13[[#This Row],[Column1]],0)</f>
        <v>7</v>
      </c>
      <c r="I44" s="29">
        <v>7</v>
      </c>
      <c r="J44" s="29">
        <v>10.777590289599029</v>
      </c>
      <c r="K44" s="29">
        <f>MAX(Table13[[#This Row],[Column2]],0)</f>
        <v>6.35</v>
      </c>
      <c r="L44" s="24">
        <v>6.35</v>
      </c>
      <c r="M44" s="24">
        <v>6.8453808281998541</v>
      </c>
      <c r="N44" s="2">
        <v>0.96032324014540171</v>
      </c>
      <c r="O44" s="10">
        <v>0.34823793276632409</v>
      </c>
      <c r="P44" s="2" t="str">
        <f>VLOOKUP(Table13[[#This Row],[Salesman ID]],Salesman!$A$2:$K$21,4,0)</f>
        <v>Samuel George</v>
      </c>
      <c r="Q44" s="2" t="str">
        <f>VLOOKUP(Table13[[#This Row],[City ID]],Region!$A$2:$E$26,2,0)</f>
        <v>Bhopal</v>
      </c>
      <c r="R44" s="26" t="str">
        <f>VLOOKUP(Table13[[#This Row],[City ID]],Region!$A$2:$E$26,3,0)</f>
        <v>Madhya Pradesh</v>
      </c>
      <c r="S44" s="2" t="str">
        <f>VLOOKUP(Table13[[#This Row],[City ID]],Region!$A$2:$E$26,4,0)</f>
        <v>Central</v>
      </c>
      <c r="T44" s="18" t="str">
        <f>VLOOKUP(Table13[[#This Row],[SKU Code]],SKU!$A$2:$C$22,3,0)</f>
        <v>Garnier</v>
      </c>
      <c r="U44" s="18" t="str">
        <f>VLOOKUP(Table13[[#This Row],[Store ID]],Stores!$A$2:$H$51,4,0)</f>
        <v>Fireside</v>
      </c>
      <c r="V44" s="36">
        <f>INDEX(Period!$B$1:$B$37,MATCH(Table13[[#This Row],[Period ID]],Period!$C$1:$C$37,0))</f>
        <v>43374</v>
      </c>
    </row>
    <row r="45" spans="1:22" x14ac:dyDescent="0.25">
      <c r="A45" s="9">
        <v>44</v>
      </c>
      <c r="B45" s="2" t="s">
        <v>80</v>
      </c>
      <c r="C45" s="2" t="s">
        <v>95</v>
      </c>
      <c r="D45" s="2" t="s">
        <v>184</v>
      </c>
      <c r="E45" s="2" t="s">
        <v>115</v>
      </c>
      <c r="F45" s="2" t="s">
        <v>226</v>
      </c>
      <c r="G45" s="2" t="s">
        <v>328</v>
      </c>
      <c r="H45" s="2">
        <f>MAX(Table13[[#This Row],[Column1]],0)</f>
        <v>135</v>
      </c>
      <c r="I45" s="29">
        <v>135</v>
      </c>
      <c r="J45" s="29">
        <v>159.55139447016842</v>
      </c>
      <c r="K45" s="29">
        <f>MAX(Table13[[#This Row],[Column2]],0)</f>
        <v>0.4</v>
      </c>
      <c r="L45" s="24">
        <v>0.4</v>
      </c>
      <c r="M45" s="24">
        <v>0.43387137929779662</v>
      </c>
      <c r="N45" s="2">
        <v>0.33793093259294638</v>
      </c>
      <c r="O45" s="10">
        <v>0.97326069058675013</v>
      </c>
      <c r="P45" s="2" t="str">
        <f>VLOOKUP(Table13[[#This Row],[Salesman ID]],Salesman!$A$2:$K$21,4,0)</f>
        <v>Shweta Kalla </v>
      </c>
      <c r="Q45" s="2" t="str">
        <f>VLOOKUP(Table13[[#This Row],[City ID]],Region!$A$2:$E$26,2,0)</f>
        <v>Imphal</v>
      </c>
      <c r="R45" s="26" t="str">
        <f>VLOOKUP(Table13[[#This Row],[City ID]],Region!$A$2:$E$26,3,0)</f>
        <v>Manipur</v>
      </c>
      <c r="S45" s="2" t="str">
        <f>VLOOKUP(Table13[[#This Row],[City ID]],Region!$A$2:$E$26,4,0)</f>
        <v>Northern</v>
      </c>
      <c r="T45" s="18" t="str">
        <f>VLOOKUP(Table13[[#This Row],[SKU Code]],SKU!$A$2:$C$22,3,0)</f>
        <v>NYX Professional</v>
      </c>
      <c r="U45" s="18" t="str">
        <f>VLOOKUP(Table13[[#This Row],[Store ID]],Stores!$A$2:$H$51,4,0)</f>
        <v>AllStar</v>
      </c>
      <c r="V45" s="36">
        <f>INDEX(Period!$B$1:$B$37,MATCH(Table13[[#This Row],[Period ID]],Period!$C$1:$C$37,0))</f>
        <v>44136</v>
      </c>
    </row>
    <row r="46" spans="1:22" x14ac:dyDescent="0.25">
      <c r="A46" s="9">
        <v>45</v>
      </c>
      <c r="B46" s="2" t="s">
        <v>251</v>
      </c>
      <c r="C46" s="2" t="s">
        <v>103</v>
      </c>
      <c r="D46" s="2" t="s">
        <v>189</v>
      </c>
      <c r="E46" s="2" t="s">
        <v>130</v>
      </c>
      <c r="F46" s="2" t="s">
        <v>213</v>
      </c>
      <c r="G46" s="2" t="s">
        <v>329</v>
      </c>
      <c r="H46" s="2">
        <f>MAX(Table13[[#This Row],[Column1]],0)</f>
        <v>151</v>
      </c>
      <c r="I46" s="29">
        <v>151</v>
      </c>
      <c r="J46" s="29">
        <v>254.23108215381143</v>
      </c>
      <c r="K46" s="29">
        <f>MAX(Table13[[#This Row],[Column2]],0)</f>
        <v>16.25</v>
      </c>
      <c r="L46" s="24">
        <v>16.25</v>
      </c>
      <c r="M46" s="24">
        <v>29.994931181880208</v>
      </c>
      <c r="N46" s="2">
        <v>0.26935452290159212</v>
      </c>
      <c r="O46" s="10">
        <v>2.3709382371976284E-2</v>
      </c>
      <c r="P46" s="2" t="str">
        <f>VLOOKUP(Table13[[#This Row],[Salesman ID]],Salesman!$A$2:$K$21,4,0)</f>
        <v>Jawahar Sawant</v>
      </c>
      <c r="Q46" s="2" t="str">
        <f>VLOOKUP(Table13[[#This Row],[City ID]],Region!$A$2:$E$26,2,0)</f>
        <v>Chennai</v>
      </c>
      <c r="R46" s="26" t="str">
        <f>VLOOKUP(Table13[[#This Row],[City ID]],Region!$A$2:$E$26,3,0)</f>
        <v>Tamil Nadu</v>
      </c>
      <c r="S46" s="2" t="str">
        <f>VLOOKUP(Table13[[#This Row],[City ID]],Region!$A$2:$E$26,4,0)</f>
        <v>Southern</v>
      </c>
      <c r="T46" s="18" t="str">
        <f>VLOOKUP(Table13[[#This Row],[SKU Code]],SKU!$A$2:$C$22,3,0)</f>
        <v>Garnier</v>
      </c>
      <c r="U46" s="18" t="str">
        <f>VLOOKUP(Table13[[#This Row],[Store ID]],Stores!$A$2:$H$51,4,0)</f>
        <v>BlueFire</v>
      </c>
      <c r="V46" s="36">
        <f>INDEX(Period!$B$1:$B$37,MATCH(Table13[[#This Row],[Period ID]],Period!$C$1:$C$37,0))</f>
        <v>43739</v>
      </c>
    </row>
    <row r="47" spans="1:22" x14ac:dyDescent="0.25">
      <c r="A47" s="9">
        <v>46</v>
      </c>
      <c r="B47" s="2" t="s">
        <v>79</v>
      </c>
      <c r="C47" s="2" t="s">
        <v>81</v>
      </c>
      <c r="D47" s="2" t="s">
        <v>181</v>
      </c>
      <c r="E47" s="2" t="s">
        <v>128</v>
      </c>
      <c r="F47" s="2" t="s">
        <v>227</v>
      </c>
      <c r="G47" s="2" t="s">
        <v>330</v>
      </c>
      <c r="H47" s="2">
        <f>MAX(Table13[[#This Row],[Column1]],0)</f>
        <v>178</v>
      </c>
      <c r="I47" s="29">
        <v>178</v>
      </c>
      <c r="J47" s="29">
        <v>236.87255416244886</v>
      </c>
      <c r="K47" s="29">
        <f>MAX(Table13[[#This Row],[Column2]],0)</f>
        <v>7.9090909090909092</v>
      </c>
      <c r="L47" s="24">
        <v>7.9090909090909092</v>
      </c>
      <c r="M47" s="24">
        <v>10.764843741818821</v>
      </c>
      <c r="N47" s="2">
        <v>0.13628829716498936</v>
      </c>
      <c r="O47" s="10">
        <v>0.56736227266374006</v>
      </c>
      <c r="P47" s="2" t="str">
        <f>VLOOKUP(Table13[[#This Row],[Salesman ID]],Salesman!$A$2:$K$21,4,0)</f>
        <v>Usha Chohan </v>
      </c>
      <c r="Q47" s="2" t="str">
        <f>VLOOKUP(Table13[[#This Row],[City ID]],Region!$A$2:$E$26,2,0)</f>
        <v>Amaravati</v>
      </c>
      <c r="R47" s="26" t="str">
        <f>VLOOKUP(Table13[[#This Row],[City ID]],Region!$A$2:$E$26,3,0)</f>
        <v>Andhra Pradesh</v>
      </c>
      <c r="S47" s="2" t="str">
        <f>VLOOKUP(Table13[[#This Row],[City ID]],Region!$A$2:$E$26,4,0)</f>
        <v>Southern</v>
      </c>
      <c r="T47" s="18" t="str">
        <f>VLOOKUP(Table13[[#This Row],[SKU Code]],SKU!$A$2:$C$22,3,0)</f>
        <v>Garnier</v>
      </c>
      <c r="U47" s="18" t="str">
        <f>VLOOKUP(Table13[[#This Row],[Store ID]],Stores!$A$2:$H$51,4,0)</f>
        <v>Nexus</v>
      </c>
      <c r="V47" s="36">
        <f>INDEX(Period!$B$1:$B$37,MATCH(Table13[[#This Row],[Period ID]],Period!$C$1:$C$37,0))</f>
        <v>44166</v>
      </c>
    </row>
    <row r="48" spans="1:22" x14ac:dyDescent="0.25">
      <c r="A48" s="9">
        <v>47</v>
      </c>
      <c r="B48" s="2" t="s">
        <v>251</v>
      </c>
      <c r="C48" s="2" t="s">
        <v>96</v>
      </c>
      <c r="D48" s="2" t="s">
        <v>189</v>
      </c>
      <c r="E48" s="2" t="s">
        <v>130</v>
      </c>
      <c r="F48" s="2" t="s">
        <v>218</v>
      </c>
      <c r="G48" s="2" t="s">
        <v>331</v>
      </c>
      <c r="H48" s="2">
        <f>MAX(Table13[[#This Row],[Column1]],0)</f>
        <v>43</v>
      </c>
      <c r="I48" s="29">
        <v>43</v>
      </c>
      <c r="J48" s="29">
        <v>55.102317839355585</v>
      </c>
      <c r="K48" s="29">
        <f>MAX(Table13[[#This Row],[Column2]],0)</f>
        <v>5.45</v>
      </c>
      <c r="L48" s="24">
        <v>5.45</v>
      </c>
      <c r="M48" s="24">
        <v>9.6301760384099246</v>
      </c>
      <c r="N48" s="2">
        <v>0.81043821093743484</v>
      </c>
      <c r="O48" s="10">
        <v>0.44763701722345817</v>
      </c>
      <c r="P48" s="2" t="str">
        <f>VLOOKUP(Table13[[#This Row],[Salesman ID]],Salesman!$A$2:$K$21,4,0)</f>
        <v>Jawahar Sawant</v>
      </c>
      <c r="Q48" s="2" t="str">
        <f>VLOOKUP(Table13[[#This Row],[City ID]],Region!$A$2:$E$26,2,0)</f>
        <v>Shillong</v>
      </c>
      <c r="R48" s="26" t="str">
        <f>VLOOKUP(Table13[[#This Row],[City ID]],Region!$A$2:$E$26,3,0)</f>
        <v>Meghalaya</v>
      </c>
      <c r="S48" s="2" t="str">
        <f>VLOOKUP(Table13[[#This Row],[City ID]],Region!$A$2:$E$26,4,0)</f>
        <v>Northern</v>
      </c>
      <c r="T48" s="18" t="str">
        <f>VLOOKUP(Table13[[#This Row],[SKU Code]],SKU!$A$2:$C$22,3,0)</f>
        <v>Garnier</v>
      </c>
      <c r="U48" s="18" t="str">
        <f>VLOOKUP(Table13[[#This Row],[Store ID]],Stores!$A$2:$H$51,4,0)</f>
        <v>BlueFire</v>
      </c>
      <c r="V48" s="36">
        <f>INDEX(Period!$B$1:$B$37,MATCH(Table13[[#This Row],[Period ID]],Period!$C$1:$C$37,0))</f>
        <v>43891</v>
      </c>
    </row>
    <row r="49" spans="1:22" x14ac:dyDescent="0.25">
      <c r="A49" s="9">
        <v>48</v>
      </c>
      <c r="B49" s="2" t="s">
        <v>249</v>
      </c>
      <c r="C49" s="2" t="s">
        <v>87</v>
      </c>
      <c r="D49" s="2" t="s">
        <v>258</v>
      </c>
      <c r="E49" s="2" t="s">
        <v>106</v>
      </c>
      <c r="F49" s="2" t="s">
        <v>219</v>
      </c>
      <c r="G49" s="2" t="s">
        <v>332</v>
      </c>
      <c r="H49" s="2">
        <f>MAX(Table13[[#This Row],[Column1]],0)</f>
        <v>126</v>
      </c>
      <c r="I49" s="29">
        <v>126</v>
      </c>
      <c r="J49" s="29">
        <v>244.93557481435278</v>
      </c>
      <c r="K49" s="29">
        <f>MAX(Table13[[#This Row],[Column2]],0)</f>
        <v>10.3</v>
      </c>
      <c r="L49" s="24">
        <v>10.3</v>
      </c>
      <c r="M49" s="24">
        <v>20.385980651801965</v>
      </c>
      <c r="N49" s="2">
        <v>0.36759177054515679</v>
      </c>
      <c r="O49" s="10">
        <v>0.49842996817008711</v>
      </c>
      <c r="P49" s="2" t="str">
        <f>VLOOKUP(Table13[[#This Row],[Salesman ID]],Salesman!$A$2:$K$21,4,0)</f>
        <v>Rebecca Jones</v>
      </c>
      <c r="Q49" s="2" t="str">
        <f>VLOOKUP(Table13[[#This Row],[City ID]],Region!$A$2:$E$26,2,0)</f>
        <v>Gandhinagar</v>
      </c>
      <c r="R49" s="26" t="str">
        <f>VLOOKUP(Table13[[#This Row],[City ID]],Region!$A$2:$E$26,3,0)</f>
        <v>Gujarat</v>
      </c>
      <c r="S49" s="2" t="str">
        <f>VLOOKUP(Table13[[#This Row],[City ID]],Region!$A$2:$E$26,4,0)</f>
        <v>Western</v>
      </c>
      <c r="T49" s="18" t="str">
        <f>VLOOKUP(Table13[[#This Row],[SKU Code]],SKU!$A$2:$C$22,3,0)</f>
        <v>Garnier</v>
      </c>
      <c r="U49" s="18" t="str">
        <f>VLOOKUP(Table13[[#This Row],[Store ID]],Stores!$A$2:$H$51,4,0)</f>
        <v>OurTown</v>
      </c>
      <c r="V49" s="36">
        <f>INDEX(Period!$B$1:$B$37,MATCH(Table13[[#This Row],[Period ID]],Period!$C$1:$C$37,0))</f>
        <v>43922</v>
      </c>
    </row>
    <row r="50" spans="1:22" x14ac:dyDescent="0.25">
      <c r="A50" s="9">
        <v>49</v>
      </c>
      <c r="B50" s="2" t="s">
        <v>250</v>
      </c>
      <c r="C50" s="2" t="s">
        <v>96</v>
      </c>
      <c r="D50" s="2" t="s">
        <v>254</v>
      </c>
      <c r="E50" s="2" t="s">
        <v>151</v>
      </c>
      <c r="F50" s="2" t="s">
        <v>227</v>
      </c>
      <c r="G50" s="2" t="s">
        <v>333</v>
      </c>
      <c r="H50" s="2">
        <f>MAX(Table13[[#This Row],[Column1]],0)</f>
        <v>143</v>
      </c>
      <c r="I50" s="29">
        <v>143</v>
      </c>
      <c r="J50" s="29">
        <v>229.35693276132437</v>
      </c>
      <c r="K50" s="29">
        <f>MAX(Table13[[#This Row],[Column2]],0)</f>
        <v>1.2777777777777777</v>
      </c>
      <c r="L50" s="24">
        <v>1.2777777777777777</v>
      </c>
      <c r="M50" s="24">
        <v>2.4574830000465653</v>
      </c>
      <c r="N50" s="2">
        <v>0.29304755960861339</v>
      </c>
      <c r="O50" s="10">
        <v>0.92204664764012778</v>
      </c>
      <c r="P50" s="2" t="str">
        <f>VLOOKUP(Table13[[#This Row],[Salesman ID]],Salesman!$A$2:$K$21,4,0)</f>
        <v>Manoj Aggarwal</v>
      </c>
      <c r="Q50" s="2" t="str">
        <f>VLOOKUP(Table13[[#This Row],[City ID]],Region!$A$2:$E$26,2,0)</f>
        <v>Shillong</v>
      </c>
      <c r="R50" s="26" t="str">
        <f>VLOOKUP(Table13[[#This Row],[City ID]],Region!$A$2:$E$26,3,0)</f>
        <v>Meghalaya</v>
      </c>
      <c r="S50" s="2" t="str">
        <f>VLOOKUP(Table13[[#This Row],[City ID]],Region!$A$2:$E$26,4,0)</f>
        <v>Northern</v>
      </c>
      <c r="T50" s="18" t="str">
        <f>VLOOKUP(Table13[[#This Row],[SKU Code]],SKU!$A$2:$C$22,3,0)</f>
        <v>Garnier</v>
      </c>
      <c r="U50" s="18" t="str">
        <f>VLOOKUP(Table13[[#This Row],[Store ID]],Stores!$A$2:$H$51,4,0)</f>
        <v>BlueFire</v>
      </c>
      <c r="V50" s="36">
        <f>INDEX(Period!$B$1:$B$37,MATCH(Table13[[#This Row],[Period ID]],Period!$C$1:$C$37,0))</f>
        <v>44166</v>
      </c>
    </row>
    <row r="51" spans="1:22" x14ac:dyDescent="0.25">
      <c r="A51" s="9">
        <v>50</v>
      </c>
      <c r="B51" s="2" t="s">
        <v>72</v>
      </c>
      <c r="C51" s="2" t="s">
        <v>90</v>
      </c>
      <c r="D51" s="2" t="s">
        <v>256</v>
      </c>
      <c r="E51" s="2" t="s">
        <v>146</v>
      </c>
      <c r="F51" s="2" t="s">
        <v>204</v>
      </c>
      <c r="G51" s="2" t="s">
        <v>334</v>
      </c>
      <c r="H51" s="2">
        <f>MAX(Table13[[#This Row],[Column1]],0)</f>
        <v>0</v>
      </c>
      <c r="I51" s="29">
        <v>-190</v>
      </c>
      <c r="J51" s="29">
        <v>295.73873191669696</v>
      </c>
      <c r="K51" s="29">
        <f>MAX(Table13[[#This Row],[Column2]],0)</f>
        <v>0</v>
      </c>
      <c r="L51" s="24">
        <v>-8.6111111111111107</v>
      </c>
      <c r="M51" s="24">
        <v>14.793353515935095</v>
      </c>
      <c r="N51" s="2">
        <v>6.6300059634656794E-2</v>
      </c>
      <c r="O51" s="10">
        <v>0.23913301860743297</v>
      </c>
      <c r="P51" s="2" t="str">
        <f>VLOOKUP(Table13[[#This Row],[Salesman ID]],Salesman!$A$2:$K$21,4,0)</f>
        <v>Somnath Chanda</v>
      </c>
      <c r="Q51" s="2" t="str">
        <f>VLOOKUP(Table13[[#This Row],[City ID]],Region!$A$2:$E$26,2,0)</f>
        <v>Ranchi</v>
      </c>
      <c r="R51" s="26" t="str">
        <f>VLOOKUP(Table13[[#This Row],[City ID]],Region!$A$2:$E$26,3,0)</f>
        <v>Jharkhand</v>
      </c>
      <c r="S51" s="2" t="str">
        <f>VLOOKUP(Table13[[#This Row],[City ID]],Region!$A$2:$E$26,4,0)</f>
        <v>Eastern</v>
      </c>
      <c r="T51" s="18" t="str">
        <f>VLOOKUP(Table13[[#This Row],[SKU Code]],SKU!$A$2:$C$22,3,0)</f>
        <v>NYX Professional</v>
      </c>
      <c r="U51" s="18" t="str">
        <f>VLOOKUP(Table13[[#This Row],[Store ID]],Stores!$A$2:$H$51,4,0)</f>
        <v>AllAround</v>
      </c>
      <c r="V51" s="36">
        <f>INDEX(Period!$B$1:$B$37,MATCH(Table13[[#This Row],[Period ID]],Period!$C$1:$C$37,0))</f>
        <v>43466</v>
      </c>
    </row>
    <row r="52" spans="1:22" x14ac:dyDescent="0.25">
      <c r="A52" s="9">
        <v>51</v>
      </c>
      <c r="B52" s="2" t="s">
        <v>69</v>
      </c>
      <c r="C52" s="2" t="s">
        <v>84</v>
      </c>
      <c r="D52" s="2" t="s">
        <v>262</v>
      </c>
      <c r="E52" s="2" t="s">
        <v>120</v>
      </c>
      <c r="F52" s="2" t="s">
        <v>220</v>
      </c>
      <c r="G52" s="2" t="s">
        <v>335</v>
      </c>
      <c r="H52" s="2">
        <f>MAX(Table13[[#This Row],[Column1]],0)</f>
        <v>66</v>
      </c>
      <c r="I52" s="29">
        <v>66</v>
      </c>
      <c r="J52" s="29">
        <v>92.102119950251335</v>
      </c>
      <c r="K52" s="29">
        <f>MAX(Table13[[#This Row],[Column2]],0)</f>
        <v>2.9411764705882355</v>
      </c>
      <c r="L52" s="24">
        <v>2.9411764705882355</v>
      </c>
      <c r="M52" s="24">
        <v>3.6971827675459803</v>
      </c>
      <c r="N52" s="2">
        <v>0.68731411067738035</v>
      </c>
      <c r="O52" s="10">
        <v>0.80628402077141259</v>
      </c>
      <c r="P52" s="2" t="str">
        <f>VLOOKUP(Table13[[#This Row],[Salesman ID]],Salesman!$A$2:$K$21,4,0)</f>
        <v>Samuel George</v>
      </c>
      <c r="Q52" s="2" t="str">
        <f>VLOOKUP(Table13[[#This Row],[City ID]],Region!$A$2:$E$26,2,0)</f>
        <v>Patna</v>
      </c>
      <c r="R52" s="26" t="str">
        <f>VLOOKUP(Table13[[#This Row],[City ID]],Region!$A$2:$E$26,3,0)</f>
        <v>Bihar</v>
      </c>
      <c r="S52" s="2" t="str">
        <f>VLOOKUP(Table13[[#This Row],[City ID]],Region!$A$2:$E$26,4,0)</f>
        <v>Eastern</v>
      </c>
      <c r="T52" s="18" t="str">
        <f>VLOOKUP(Table13[[#This Row],[SKU Code]],SKU!$A$2:$C$22,3,0)</f>
        <v>Maybelline</v>
      </c>
      <c r="U52" s="18" t="str">
        <f>VLOOKUP(Table13[[#This Row],[Store ID]],Stores!$A$2:$H$51,4,0)</f>
        <v>OurTown</v>
      </c>
      <c r="V52" s="36">
        <f>INDEX(Period!$B$1:$B$37,MATCH(Table13[[#This Row],[Period ID]],Period!$C$1:$C$37,0))</f>
        <v>43952</v>
      </c>
    </row>
    <row r="53" spans="1:22" x14ac:dyDescent="0.25">
      <c r="A53" s="9">
        <v>52</v>
      </c>
      <c r="B53" s="2" t="s">
        <v>253</v>
      </c>
      <c r="C53" s="2" t="s">
        <v>100</v>
      </c>
      <c r="D53" s="2" t="s">
        <v>185</v>
      </c>
      <c r="E53" s="2" t="s">
        <v>142</v>
      </c>
      <c r="F53" s="2" t="s">
        <v>217</v>
      </c>
      <c r="G53" s="2" t="s">
        <v>336</v>
      </c>
      <c r="H53" s="2">
        <f>MAX(Table13[[#This Row],[Column1]],0)</f>
        <v>5</v>
      </c>
      <c r="I53" s="29">
        <v>5</v>
      </c>
      <c r="J53" s="29">
        <v>7.3019416357361457</v>
      </c>
      <c r="K53" s="29">
        <f>MAX(Table13[[#This Row],[Column2]],0)</f>
        <v>14.214285714285714</v>
      </c>
      <c r="L53" s="24">
        <v>14.214285714285714</v>
      </c>
      <c r="M53" s="24">
        <v>23.620395518411406</v>
      </c>
      <c r="N53" s="2">
        <v>0.98438231496274575</v>
      </c>
      <c r="O53" s="10">
        <v>1.8030232297495674E-3</v>
      </c>
      <c r="P53" s="2" t="str">
        <f>VLOOKUP(Table13[[#This Row],[Salesman ID]],Salesman!$A$2:$K$21,4,0)</f>
        <v>Nancy Mohan</v>
      </c>
      <c r="Q53" s="2" t="str">
        <f>VLOOKUP(Table13[[#This Row],[City ID]],Region!$A$2:$E$26,2,0)</f>
        <v>Chandigarh</v>
      </c>
      <c r="R53" s="26" t="str">
        <f>VLOOKUP(Table13[[#This Row],[City ID]],Region!$A$2:$E$26,3,0)</f>
        <v>Punjab</v>
      </c>
      <c r="S53" s="2" t="str">
        <f>VLOOKUP(Table13[[#This Row],[City ID]],Region!$A$2:$E$26,4,0)</f>
        <v>Northern</v>
      </c>
      <c r="T53" s="18" t="str">
        <f>VLOOKUP(Table13[[#This Row],[SKU Code]],SKU!$A$2:$C$22,3,0)</f>
        <v>Maybelline</v>
      </c>
      <c r="U53" s="18" t="str">
        <f>VLOOKUP(Table13[[#This Row],[Store ID]],Stores!$A$2:$H$51,4,0)</f>
        <v>Nexus</v>
      </c>
      <c r="V53" s="36">
        <f>INDEX(Period!$B$1:$B$37,MATCH(Table13[[#This Row],[Period ID]],Period!$C$1:$C$37,0))</f>
        <v>43862</v>
      </c>
    </row>
    <row r="54" spans="1:22" x14ac:dyDescent="0.25">
      <c r="A54" s="9">
        <v>53</v>
      </c>
      <c r="B54" s="2" t="s">
        <v>77</v>
      </c>
      <c r="C54" s="2" t="s">
        <v>94</v>
      </c>
      <c r="D54" s="2" t="s">
        <v>180</v>
      </c>
      <c r="E54" s="2" t="s">
        <v>114</v>
      </c>
      <c r="F54" s="2" t="s">
        <v>198</v>
      </c>
      <c r="G54" s="2" t="s">
        <v>337</v>
      </c>
      <c r="H54" s="2">
        <f>MAX(Table13[[#This Row],[Column1]],0)</f>
        <v>164</v>
      </c>
      <c r="I54" s="29">
        <v>164</v>
      </c>
      <c r="J54" s="29">
        <v>274.97624920159006</v>
      </c>
      <c r="K54" s="29">
        <f>MAX(Table13[[#This Row],[Column2]],0)</f>
        <v>4</v>
      </c>
      <c r="L54" s="24">
        <v>4</v>
      </c>
      <c r="M54" s="24">
        <v>6.6137662152788472</v>
      </c>
      <c r="N54" s="2">
        <v>0.1977957154192922</v>
      </c>
      <c r="O54" s="10">
        <v>0.70880332852369132</v>
      </c>
      <c r="P54" s="2" t="str">
        <f>VLOOKUP(Table13[[#This Row],[Salesman ID]],Salesman!$A$2:$K$21,4,0)</f>
        <v>Vijay Dev</v>
      </c>
      <c r="Q54" s="2" t="str">
        <f>VLOOKUP(Table13[[#This Row],[City ID]],Region!$A$2:$E$26,2,0)</f>
        <v>Mumbai</v>
      </c>
      <c r="R54" s="26" t="str">
        <f>VLOOKUP(Table13[[#This Row],[City ID]],Region!$A$2:$E$26,3,0)</f>
        <v>Maharashtra</v>
      </c>
      <c r="S54" s="2" t="str">
        <f>VLOOKUP(Table13[[#This Row],[City ID]],Region!$A$2:$E$26,4,0)</f>
        <v>Western</v>
      </c>
      <c r="T54" s="18" t="str">
        <f>VLOOKUP(Table13[[#This Row],[SKU Code]],SKU!$A$2:$C$22,3,0)</f>
        <v>NYX Professional</v>
      </c>
      <c r="U54" s="18" t="str">
        <f>VLOOKUP(Table13[[#This Row],[Store ID]],Stores!$A$2:$H$51,4,0)</f>
        <v>Nexus</v>
      </c>
      <c r="V54" s="36">
        <f>INDEX(Period!$B$1:$B$37,MATCH(Table13[[#This Row],[Period ID]],Period!$C$1:$C$37,0))</f>
        <v>43282</v>
      </c>
    </row>
    <row r="55" spans="1:22" x14ac:dyDescent="0.25">
      <c r="A55" s="9">
        <v>54</v>
      </c>
      <c r="B55" s="2" t="s">
        <v>73</v>
      </c>
      <c r="C55" s="2" t="s">
        <v>92</v>
      </c>
      <c r="D55" s="2" t="s">
        <v>185</v>
      </c>
      <c r="E55" s="2" t="s">
        <v>115</v>
      </c>
      <c r="F55" s="2" t="s">
        <v>213</v>
      </c>
      <c r="G55" s="2" t="s">
        <v>338</v>
      </c>
      <c r="H55" s="2">
        <f>MAX(Table13[[#This Row],[Column1]],0)</f>
        <v>16</v>
      </c>
      <c r="I55" s="29">
        <v>16</v>
      </c>
      <c r="J55" s="29">
        <v>31.959333535908712</v>
      </c>
      <c r="K55" s="29">
        <f>MAX(Table13[[#This Row],[Column2]],0)</f>
        <v>6.7222222222222223</v>
      </c>
      <c r="L55" s="24">
        <v>6.7222222222222223</v>
      </c>
      <c r="M55" s="24">
        <v>10.912224590518711</v>
      </c>
      <c r="N55" s="2">
        <v>0.93650179362500641</v>
      </c>
      <c r="O55" s="10">
        <v>0.39539577146018157</v>
      </c>
      <c r="P55" s="2" t="str">
        <f>VLOOKUP(Table13[[#This Row],[Salesman ID]],Salesman!$A$2:$K$21,4,0)</f>
        <v>Veena Bath </v>
      </c>
      <c r="Q55" s="2" t="str">
        <f>VLOOKUP(Table13[[#This Row],[City ID]],Region!$A$2:$E$26,2,0)</f>
        <v>Thiruvananthapuram</v>
      </c>
      <c r="R55" s="26" t="str">
        <f>VLOOKUP(Table13[[#This Row],[City ID]],Region!$A$2:$E$26,3,0)</f>
        <v>Kerala</v>
      </c>
      <c r="S55" s="2" t="str">
        <f>VLOOKUP(Table13[[#This Row],[City ID]],Region!$A$2:$E$26,4,0)</f>
        <v>Southern</v>
      </c>
      <c r="T55" s="18" t="str">
        <f>VLOOKUP(Table13[[#This Row],[SKU Code]],SKU!$A$2:$C$22,3,0)</f>
        <v>Maybelline</v>
      </c>
      <c r="U55" s="18" t="str">
        <f>VLOOKUP(Table13[[#This Row],[Store ID]],Stores!$A$2:$H$51,4,0)</f>
        <v>AllStar</v>
      </c>
      <c r="V55" s="36">
        <f>INDEX(Period!$B$1:$B$37,MATCH(Table13[[#This Row],[Period ID]],Period!$C$1:$C$37,0))</f>
        <v>43739</v>
      </c>
    </row>
    <row r="56" spans="1:22" x14ac:dyDescent="0.25">
      <c r="A56" s="9">
        <v>55</v>
      </c>
      <c r="B56" s="2" t="s">
        <v>71</v>
      </c>
      <c r="C56" s="2" t="s">
        <v>98</v>
      </c>
      <c r="D56" s="2" t="s">
        <v>257</v>
      </c>
      <c r="E56" s="2" t="s">
        <v>131</v>
      </c>
      <c r="F56" s="2" t="s">
        <v>192</v>
      </c>
      <c r="G56" s="2" t="s">
        <v>339</v>
      </c>
      <c r="H56" s="2">
        <f>MAX(Table13[[#This Row],[Column1]],0)</f>
        <v>167</v>
      </c>
      <c r="I56" s="29">
        <v>167</v>
      </c>
      <c r="J56" s="29">
        <v>258.07887100315236</v>
      </c>
      <c r="K56" s="29">
        <f>MAX(Table13[[#This Row],[Column2]],0)</f>
        <v>6.2857142857142856</v>
      </c>
      <c r="L56" s="24">
        <v>6.2857142857142856</v>
      </c>
      <c r="M56" s="24">
        <v>10.489915957279692</v>
      </c>
      <c r="N56" s="2">
        <v>0.18926551160716987</v>
      </c>
      <c r="O56" s="10">
        <v>0.55801733548938004</v>
      </c>
      <c r="P56" s="2" t="str">
        <f>VLOOKUP(Table13[[#This Row],[Salesman ID]],Salesman!$A$2:$K$21,4,0)</f>
        <v>Nalini Majumdar </v>
      </c>
      <c r="Q56" s="2" t="str">
        <f>VLOOKUP(Table13[[#This Row],[City ID]],Region!$A$2:$E$26,2,0)</f>
        <v>Kohima</v>
      </c>
      <c r="R56" s="26" t="str">
        <f>VLOOKUP(Table13[[#This Row],[City ID]],Region!$A$2:$E$26,3,0)</f>
        <v>Nagaland</v>
      </c>
      <c r="S56" s="2" t="str">
        <f>VLOOKUP(Table13[[#This Row],[City ID]],Region!$A$2:$E$26,4,0)</f>
        <v>Northern</v>
      </c>
      <c r="T56" s="18" t="str">
        <f>VLOOKUP(Table13[[#This Row],[SKU Code]],SKU!$A$2:$C$22,3,0)</f>
        <v>Maybelline</v>
      </c>
      <c r="U56" s="18" t="str">
        <f>VLOOKUP(Table13[[#This Row],[Store ID]],Stores!$A$2:$H$51,4,0)</f>
        <v>Saffron</v>
      </c>
      <c r="V56" s="36">
        <f>INDEX(Period!$B$1:$B$37,MATCH(Table13[[#This Row],[Period ID]],Period!$C$1:$C$37,0))</f>
        <v>43101</v>
      </c>
    </row>
    <row r="57" spans="1:22" x14ac:dyDescent="0.25">
      <c r="A57" s="9">
        <v>56</v>
      </c>
      <c r="B57" s="2" t="s">
        <v>253</v>
      </c>
      <c r="C57" s="2" t="s">
        <v>94</v>
      </c>
      <c r="D57" s="2" t="s">
        <v>180</v>
      </c>
      <c r="E57" s="2" t="s">
        <v>154</v>
      </c>
      <c r="F57" s="2" t="s">
        <v>221</v>
      </c>
      <c r="G57" s="2" t="s">
        <v>340</v>
      </c>
      <c r="H57" s="2">
        <f>MAX(Table13[[#This Row],[Column1]],0)</f>
        <v>169</v>
      </c>
      <c r="I57" s="29">
        <v>169</v>
      </c>
      <c r="J57" s="29">
        <v>238.08708252998042</v>
      </c>
      <c r="K57" s="29">
        <f>MAX(Table13[[#This Row],[Column2]],0)</f>
        <v>10</v>
      </c>
      <c r="L57" s="24">
        <v>10</v>
      </c>
      <c r="M57" s="24">
        <v>16.923196101856188</v>
      </c>
      <c r="N57" s="2">
        <v>0.17271309968971416</v>
      </c>
      <c r="O57" s="10">
        <v>0.44694434010245754</v>
      </c>
      <c r="P57" s="2" t="str">
        <f>VLOOKUP(Table13[[#This Row],[Salesman ID]],Salesman!$A$2:$K$21,4,0)</f>
        <v>Nancy Mohan</v>
      </c>
      <c r="Q57" s="2" t="str">
        <f>VLOOKUP(Table13[[#This Row],[City ID]],Region!$A$2:$E$26,2,0)</f>
        <v>Mumbai</v>
      </c>
      <c r="R57" s="26" t="str">
        <f>VLOOKUP(Table13[[#This Row],[City ID]],Region!$A$2:$E$26,3,0)</f>
        <v>Maharashtra</v>
      </c>
      <c r="S57" s="2" t="str">
        <f>VLOOKUP(Table13[[#This Row],[City ID]],Region!$A$2:$E$26,4,0)</f>
        <v>Western</v>
      </c>
      <c r="T57" s="18" t="str">
        <f>VLOOKUP(Table13[[#This Row],[SKU Code]],SKU!$A$2:$C$22,3,0)</f>
        <v>NYX Professional</v>
      </c>
      <c r="U57" s="18" t="str">
        <f>VLOOKUP(Table13[[#This Row],[Store ID]],Stores!$A$2:$H$51,4,0)</f>
        <v>Fireside</v>
      </c>
      <c r="V57" s="36">
        <f>INDEX(Period!$B$1:$B$37,MATCH(Table13[[#This Row],[Period ID]],Period!$C$1:$C$37,0))</f>
        <v>43983</v>
      </c>
    </row>
    <row r="58" spans="1:22" x14ac:dyDescent="0.25">
      <c r="A58" s="9">
        <v>57</v>
      </c>
      <c r="B58" s="2" t="s">
        <v>251</v>
      </c>
      <c r="C58" s="2" t="s">
        <v>85</v>
      </c>
      <c r="D58" s="2" t="s">
        <v>182</v>
      </c>
      <c r="E58" s="2" t="s">
        <v>154</v>
      </c>
      <c r="F58" s="2" t="s">
        <v>205</v>
      </c>
      <c r="G58" s="2" t="s">
        <v>341</v>
      </c>
      <c r="H58" s="2">
        <f>MAX(Table13[[#This Row],[Column1]],0)</f>
        <v>44</v>
      </c>
      <c r="I58" s="29">
        <v>44</v>
      </c>
      <c r="J58" s="29">
        <v>75.288585595137079</v>
      </c>
      <c r="K58" s="29">
        <f>MAX(Table13[[#This Row],[Column2]],0)</f>
        <v>6.2727272727272725</v>
      </c>
      <c r="L58" s="24">
        <v>6.2727272727272725</v>
      </c>
      <c r="M58" s="24">
        <v>10.679322787302745</v>
      </c>
      <c r="N58" s="2">
        <v>0.80660471003050627</v>
      </c>
      <c r="O58" s="10">
        <v>0.69163588852992419</v>
      </c>
      <c r="P58" s="2" t="str">
        <f>VLOOKUP(Table13[[#This Row],[Salesman ID]],Salesman!$A$2:$K$21,4,0)</f>
        <v>Jawahar Sawant</v>
      </c>
      <c r="Q58" s="2" t="str">
        <f>VLOOKUP(Table13[[#This Row],[City ID]],Region!$A$2:$E$26,2,0)</f>
        <v>Naya Raipur</v>
      </c>
      <c r="R58" s="26" t="str">
        <f>VLOOKUP(Table13[[#This Row],[City ID]],Region!$A$2:$E$26,3,0)</f>
        <v>Chhattisgarh</v>
      </c>
      <c r="S58" s="2" t="str">
        <f>VLOOKUP(Table13[[#This Row],[City ID]],Region!$A$2:$E$26,4,0)</f>
        <v>Central</v>
      </c>
      <c r="T58" s="18" t="str">
        <f>VLOOKUP(Table13[[#This Row],[SKU Code]],SKU!$A$2:$C$22,3,0)</f>
        <v>Garnier</v>
      </c>
      <c r="U58" s="18" t="str">
        <f>VLOOKUP(Table13[[#This Row],[Store ID]],Stores!$A$2:$H$51,4,0)</f>
        <v>Fireside</v>
      </c>
      <c r="V58" s="36">
        <f>INDEX(Period!$B$1:$B$37,MATCH(Table13[[#This Row],[Period ID]],Period!$C$1:$C$37,0))</f>
        <v>43497</v>
      </c>
    </row>
    <row r="59" spans="1:22" x14ac:dyDescent="0.25">
      <c r="A59" s="9">
        <v>58</v>
      </c>
      <c r="B59" s="2" t="s">
        <v>252</v>
      </c>
      <c r="C59" s="2" t="s">
        <v>84</v>
      </c>
      <c r="D59" s="2" t="s">
        <v>183</v>
      </c>
      <c r="E59" s="2" t="s">
        <v>107</v>
      </c>
      <c r="F59" s="2" t="s">
        <v>207</v>
      </c>
      <c r="G59" s="2" t="s">
        <v>342</v>
      </c>
      <c r="H59" s="2">
        <f>MAX(Table13[[#This Row],[Column1]],0)</f>
        <v>34</v>
      </c>
      <c r="I59" s="29">
        <v>34</v>
      </c>
      <c r="J59" s="29">
        <v>50.482696382654723</v>
      </c>
      <c r="K59" s="29">
        <f>MAX(Table13[[#This Row],[Column2]],0)</f>
        <v>5.083333333333333</v>
      </c>
      <c r="L59" s="24">
        <v>5.083333333333333</v>
      </c>
      <c r="M59" s="24">
        <v>6.3338577017461013</v>
      </c>
      <c r="N59" s="2">
        <v>0.85130920366834695</v>
      </c>
      <c r="O59" s="10">
        <v>0.72685802962394519</v>
      </c>
      <c r="P59" s="2" t="str">
        <f>VLOOKUP(Table13[[#This Row],[Salesman ID]],Salesman!$A$2:$K$21,4,0)</f>
        <v>Maya Malhotra </v>
      </c>
      <c r="Q59" s="2" t="str">
        <f>VLOOKUP(Table13[[#This Row],[City ID]],Region!$A$2:$E$26,2,0)</f>
        <v>Patna</v>
      </c>
      <c r="R59" s="26" t="str">
        <f>VLOOKUP(Table13[[#This Row],[City ID]],Region!$A$2:$E$26,3,0)</f>
        <v>Bihar</v>
      </c>
      <c r="S59" s="2" t="str">
        <f>VLOOKUP(Table13[[#This Row],[City ID]],Region!$A$2:$E$26,4,0)</f>
        <v>Eastern</v>
      </c>
      <c r="T59" s="18" t="str">
        <f>VLOOKUP(Table13[[#This Row],[SKU Code]],SKU!$A$2:$C$22,3,0)</f>
        <v>Maybelline</v>
      </c>
      <c r="U59" s="18" t="str">
        <f>VLOOKUP(Table13[[#This Row],[Store ID]],Stores!$A$2:$H$51,4,0)</f>
        <v>Nexus</v>
      </c>
      <c r="V59" s="36">
        <f>INDEX(Period!$B$1:$B$37,MATCH(Table13[[#This Row],[Period ID]],Period!$C$1:$C$37,0))</f>
        <v>43556</v>
      </c>
    </row>
    <row r="60" spans="1:22" x14ac:dyDescent="0.25">
      <c r="A60" s="9">
        <v>59</v>
      </c>
      <c r="B60" s="2" t="s">
        <v>69</v>
      </c>
      <c r="C60" s="2" t="s">
        <v>95</v>
      </c>
      <c r="D60" s="2" t="s">
        <v>184</v>
      </c>
      <c r="E60" s="2" t="s">
        <v>150</v>
      </c>
      <c r="F60" s="2" t="s">
        <v>218</v>
      </c>
      <c r="G60" s="2" t="s">
        <v>343</v>
      </c>
      <c r="H60" s="2">
        <f>MAX(Table13[[#This Row],[Column1]],0)</f>
        <v>74</v>
      </c>
      <c r="I60" s="29">
        <v>74</v>
      </c>
      <c r="J60" s="29">
        <v>77.966699508361572</v>
      </c>
      <c r="K60" s="29">
        <f>MAX(Table13[[#This Row],[Column2]],0)</f>
        <v>8.235294117647058</v>
      </c>
      <c r="L60" s="24">
        <v>8.235294117647058</v>
      </c>
      <c r="M60" s="24">
        <v>10.322360094864827</v>
      </c>
      <c r="N60" s="2">
        <v>0.62489216598164354</v>
      </c>
      <c r="O60" s="10">
        <v>0.30076297152970755</v>
      </c>
      <c r="P60" s="2" t="str">
        <f>VLOOKUP(Table13[[#This Row],[Salesman ID]],Salesman!$A$2:$K$21,4,0)</f>
        <v>Samuel George</v>
      </c>
      <c r="Q60" s="2" t="str">
        <f>VLOOKUP(Table13[[#This Row],[City ID]],Region!$A$2:$E$26,2,0)</f>
        <v>Imphal</v>
      </c>
      <c r="R60" s="26" t="str">
        <f>VLOOKUP(Table13[[#This Row],[City ID]],Region!$A$2:$E$26,3,0)</f>
        <v>Manipur</v>
      </c>
      <c r="S60" s="2" t="str">
        <f>VLOOKUP(Table13[[#This Row],[City ID]],Region!$A$2:$E$26,4,0)</f>
        <v>Northern</v>
      </c>
      <c r="T60" s="18" t="str">
        <f>VLOOKUP(Table13[[#This Row],[SKU Code]],SKU!$A$2:$C$22,3,0)</f>
        <v>NYX Professional</v>
      </c>
      <c r="U60" s="18" t="str">
        <f>VLOOKUP(Table13[[#This Row],[Store ID]],Stores!$A$2:$H$51,4,0)</f>
        <v>AllStar</v>
      </c>
      <c r="V60" s="36">
        <f>INDEX(Period!$B$1:$B$37,MATCH(Table13[[#This Row],[Period ID]],Period!$C$1:$C$37,0))</f>
        <v>43891</v>
      </c>
    </row>
    <row r="61" spans="1:22" x14ac:dyDescent="0.25">
      <c r="A61" s="9">
        <v>60</v>
      </c>
      <c r="B61" s="2" t="s">
        <v>80</v>
      </c>
      <c r="C61" s="2" t="s">
        <v>103</v>
      </c>
      <c r="D61" s="2" t="s">
        <v>187</v>
      </c>
      <c r="E61" s="2" t="s">
        <v>145</v>
      </c>
      <c r="F61" s="2" t="s">
        <v>194</v>
      </c>
      <c r="G61" s="2" t="s">
        <v>344</v>
      </c>
      <c r="H61" s="2">
        <f>MAX(Table13[[#This Row],[Column1]],0)</f>
        <v>0</v>
      </c>
      <c r="I61" s="29">
        <v>-9</v>
      </c>
      <c r="J61" s="29">
        <v>11.433507567905382</v>
      </c>
      <c r="K61" s="29">
        <f>MAX(Table13[[#This Row],[Column2]],0)</f>
        <v>0</v>
      </c>
      <c r="L61" s="24">
        <v>-15.454545454545455</v>
      </c>
      <c r="M61" s="24">
        <v>17.879372610640345</v>
      </c>
      <c r="N61" s="2">
        <v>0.95129362306053611</v>
      </c>
      <c r="O61" s="10">
        <v>0.1439223897027665</v>
      </c>
      <c r="P61" s="2" t="str">
        <f>VLOOKUP(Table13[[#This Row],[Salesman ID]],Salesman!$A$2:$K$21,4,0)</f>
        <v>Shweta Kalla </v>
      </c>
      <c r="Q61" s="2" t="str">
        <f>VLOOKUP(Table13[[#This Row],[City ID]],Region!$A$2:$E$26,2,0)</f>
        <v>Chennai</v>
      </c>
      <c r="R61" s="26" t="str">
        <f>VLOOKUP(Table13[[#This Row],[City ID]],Region!$A$2:$E$26,3,0)</f>
        <v>Tamil Nadu</v>
      </c>
      <c r="S61" s="2" t="str">
        <f>VLOOKUP(Table13[[#This Row],[City ID]],Region!$A$2:$E$26,4,0)</f>
        <v>Southern</v>
      </c>
      <c r="T61" s="18" t="str">
        <f>VLOOKUP(Table13[[#This Row],[SKU Code]],SKU!$A$2:$C$22,3,0)</f>
        <v>Maybelline</v>
      </c>
      <c r="U61" s="18" t="str">
        <f>VLOOKUP(Table13[[#This Row],[Store ID]],Stores!$A$2:$H$51,4,0)</f>
        <v>Saffron</v>
      </c>
      <c r="V61" s="36">
        <f>INDEX(Period!$B$1:$B$37,MATCH(Table13[[#This Row],[Period ID]],Period!$C$1:$C$37,0))</f>
        <v>43160</v>
      </c>
    </row>
    <row r="62" spans="1:22" x14ac:dyDescent="0.25">
      <c r="A62" s="9">
        <v>61</v>
      </c>
      <c r="B62" s="2" t="s">
        <v>249</v>
      </c>
      <c r="C62" s="2" t="s">
        <v>86</v>
      </c>
      <c r="D62" s="2" t="s">
        <v>181</v>
      </c>
      <c r="E62" s="2" t="s">
        <v>117</v>
      </c>
      <c r="F62" s="2" t="s">
        <v>208</v>
      </c>
      <c r="G62" s="2" t="s">
        <v>345</v>
      </c>
      <c r="H62" s="2">
        <f>MAX(Table13[[#This Row],[Column1]],0)</f>
        <v>35</v>
      </c>
      <c r="I62" s="29">
        <v>35</v>
      </c>
      <c r="J62" s="29">
        <v>48.066823182344706</v>
      </c>
      <c r="K62" s="29">
        <f>MAX(Table13[[#This Row],[Column2]],0)</f>
        <v>11</v>
      </c>
      <c r="L62" s="24">
        <v>11</v>
      </c>
      <c r="M62" s="24">
        <v>17.679749588510965</v>
      </c>
      <c r="N62" s="2">
        <v>0.84619425308213814</v>
      </c>
      <c r="O62" s="10">
        <v>0.29039869435815235</v>
      </c>
      <c r="P62" s="2" t="str">
        <f>VLOOKUP(Table13[[#This Row],[Salesman ID]],Salesman!$A$2:$K$21,4,0)</f>
        <v>Rebecca Jones</v>
      </c>
      <c r="Q62" s="2" t="str">
        <f>VLOOKUP(Table13[[#This Row],[City ID]],Region!$A$2:$E$26,2,0)</f>
        <v>Panaji</v>
      </c>
      <c r="R62" s="26" t="str">
        <f>VLOOKUP(Table13[[#This Row],[City ID]],Region!$A$2:$E$26,3,0)</f>
        <v>Goa</v>
      </c>
      <c r="S62" s="2" t="str">
        <f>VLOOKUP(Table13[[#This Row],[City ID]],Region!$A$2:$E$26,4,0)</f>
        <v>Western</v>
      </c>
      <c r="T62" s="18" t="str">
        <f>VLOOKUP(Table13[[#This Row],[SKU Code]],SKU!$A$2:$C$22,3,0)</f>
        <v>Garnier</v>
      </c>
      <c r="U62" s="18" t="str">
        <f>VLOOKUP(Table13[[#This Row],[Store ID]],Stores!$A$2:$H$51,4,0)</f>
        <v>Saffron</v>
      </c>
      <c r="V62" s="36">
        <f>INDEX(Period!$B$1:$B$37,MATCH(Table13[[#This Row],[Period ID]],Period!$C$1:$C$37,0))</f>
        <v>43586</v>
      </c>
    </row>
    <row r="63" spans="1:22" x14ac:dyDescent="0.25">
      <c r="A63" s="9">
        <v>62</v>
      </c>
      <c r="B63" s="2" t="s">
        <v>250</v>
      </c>
      <c r="C63" s="2" t="s">
        <v>101</v>
      </c>
      <c r="D63" s="2" t="s">
        <v>257</v>
      </c>
      <c r="E63" s="2" t="s">
        <v>148</v>
      </c>
      <c r="F63" s="2" t="s">
        <v>213</v>
      </c>
      <c r="G63" s="2" t="s">
        <v>346</v>
      </c>
      <c r="H63" s="2">
        <f>MAX(Table13[[#This Row],[Column1]],0)</f>
        <v>107</v>
      </c>
      <c r="I63" s="29">
        <v>107</v>
      </c>
      <c r="J63" s="29">
        <v>130.30335162689326</v>
      </c>
      <c r="K63" s="29">
        <f>MAX(Table13[[#This Row],[Column2]],0)</f>
        <v>11.8125</v>
      </c>
      <c r="L63" s="24">
        <v>11.8125</v>
      </c>
      <c r="M63" s="24">
        <v>13.991473083917764</v>
      </c>
      <c r="N63" s="2">
        <v>0.45253464559352052</v>
      </c>
      <c r="O63" s="10">
        <v>5.4091766087864257E-2</v>
      </c>
      <c r="P63" s="2" t="str">
        <f>VLOOKUP(Table13[[#This Row],[Salesman ID]],Salesman!$A$2:$K$21,4,0)</f>
        <v>Manoj Aggarwal</v>
      </c>
      <c r="Q63" s="2" t="str">
        <f>VLOOKUP(Table13[[#This Row],[City ID]],Region!$A$2:$E$26,2,0)</f>
        <v>Jaipur</v>
      </c>
      <c r="R63" s="26" t="str">
        <f>VLOOKUP(Table13[[#This Row],[City ID]],Region!$A$2:$E$26,3,0)</f>
        <v>Rajasthan</v>
      </c>
      <c r="S63" s="2" t="str">
        <f>VLOOKUP(Table13[[#This Row],[City ID]],Region!$A$2:$E$26,4,0)</f>
        <v>Northern</v>
      </c>
      <c r="T63" s="18" t="str">
        <f>VLOOKUP(Table13[[#This Row],[SKU Code]],SKU!$A$2:$C$22,3,0)</f>
        <v>Maybelline</v>
      </c>
      <c r="U63" s="18" t="str">
        <f>VLOOKUP(Table13[[#This Row],[Store ID]],Stores!$A$2:$H$51,4,0)</f>
        <v>OurTown</v>
      </c>
      <c r="V63" s="36">
        <f>INDEX(Period!$B$1:$B$37,MATCH(Table13[[#This Row],[Period ID]],Period!$C$1:$C$37,0))</f>
        <v>43739</v>
      </c>
    </row>
    <row r="64" spans="1:22" x14ac:dyDescent="0.25">
      <c r="A64" s="9">
        <v>63</v>
      </c>
      <c r="B64" s="2" t="s">
        <v>72</v>
      </c>
      <c r="C64" s="2" t="s">
        <v>100</v>
      </c>
      <c r="D64" s="2" t="s">
        <v>182</v>
      </c>
      <c r="E64" s="2" t="s">
        <v>125</v>
      </c>
      <c r="F64" s="2" t="s">
        <v>193</v>
      </c>
      <c r="G64" s="2" t="s">
        <v>347</v>
      </c>
      <c r="H64" s="2">
        <f>MAX(Table13[[#This Row],[Column1]],0)</f>
        <v>27</v>
      </c>
      <c r="I64" s="29">
        <v>27</v>
      </c>
      <c r="J64" s="29">
        <v>53.926799512485857</v>
      </c>
      <c r="K64" s="29">
        <f>MAX(Table13[[#This Row],[Column2]],0)</f>
        <v>6</v>
      </c>
      <c r="L64" s="24">
        <v>6</v>
      </c>
      <c r="M64" s="24">
        <v>6.9834775443508939</v>
      </c>
      <c r="N64" s="2">
        <v>0.89670839195075502</v>
      </c>
      <c r="O64" s="10">
        <v>0.52041042176702546</v>
      </c>
      <c r="P64" s="2" t="str">
        <f>VLOOKUP(Table13[[#This Row],[Salesman ID]],Salesman!$A$2:$K$21,4,0)</f>
        <v>Somnath Chanda</v>
      </c>
      <c r="Q64" s="2" t="str">
        <f>VLOOKUP(Table13[[#This Row],[City ID]],Region!$A$2:$E$26,2,0)</f>
        <v>Chandigarh</v>
      </c>
      <c r="R64" s="26" t="str">
        <f>VLOOKUP(Table13[[#This Row],[City ID]],Region!$A$2:$E$26,3,0)</f>
        <v>Punjab</v>
      </c>
      <c r="S64" s="2" t="str">
        <f>VLOOKUP(Table13[[#This Row],[City ID]],Region!$A$2:$E$26,4,0)</f>
        <v>Northern</v>
      </c>
      <c r="T64" s="18" t="str">
        <f>VLOOKUP(Table13[[#This Row],[SKU Code]],SKU!$A$2:$C$22,3,0)</f>
        <v>Garnier</v>
      </c>
      <c r="U64" s="18" t="str">
        <f>VLOOKUP(Table13[[#This Row],[Store ID]],Stores!$A$2:$H$51,4,0)</f>
        <v>AllAround</v>
      </c>
      <c r="V64" s="36">
        <f>INDEX(Period!$B$1:$B$37,MATCH(Table13[[#This Row],[Period ID]],Period!$C$1:$C$37,0))</f>
        <v>43132</v>
      </c>
    </row>
    <row r="65" spans="1:22" x14ac:dyDescent="0.25">
      <c r="A65" s="9">
        <v>64</v>
      </c>
      <c r="B65" s="2" t="s">
        <v>251</v>
      </c>
      <c r="C65" s="2" t="s">
        <v>84</v>
      </c>
      <c r="D65" s="2" t="s">
        <v>182</v>
      </c>
      <c r="E65" s="2" t="s">
        <v>115</v>
      </c>
      <c r="F65" s="2" t="s">
        <v>200</v>
      </c>
      <c r="G65" s="2" t="s">
        <v>348</v>
      </c>
      <c r="H65" s="2">
        <f>MAX(Table13[[#This Row],[Column1]],0)</f>
        <v>193</v>
      </c>
      <c r="I65" s="29">
        <v>193</v>
      </c>
      <c r="J65" s="29">
        <v>247.09248396058982</v>
      </c>
      <c r="K65" s="29">
        <f>MAX(Table13[[#This Row],[Column2]],0)</f>
        <v>8.5625</v>
      </c>
      <c r="L65" s="24">
        <v>8.5625</v>
      </c>
      <c r="M65" s="24">
        <v>16.29123501909768</v>
      </c>
      <c r="N65" s="2">
        <v>2.8426673184456575E-2</v>
      </c>
      <c r="O65" s="10">
        <v>0.3145126538383205</v>
      </c>
      <c r="P65" s="2" t="str">
        <f>VLOOKUP(Table13[[#This Row],[Salesman ID]],Salesman!$A$2:$K$21,4,0)</f>
        <v>Jawahar Sawant</v>
      </c>
      <c r="Q65" s="2" t="str">
        <f>VLOOKUP(Table13[[#This Row],[City ID]],Region!$A$2:$E$26,2,0)</f>
        <v>Patna</v>
      </c>
      <c r="R65" s="26" t="str">
        <f>VLOOKUP(Table13[[#This Row],[City ID]],Region!$A$2:$E$26,3,0)</f>
        <v>Bihar</v>
      </c>
      <c r="S65" s="2" t="str">
        <f>VLOOKUP(Table13[[#This Row],[City ID]],Region!$A$2:$E$26,4,0)</f>
        <v>Eastern</v>
      </c>
      <c r="T65" s="18" t="str">
        <f>VLOOKUP(Table13[[#This Row],[SKU Code]],SKU!$A$2:$C$22,3,0)</f>
        <v>Garnier</v>
      </c>
      <c r="U65" s="18" t="str">
        <f>VLOOKUP(Table13[[#This Row],[Store ID]],Stores!$A$2:$H$51,4,0)</f>
        <v>AllStar</v>
      </c>
      <c r="V65" s="36">
        <f>INDEX(Period!$B$1:$B$37,MATCH(Table13[[#This Row],[Period ID]],Period!$C$1:$C$37,0))</f>
        <v>43344</v>
      </c>
    </row>
    <row r="66" spans="1:22" x14ac:dyDescent="0.25">
      <c r="A66" s="9">
        <v>65</v>
      </c>
      <c r="B66" s="2" t="s">
        <v>250</v>
      </c>
      <c r="C66" s="2" t="s">
        <v>94</v>
      </c>
      <c r="D66" s="2" t="s">
        <v>257</v>
      </c>
      <c r="E66" s="2" t="s">
        <v>130</v>
      </c>
      <c r="F66" s="2" t="s">
        <v>218</v>
      </c>
      <c r="G66" s="2" t="s">
        <v>349</v>
      </c>
      <c r="H66" s="2">
        <f>MAX(Table13[[#This Row],[Column1]],0)</f>
        <v>161</v>
      </c>
      <c r="I66" s="29">
        <v>161</v>
      </c>
      <c r="J66" s="29">
        <v>165.77358306107564</v>
      </c>
      <c r="K66" s="29">
        <f>MAX(Table13[[#This Row],[Column2]],0)</f>
        <v>4.9411764705882355</v>
      </c>
      <c r="L66" s="24">
        <v>4.9411764705882355</v>
      </c>
      <c r="M66" s="24">
        <v>9.3469945745106813</v>
      </c>
      <c r="N66" s="2">
        <v>0.20328777596273095</v>
      </c>
      <c r="O66" s="10">
        <v>0.57758463327510523</v>
      </c>
      <c r="P66" s="2" t="str">
        <f>VLOOKUP(Table13[[#This Row],[Salesman ID]],Salesman!$A$2:$K$21,4,0)</f>
        <v>Manoj Aggarwal</v>
      </c>
      <c r="Q66" s="2" t="str">
        <f>VLOOKUP(Table13[[#This Row],[City ID]],Region!$A$2:$E$26,2,0)</f>
        <v>Mumbai</v>
      </c>
      <c r="R66" s="26" t="str">
        <f>VLOOKUP(Table13[[#This Row],[City ID]],Region!$A$2:$E$26,3,0)</f>
        <v>Maharashtra</v>
      </c>
      <c r="S66" s="2" t="str">
        <f>VLOOKUP(Table13[[#This Row],[City ID]],Region!$A$2:$E$26,4,0)</f>
        <v>Western</v>
      </c>
      <c r="T66" s="18" t="str">
        <f>VLOOKUP(Table13[[#This Row],[SKU Code]],SKU!$A$2:$C$22,3,0)</f>
        <v>Maybelline</v>
      </c>
      <c r="U66" s="18" t="str">
        <f>VLOOKUP(Table13[[#This Row],[Store ID]],Stores!$A$2:$H$51,4,0)</f>
        <v>BlueFire</v>
      </c>
      <c r="V66" s="36">
        <f>INDEX(Period!$B$1:$B$37,MATCH(Table13[[#This Row],[Period ID]],Period!$C$1:$C$37,0))</f>
        <v>43891</v>
      </c>
    </row>
    <row r="67" spans="1:22" x14ac:dyDescent="0.25">
      <c r="A67" s="9">
        <v>66</v>
      </c>
      <c r="B67" s="2" t="s">
        <v>76</v>
      </c>
      <c r="C67" s="2" t="s">
        <v>88</v>
      </c>
      <c r="D67" s="2" t="s">
        <v>258</v>
      </c>
      <c r="E67" s="2" t="s">
        <v>155</v>
      </c>
      <c r="F67" s="2" t="s">
        <v>200</v>
      </c>
      <c r="G67" s="2" t="s">
        <v>350</v>
      </c>
      <c r="H67" s="2">
        <f>MAX(Table13[[#This Row],[Column1]],0)</f>
        <v>192</v>
      </c>
      <c r="I67" s="29">
        <v>192</v>
      </c>
      <c r="J67" s="29">
        <v>304.64028214929647</v>
      </c>
      <c r="K67" s="29">
        <f>MAX(Table13[[#This Row],[Column2]],0)</f>
        <v>9.0526315789473681</v>
      </c>
      <c r="L67" s="24">
        <v>9.0526315789473681</v>
      </c>
      <c r="M67" s="24">
        <v>12.198278861814408</v>
      </c>
      <c r="N67" s="2">
        <v>3.4241957749784002E-2</v>
      </c>
      <c r="O67" s="10">
        <v>0.1282862943761609</v>
      </c>
      <c r="P67" s="2" t="str">
        <f>VLOOKUP(Table13[[#This Row],[Salesman ID]],Salesman!$A$2:$K$21,4,0)</f>
        <v>Naresh Ganguly</v>
      </c>
      <c r="Q67" s="2" t="str">
        <f>VLOOKUP(Table13[[#This Row],[City ID]],Region!$A$2:$E$26,2,0)</f>
        <v>Chandigarh</v>
      </c>
      <c r="R67" s="26" t="str">
        <f>VLOOKUP(Table13[[#This Row],[City ID]],Region!$A$2:$E$26,3,0)</f>
        <v>Haryana</v>
      </c>
      <c r="S67" s="2" t="str">
        <f>VLOOKUP(Table13[[#This Row],[City ID]],Region!$A$2:$E$26,4,0)</f>
        <v>Northern</v>
      </c>
      <c r="T67" s="18" t="str">
        <f>VLOOKUP(Table13[[#This Row],[SKU Code]],SKU!$A$2:$C$22,3,0)</f>
        <v>Garnier</v>
      </c>
      <c r="U67" s="18" t="str">
        <f>VLOOKUP(Table13[[#This Row],[Store ID]],Stores!$A$2:$H$51,4,0)</f>
        <v>OurTown</v>
      </c>
      <c r="V67" s="36">
        <f>INDEX(Period!$B$1:$B$37,MATCH(Table13[[#This Row],[Period ID]],Period!$C$1:$C$37,0))</f>
        <v>43344</v>
      </c>
    </row>
    <row r="68" spans="1:22" x14ac:dyDescent="0.25">
      <c r="A68" s="9">
        <v>67</v>
      </c>
      <c r="B68" s="2" t="s">
        <v>80</v>
      </c>
      <c r="C68" s="2" t="s">
        <v>92</v>
      </c>
      <c r="D68" s="2" t="s">
        <v>259</v>
      </c>
      <c r="E68" s="2" t="s">
        <v>116</v>
      </c>
      <c r="F68" s="2" t="s">
        <v>196</v>
      </c>
      <c r="G68" s="2" t="s">
        <v>351</v>
      </c>
      <c r="H68" s="2">
        <f>MAX(Table13[[#This Row],[Column1]],0)</f>
        <v>103</v>
      </c>
      <c r="I68" s="29">
        <v>103</v>
      </c>
      <c r="J68" s="29">
        <v>158.04872926500349</v>
      </c>
      <c r="K68" s="29">
        <f>MAX(Table13[[#This Row],[Column2]],0)</f>
        <v>3.5</v>
      </c>
      <c r="L68" s="24">
        <v>3.5</v>
      </c>
      <c r="M68" s="24">
        <v>6.4791726859955086</v>
      </c>
      <c r="N68" s="2">
        <v>0.47660513937778493</v>
      </c>
      <c r="O68" s="10">
        <v>0.68227658044782113</v>
      </c>
      <c r="P68" s="2" t="str">
        <f>VLOOKUP(Table13[[#This Row],[Salesman ID]],Salesman!$A$2:$K$21,4,0)</f>
        <v>Shweta Kalla </v>
      </c>
      <c r="Q68" s="2" t="str">
        <f>VLOOKUP(Table13[[#This Row],[City ID]],Region!$A$2:$E$26,2,0)</f>
        <v>Thiruvananthapuram</v>
      </c>
      <c r="R68" s="26" t="str">
        <f>VLOOKUP(Table13[[#This Row],[City ID]],Region!$A$2:$E$26,3,0)</f>
        <v>Kerala</v>
      </c>
      <c r="S68" s="2" t="str">
        <f>VLOOKUP(Table13[[#This Row],[City ID]],Region!$A$2:$E$26,4,0)</f>
        <v>Southern</v>
      </c>
      <c r="T68" s="18" t="str">
        <f>VLOOKUP(Table13[[#This Row],[SKU Code]],SKU!$A$2:$C$22,3,0)</f>
        <v>Garnier</v>
      </c>
      <c r="U68" s="18" t="str">
        <f>VLOOKUP(Table13[[#This Row],[Store ID]],Stores!$A$2:$H$51,4,0)</f>
        <v>BlueFire</v>
      </c>
      <c r="V68" s="36">
        <f>INDEX(Period!$B$1:$B$37,MATCH(Table13[[#This Row],[Period ID]],Period!$C$1:$C$37,0))</f>
        <v>43221</v>
      </c>
    </row>
    <row r="69" spans="1:22" x14ac:dyDescent="0.25">
      <c r="A69" s="9">
        <v>68</v>
      </c>
      <c r="B69" s="2" t="s">
        <v>79</v>
      </c>
      <c r="C69" s="2" t="s">
        <v>87</v>
      </c>
      <c r="D69" s="2" t="s">
        <v>261</v>
      </c>
      <c r="E69" s="2" t="s">
        <v>142</v>
      </c>
      <c r="F69" s="2" t="s">
        <v>224</v>
      </c>
      <c r="G69" s="2" t="s">
        <v>352</v>
      </c>
      <c r="H69" s="2">
        <f>MAX(Table13[[#This Row],[Column1]],0)</f>
        <v>100</v>
      </c>
      <c r="I69" s="29">
        <v>100</v>
      </c>
      <c r="J69" s="29">
        <v>140.69892534567137</v>
      </c>
      <c r="K69" s="29">
        <f>MAX(Table13[[#This Row],[Column2]],0)</f>
        <v>8.4166666666666661</v>
      </c>
      <c r="L69" s="24">
        <v>8.4166666666666661</v>
      </c>
      <c r="M69" s="24">
        <v>14.860052024216547</v>
      </c>
      <c r="N69" s="2">
        <v>0.4991603764192859</v>
      </c>
      <c r="O69" s="10">
        <v>0.50978760759453612</v>
      </c>
      <c r="P69" s="2" t="str">
        <f>VLOOKUP(Table13[[#This Row],[Salesman ID]],Salesman!$A$2:$K$21,4,0)</f>
        <v>Usha Chohan </v>
      </c>
      <c r="Q69" s="2" t="str">
        <f>VLOOKUP(Table13[[#This Row],[City ID]],Region!$A$2:$E$26,2,0)</f>
        <v>Gandhinagar</v>
      </c>
      <c r="R69" s="26" t="str">
        <f>VLOOKUP(Table13[[#This Row],[City ID]],Region!$A$2:$E$26,3,0)</f>
        <v>Gujarat</v>
      </c>
      <c r="S69" s="2" t="str">
        <f>VLOOKUP(Table13[[#This Row],[City ID]],Region!$A$2:$E$26,4,0)</f>
        <v>Western</v>
      </c>
      <c r="T69" s="18" t="str">
        <f>VLOOKUP(Table13[[#This Row],[SKU Code]],SKU!$A$2:$C$22,3,0)</f>
        <v>Maybelline</v>
      </c>
      <c r="U69" s="18" t="str">
        <f>VLOOKUP(Table13[[#This Row],[Store ID]],Stores!$A$2:$H$51,4,0)</f>
        <v>Nexus</v>
      </c>
      <c r="V69" s="36">
        <f>INDEX(Period!$B$1:$B$37,MATCH(Table13[[#This Row],[Period ID]],Period!$C$1:$C$37,0))</f>
        <v>44075</v>
      </c>
    </row>
    <row r="70" spans="1:22" x14ac:dyDescent="0.25">
      <c r="A70" s="9">
        <v>69</v>
      </c>
      <c r="B70" s="2" t="s">
        <v>72</v>
      </c>
      <c r="C70" s="2" t="s">
        <v>87</v>
      </c>
      <c r="D70" s="2" t="s">
        <v>181</v>
      </c>
      <c r="E70" s="2" t="s">
        <v>139</v>
      </c>
      <c r="F70" s="2" t="s">
        <v>213</v>
      </c>
      <c r="G70" s="2" t="s">
        <v>353</v>
      </c>
      <c r="H70" s="2">
        <f>MAX(Table13[[#This Row],[Column1]],0)</f>
        <v>15</v>
      </c>
      <c r="I70" s="29">
        <v>15</v>
      </c>
      <c r="J70" s="29">
        <v>16.659123739024224</v>
      </c>
      <c r="K70" s="29">
        <f>MAX(Table13[[#This Row],[Column2]],0)</f>
        <v>11.6</v>
      </c>
      <c r="L70" s="24">
        <v>11.6</v>
      </c>
      <c r="M70" s="24">
        <v>21.721206810746772</v>
      </c>
      <c r="N70" s="2">
        <v>0.93842736932153903</v>
      </c>
      <c r="O70" s="10">
        <v>0.41408468300269907</v>
      </c>
      <c r="P70" s="2" t="str">
        <f>VLOOKUP(Table13[[#This Row],[Salesman ID]],Salesman!$A$2:$K$21,4,0)</f>
        <v>Somnath Chanda</v>
      </c>
      <c r="Q70" s="2" t="str">
        <f>VLOOKUP(Table13[[#This Row],[City ID]],Region!$A$2:$E$26,2,0)</f>
        <v>Gandhinagar</v>
      </c>
      <c r="R70" s="26" t="str">
        <f>VLOOKUP(Table13[[#This Row],[City ID]],Region!$A$2:$E$26,3,0)</f>
        <v>Gujarat</v>
      </c>
      <c r="S70" s="2" t="str">
        <f>VLOOKUP(Table13[[#This Row],[City ID]],Region!$A$2:$E$26,4,0)</f>
        <v>Western</v>
      </c>
      <c r="T70" s="18" t="str">
        <f>VLOOKUP(Table13[[#This Row],[SKU Code]],SKU!$A$2:$C$22,3,0)</f>
        <v>Garnier</v>
      </c>
      <c r="U70" s="18" t="str">
        <f>VLOOKUP(Table13[[#This Row],[Store ID]],Stores!$A$2:$H$51,4,0)</f>
        <v>AllAround</v>
      </c>
      <c r="V70" s="36">
        <f>INDEX(Period!$B$1:$B$37,MATCH(Table13[[#This Row],[Period ID]],Period!$C$1:$C$37,0))</f>
        <v>43739</v>
      </c>
    </row>
    <row r="71" spans="1:22" x14ac:dyDescent="0.25">
      <c r="A71" s="9">
        <v>70</v>
      </c>
      <c r="B71" s="2" t="s">
        <v>250</v>
      </c>
      <c r="C71" s="2" t="s">
        <v>103</v>
      </c>
      <c r="D71" s="2" t="s">
        <v>259</v>
      </c>
      <c r="E71" s="2" t="s">
        <v>126</v>
      </c>
      <c r="F71" s="2" t="s">
        <v>196</v>
      </c>
      <c r="G71" s="2" t="s">
        <v>354</v>
      </c>
      <c r="H71" s="2">
        <f>MAX(Table13[[#This Row],[Column1]],0)</f>
        <v>0</v>
      </c>
      <c r="I71" s="29">
        <v>-181</v>
      </c>
      <c r="J71" s="29">
        <v>358.07981993011509</v>
      </c>
      <c r="K71" s="29">
        <f>MAX(Table13[[#This Row],[Column2]],0)</f>
        <v>0</v>
      </c>
      <c r="L71" s="24">
        <v>-12.214285714285714</v>
      </c>
      <c r="M71" s="24">
        <v>22.045430028196847</v>
      </c>
      <c r="N71" s="2">
        <v>0.12235062421071952</v>
      </c>
      <c r="O71" s="10">
        <v>0.14352332204962481</v>
      </c>
      <c r="P71" s="2" t="str">
        <f>VLOOKUP(Table13[[#This Row],[Salesman ID]],Salesman!$A$2:$K$21,4,0)</f>
        <v>Manoj Aggarwal</v>
      </c>
      <c r="Q71" s="2" t="str">
        <f>VLOOKUP(Table13[[#This Row],[City ID]],Region!$A$2:$E$26,2,0)</f>
        <v>Chennai</v>
      </c>
      <c r="R71" s="26" t="str">
        <f>VLOOKUP(Table13[[#This Row],[City ID]],Region!$A$2:$E$26,3,0)</f>
        <v>Tamil Nadu</v>
      </c>
      <c r="S71" s="2" t="str">
        <f>VLOOKUP(Table13[[#This Row],[City ID]],Region!$A$2:$E$26,4,0)</f>
        <v>Southern</v>
      </c>
      <c r="T71" s="18" t="str">
        <f>VLOOKUP(Table13[[#This Row],[SKU Code]],SKU!$A$2:$C$22,3,0)</f>
        <v>Garnier</v>
      </c>
      <c r="U71" s="18" t="str">
        <f>VLOOKUP(Table13[[#This Row],[Store ID]],Stores!$A$2:$H$51,4,0)</f>
        <v>Fireside</v>
      </c>
      <c r="V71" s="36">
        <f>INDEX(Period!$B$1:$B$37,MATCH(Table13[[#This Row],[Period ID]],Period!$C$1:$C$37,0))</f>
        <v>43221</v>
      </c>
    </row>
    <row r="72" spans="1:22" x14ac:dyDescent="0.25">
      <c r="A72" s="9">
        <v>71</v>
      </c>
      <c r="B72" s="2" t="s">
        <v>67</v>
      </c>
      <c r="C72" s="2" t="s">
        <v>98</v>
      </c>
      <c r="D72" s="2" t="s">
        <v>186</v>
      </c>
      <c r="E72" s="2" t="s">
        <v>121</v>
      </c>
      <c r="F72" s="2" t="s">
        <v>225</v>
      </c>
      <c r="G72" s="2" t="s">
        <v>355</v>
      </c>
      <c r="H72" s="2">
        <f>MAX(Table13[[#This Row],[Column1]],0)</f>
        <v>67</v>
      </c>
      <c r="I72" s="29">
        <v>67</v>
      </c>
      <c r="J72" s="29">
        <v>94.54229286688917</v>
      </c>
      <c r="K72" s="29">
        <f>MAX(Table13[[#This Row],[Column2]],0)</f>
        <v>5.1052631578947372</v>
      </c>
      <c r="L72" s="24">
        <v>5.1052631578947372</v>
      </c>
      <c r="M72" s="24">
        <v>6.0824398625055327</v>
      </c>
      <c r="N72" s="2">
        <v>0.6771873326293294</v>
      </c>
      <c r="O72" s="10">
        <v>0.51674053624019178</v>
      </c>
      <c r="P72" s="2" t="str">
        <f>VLOOKUP(Table13[[#This Row],[Salesman ID]],Salesman!$A$2:$K$21,4,0)</f>
        <v>Rakhi Anne </v>
      </c>
      <c r="Q72" s="2" t="str">
        <f>VLOOKUP(Table13[[#This Row],[City ID]],Region!$A$2:$E$26,2,0)</f>
        <v>Kohima</v>
      </c>
      <c r="R72" s="26" t="str">
        <f>VLOOKUP(Table13[[#This Row],[City ID]],Region!$A$2:$E$26,3,0)</f>
        <v>Nagaland</v>
      </c>
      <c r="S72" s="2" t="str">
        <f>VLOOKUP(Table13[[#This Row],[City ID]],Region!$A$2:$E$26,4,0)</f>
        <v>Northern</v>
      </c>
      <c r="T72" s="18" t="str">
        <f>VLOOKUP(Table13[[#This Row],[SKU Code]],SKU!$A$2:$C$22,3,0)</f>
        <v>NYX Professional</v>
      </c>
      <c r="U72" s="18" t="str">
        <f>VLOOKUP(Table13[[#This Row],[Store ID]],Stores!$A$2:$H$51,4,0)</f>
        <v>Nexus</v>
      </c>
      <c r="V72" s="36">
        <f>INDEX(Period!$B$1:$B$37,MATCH(Table13[[#This Row],[Period ID]],Period!$C$1:$C$37,0))</f>
        <v>44105</v>
      </c>
    </row>
    <row r="73" spans="1:22" x14ac:dyDescent="0.25">
      <c r="A73" s="9">
        <v>72</v>
      </c>
      <c r="B73" s="2" t="s">
        <v>67</v>
      </c>
      <c r="C73" s="2" t="s">
        <v>93</v>
      </c>
      <c r="D73" s="2" t="s">
        <v>183</v>
      </c>
      <c r="E73" s="2" t="s">
        <v>141</v>
      </c>
      <c r="F73" s="2" t="s">
        <v>203</v>
      </c>
      <c r="G73" s="2" t="s">
        <v>356</v>
      </c>
      <c r="H73" s="2">
        <f>MAX(Table13[[#This Row],[Column1]],0)</f>
        <v>78</v>
      </c>
      <c r="I73" s="29">
        <v>78</v>
      </c>
      <c r="J73" s="29">
        <v>153.55363439171413</v>
      </c>
      <c r="K73" s="29">
        <f>MAX(Table13[[#This Row],[Column2]],0)</f>
        <v>7.95</v>
      </c>
      <c r="L73" s="24">
        <v>7.95</v>
      </c>
      <c r="M73" s="24">
        <v>12.280029233508589</v>
      </c>
      <c r="N73" s="2">
        <v>0.61618767211764769</v>
      </c>
      <c r="O73" s="10">
        <v>0.19904615661727565</v>
      </c>
      <c r="P73" s="2" t="str">
        <f>VLOOKUP(Table13[[#This Row],[Salesman ID]],Salesman!$A$2:$K$21,4,0)</f>
        <v>Rakhi Anne </v>
      </c>
      <c r="Q73" s="2" t="str">
        <f>VLOOKUP(Table13[[#This Row],[City ID]],Region!$A$2:$E$26,2,0)</f>
        <v>Bhopal</v>
      </c>
      <c r="R73" s="26" t="str">
        <f>VLOOKUP(Table13[[#This Row],[City ID]],Region!$A$2:$E$26,3,0)</f>
        <v>Madhya Pradesh</v>
      </c>
      <c r="S73" s="2" t="str">
        <f>VLOOKUP(Table13[[#This Row],[City ID]],Region!$A$2:$E$26,4,0)</f>
        <v>Central</v>
      </c>
      <c r="T73" s="18" t="str">
        <f>VLOOKUP(Table13[[#This Row],[SKU Code]],SKU!$A$2:$C$22,3,0)</f>
        <v>Maybelline</v>
      </c>
      <c r="U73" s="18" t="str">
        <f>VLOOKUP(Table13[[#This Row],[Store ID]],Stores!$A$2:$H$51,4,0)</f>
        <v>OurTown</v>
      </c>
      <c r="V73" s="36">
        <f>INDEX(Period!$B$1:$B$37,MATCH(Table13[[#This Row],[Period ID]],Period!$C$1:$C$37,0))</f>
        <v>43435</v>
      </c>
    </row>
    <row r="74" spans="1:22" x14ac:dyDescent="0.25">
      <c r="A74" s="9">
        <v>73</v>
      </c>
      <c r="B74" s="2" t="s">
        <v>78</v>
      </c>
      <c r="C74" s="2" t="s">
        <v>87</v>
      </c>
      <c r="D74" s="2" t="s">
        <v>261</v>
      </c>
      <c r="E74" s="2" t="s">
        <v>127</v>
      </c>
      <c r="F74" s="2" t="s">
        <v>204</v>
      </c>
      <c r="G74" s="2" t="s">
        <v>357</v>
      </c>
      <c r="H74" s="2">
        <f>MAX(Table13[[#This Row],[Column1]],0)</f>
        <v>12</v>
      </c>
      <c r="I74" s="29">
        <v>12</v>
      </c>
      <c r="J74" s="29">
        <v>20.676945943961822</v>
      </c>
      <c r="K74" s="29">
        <f>MAX(Table13[[#This Row],[Column2]],0)</f>
        <v>7.0666666666666664</v>
      </c>
      <c r="L74" s="24">
        <v>7.0666666666666664</v>
      </c>
      <c r="M74" s="24">
        <v>7.9848193316982554</v>
      </c>
      <c r="N74" s="2">
        <v>0.94212036194251114</v>
      </c>
      <c r="O74" s="10">
        <v>0.46306218784753361</v>
      </c>
      <c r="P74" s="2" t="str">
        <f>VLOOKUP(Table13[[#This Row],[Salesman ID]],Salesman!$A$2:$K$21,4,0)</f>
        <v>Neela Chaudry </v>
      </c>
      <c r="Q74" s="2" t="str">
        <f>VLOOKUP(Table13[[#This Row],[City ID]],Region!$A$2:$E$26,2,0)</f>
        <v>Gandhinagar</v>
      </c>
      <c r="R74" s="26" t="str">
        <f>VLOOKUP(Table13[[#This Row],[City ID]],Region!$A$2:$E$26,3,0)</f>
        <v>Gujarat</v>
      </c>
      <c r="S74" s="2" t="str">
        <f>VLOOKUP(Table13[[#This Row],[City ID]],Region!$A$2:$E$26,4,0)</f>
        <v>Western</v>
      </c>
      <c r="T74" s="18" t="str">
        <f>VLOOKUP(Table13[[#This Row],[SKU Code]],SKU!$A$2:$C$22,3,0)</f>
        <v>Maybelline</v>
      </c>
      <c r="U74" s="18" t="str">
        <f>VLOOKUP(Table13[[#This Row],[Store ID]],Stores!$A$2:$H$51,4,0)</f>
        <v>OurTown</v>
      </c>
      <c r="V74" s="36">
        <f>INDEX(Period!$B$1:$B$37,MATCH(Table13[[#This Row],[Period ID]],Period!$C$1:$C$37,0))</f>
        <v>43466</v>
      </c>
    </row>
    <row r="75" spans="1:22" x14ac:dyDescent="0.25">
      <c r="A75" s="9">
        <v>74</v>
      </c>
      <c r="B75" s="2" t="s">
        <v>68</v>
      </c>
      <c r="C75" s="2" t="s">
        <v>104</v>
      </c>
      <c r="D75" s="2" t="s">
        <v>262</v>
      </c>
      <c r="E75" s="2" t="s">
        <v>145</v>
      </c>
      <c r="F75" s="2" t="s">
        <v>192</v>
      </c>
      <c r="G75" s="2" t="s">
        <v>358</v>
      </c>
      <c r="H75" s="2">
        <f>MAX(Table13[[#This Row],[Column1]],0)</f>
        <v>172</v>
      </c>
      <c r="I75" s="29">
        <v>172</v>
      </c>
      <c r="J75" s="29">
        <v>240.4805583002227</v>
      </c>
      <c r="K75" s="29">
        <f>MAX(Table13[[#This Row],[Column2]],0)</f>
        <v>4.7142857142857144</v>
      </c>
      <c r="L75" s="24">
        <v>4.7142857142857144</v>
      </c>
      <c r="M75" s="24">
        <v>5.509588233768608</v>
      </c>
      <c r="N75" s="2">
        <v>0.1635012640628053</v>
      </c>
      <c r="O75" s="10">
        <v>0.70478425976579762</v>
      </c>
      <c r="P75" s="2" t="str">
        <f>VLOOKUP(Table13[[#This Row],[Salesman ID]],Salesman!$A$2:$K$21,4,0)</f>
        <v>Jessica Singhal </v>
      </c>
      <c r="Q75" s="2" t="str">
        <f>VLOOKUP(Table13[[#This Row],[City ID]],Region!$A$2:$E$26,2,0)</f>
        <v>Hyderabad</v>
      </c>
      <c r="R75" s="26" t="str">
        <f>VLOOKUP(Table13[[#This Row],[City ID]],Region!$A$2:$E$26,3,0)</f>
        <v>Telangana</v>
      </c>
      <c r="S75" s="2" t="str">
        <f>VLOOKUP(Table13[[#This Row],[City ID]],Region!$A$2:$E$26,4,0)</f>
        <v>Southern</v>
      </c>
      <c r="T75" s="18" t="str">
        <f>VLOOKUP(Table13[[#This Row],[SKU Code]],SKU!$A$2:$C$22,3,0)</f>
        <v>Maybelline</v>
      </c>
      <c r="U75" s="18" t="str">
        <f>VLOOKUP(Table13[[#This Row],[Store ID]],Stores!$A$2:$H$51,4,0)</f>
        <v>Saffron</v>
      </c>
      <c r="V75" s="36">
        <f>INDEX(Period!$B$1:$B$37,MATCH(Table13[[#This Row],[Period ID]],Period!$C$1:$C$37,0))</f>
        <v>43101</v>
      </c>
    </row>
    <row r="76" spans="1:22" x14ac:dyDescent="0.25">
      <c r="A76" s="9">
        <v>75</v>
      </c>
      <c r="B76" s="2" t="s">
        <v>73</v>
      </c>
      <c r="C76" s="2" t="s">
        <v>85</v>
      </c>
      <c r="D76" s="2" t="s">
        <v>254</v>
      </c>
      <c r="E76" s="2" t="s">
        <v>129</v>
      </c>
      <c r="F76" s="2" t="s">
        <v>196</v>
      </c>
      <c r="G76" s="2" t="s">
        <v>359</v>
      </c>
      <c r="H76" s="2">
        <f>MAX(Table13[[#This Row],[Column1]],0)</f>
        <v>152</v>
      </c>
      <c r="I76" s="29">
        <v>152</v>
      </c>
      <c r="J76" s="29">
        <v>156.10265481587703</v>
      </c>
      <c r="K76" s="29">
        <f>MAX(Table13[[#This Row],[Column2]],0)</f>
        <v>5.65</v>
      </c>
      <c r="L76" s="24">
        <v>5.65</v>
      </c>
      <c r="M76" s="24">
        <v>8.7736655659773604</v>
      </c>
      <c r="N76" s="2">
        <v>0.26520125794099736</v>
      </c>
      <c r="O76" s="10">
        <v>0.43306417273348052</v>
      </c>
      <c r="P76" s="2" t="str">
        <f>VLOOKUP(Table13[[#This Row],[Salesman ID]],Salesman!$A$2:$K$21,4,0)</f>
        <v>Veena Bath </v>
      </c>
      <c r="Q76" s="2" t="str">
        <f>VLOOKUP(Table13[[#This Row],[City ID]],Region!$A$2:$E$26,2,0)</f>
        <v>Naya Raipur</v>
      </c>
      <c r="R76" s="26" t="str">
        <f>VLOOKUP(Table13[[#This Row],[City ID]],Region!$A$2:$E$26,3,0)</f>
        <v>Chhattisgarh</v>
      </c>
      <c r="S76" s="2" t="str">
        <f>VLOOKUP(Table13[[#This Row],[City ID]],Region!$A$2:$E$26,4,0)</f>
        <v>Central</v>
      </c>
      <c r="T76" s="18" t="str">
        <f>VLOOKUP(Table13[[#This Row],[SKU Code]],SKU!$A$2:$C$22,3,0)</f>
        <v>Garnier</v>
      </c>
      <c r="U76" s="18" t="str">
        <f>VLOOKUP(Table13[[#This Row],[Store ID]],Stores!$A$2:$H$51,4,0)</f>
        <v>AllStar</v>
      </c>
      <c r="V76" s="36">
        <f>INDEX(Period!$B$1:$B$37,MATCH(Table13[[#This Row],[Period ID]],Period!$C$1:$C$37,0))</f>
        <v>43221</v>
      </c>
    </row>
    <row r="77" spans="1:22" x14ac:dyDescent="0.25">
      <c r="A77" s="9">
        <v>76</v>
      </c>
      <c r="B77" s="2" t="s">
        <v>73</v>
      </c>
      <c r="C77" s="2" t="s">
        <v>82</v>
      </c>
      <c r="D77" s="2" t="s">
        <v>188</v>
      </c>
      <c r="E77" s="2" t="s">
        <v>106</v>
      </c>
      <c r="F77" s="2" t="s">
        <v>225</v>
      </c>
      <c r="G77" s="2" t="s">
        <v>360</v>
      </c>
      <c r="H77" s="2">
        <f>MAX(Table13[[#This Row],[Column1]],0)</f>
        <v>2</v>
      </c>
      <c r="I77" s="29">
        <v>2</v>
      </c>
      <c r="J77" s="29">
        <v>3.9668026499301092</v>
      </c>
      <c r="K77" s="29">
        <f>MAX(Table13[[#This Row],[Column2]],0)</f>
        <v>2.0714285714285716</v>
      </c>
      <c r="L77" s="24">
        <v>2.0714285714285716</v>
      </c>
      <c r="M77" s="24">
        <v>2.5311101779465677</v>
      </c>
      <c r="N77" s="2">
        <v>0.99425598900513446</v>
      </c>
      <c r="O77" s="10">
        <v>0.89857736824719281</v>
      </c>
      <c r="P77" s="2" t="str">
        <f>VLOOKUP(Table13[[#This Row],[Salesman ID]],Salesman!$A$2:$K$21,4,0)</f>
        <v>Veena Bath </v>
      </c>
      <c r="Q77" s="2" t="str">
        <f>VLOOKUP(Table13[[#This Row],[City ID]],Region!$A$2:$E$26,2,0)</f>
        <v>Itanagar</v>
      </c>
      <c r="R77" s="26" t="str">
        <f>VLOOKUP(Table13[[#This Row],[City ID]],Region!$A$2:$E$26,3,0)</f>
        <v>Arunachal Pradesh</v>
      </c>
      <c r="S77" s="2" t="str">
        <f>VLOOKUP(Table13[[#This Row],[City ID]],Region!$A$2:$E$26,4,0)</f>
        <v>Northern</v>
      </c>
      <c r="T77" s="18" t="str">
        <f>VLOOKUP(Table13[[#This Row],[SKU Code]],SKU!$A$2:$C$22,3,0)</f>
        <v>Garnier</v>
      </c>
      <c r="U77" s="18" t="str">
        <f>VLOOKUP(Table13[[#This Row],[Store ID]],Stores!$A$2:$H$51,4,0)</f>
        <v>OurTown</v>
      </c>
      <c r="V77" s="36">
        <f>INDEX(Period!$B$1:$B$37,MATCH(Table13[[#This Row],[Period ID]],Period!$C$1:$C$37,0))</f>
        <v>44105</v>
      </c>
    </row>
    <row r="78" spans="1:22" x14ac:dyDescent="0.25">
      <c r="A78" s="9">
        <v>77</v>
      </c>
      <c r="B78" s="2" t="s">
        <v>66</v>
      </c>
      <c r="C78" s="2" t="s">
        <v>104</v>
      </c>
      <c r="D78" s="2" t="s">
        <v>180</v>
      </c>
      <c r="E78" s="2" t="s">
        <v>135</v>
      </c>
      <c r="F78" s="2" t="s">
        <v>216</v>
      </c>
      <c r="G78" s="2" t="s">
        <v>361</v>
      </c>
      <c r="H78" s="2">
        <f>MAX(Table13[[#This Row],[Column1]],0)</f>
        <v>90</v>
      </c>
      <c r="I78" s="29">
        <v>90</v>
      </c>
      <c r="J78" s="29">
        <v>163.73310366061338</v>
      </c>
      <c r="K78" s="29">
        <f>MAX(Table13[[#This Row],[Column2]],0)</f>
        <v>7</v>
      </c>
      <c r="L78" s="24">
        <v>7</v>
      </c>
      <c r="M78" s="24">
        <v>8.2403657876930101</v>
      </c>
      <c r="N78" s="2">
        <v>0.56506888108328024</v>
      </c>
      <c r="O78" s="10">
        <v>0.32773622894649412</v>
      </c>
      <c r="P78" s="2" t="str">
        <f>VLOOKUP(Table13[[#This Row],[Salesman ID]],Salesman!$A$2:$K$21,4,0)</f>
        <v>Wahid Khan</v>
      </c>
      <c r="Q78" s="2" t="str">
        <f>VLOOKUP(Table13[[#This Row],[City ID]],Region!$A$2:$E$26,2,0)</f>
        <v>Hyderabad</v>
      </c>
      <c r="R78" s="26" t="str">
        <f>VLOOKUP(Table13[[#This Row],[City ID]],Region!$A$2:$E$26,3,0)</f>
        <v>Telangana</v>
      </c>
      <c r="S78" s="2" t="str">
        <f>VLOOKUP(Table13[[#This Row],[City ID]],Region!$A$2:$E$26,4,0)</f>
        <v>Southern</v>
      </c>
      <c r="T78" s="18" t="str">
        <f>VLOOKUP(Table13[[#This Row],[SKU Code]],SKU!$A$2:$C$22,3,0)</f>
        <v>NYX Professional</v>
      </c>
      <c r="U78" s="18" t="str">
        <f>VLOOKUP(Table13[[#This Row],[Store ID]],Stores!$A$2:$H$51,4,0)</f>
        <v>Nexus</v>
      </c>
      <c r="V78" s="36">
        <f>INDEX(Period!$B$1:$B$37,MATCH(Table13[[#This Row],[Period ID]],Period!$C$1:$C$37,0))</f>
        <v>43831</v>
      </c>
    </row>
    <row r="79" spans="1:22" x14ac:dyDescent="0.25">
      <c r="A79" s="9">
        <v>78</v>
      </c>
      <c r="B79" s="2" t="s">
        <v>69</v>
      </c>
      <c r="C79" s="2" t="s">
        <v>94</v>
      </c>
      <c r="D79" s="2" t="s">
        <v>254</v>
      </c>
      <c r="E79" s="2" t="s">
        <v>121</v>
      </c>
      <c r="F79" s="2" t="s">
        <v>217</v>
      </c>
      <c r="G79" s="2" t="s">
        <v>362</v>
      </c>
      <c r="H79" s="2">
        <f>MAX(Table13[[#This Row],[Column1]],0)</f>
        <v>83</v>
      </c>
      <c r="I79" s="29">
        <v>83</v>
      </c>
      <c r="J79" s="29">
        <v>135.29514496484029</v>
      </c>
      <c r="K79" s="29">
        <f>MAX(Table13[[#This Row],[Column2]],0)</f>
        <v>4.6363636363636367</v>
      </c>
      <c r="L79" s="24">
        <v>4.6363636363636367</v>
      </c>
      <c r="M79" s="24">
        <v>9.1381576700630092</v>
      </c>
      <c r="N79" s="2">
        <v>0.59055366050281111</v>
      </c>
      <c r="O79" s="10">
        <v>0.80543820344939387</v>
      </c>
      <c r="P79" s="2" t="str">
        <f>VLOOKUP(Table13[[#This Row],[Salesman ID]],Salesman!$A$2:$K$21,4,0)</f>
        <v>Samuel George</v>
      </c>
      <c r="Q79" s="2" t="str">
        <f>VLOOKUP(Table13[[#This Row],[City ID]],Region!$A$2:$E$26,2,0)</f>
        <v>Mumbai</v>
      </c>
      <c r="R79" s="26" t="str">
        <f>VLOOKUP(Table13[[#This Row],[City ID]],Region!$A$2:$E$26,3,0)</f>
        <v>Maharashtra</v>
      </c>
      <c r="S79" s="2" t="str">
        <f>VLOOKUP(Table13[[#This Row],[City ID]],Region!$A$2:$E$26,4,0)</f>
        <v>Western</v>
      </c>
      <c r="T79" s="18" t="str">
        <f>VLOOKUP(Table13[[#This Row],[SKU Code]],SKU!$A$2:$C$22,3,0)</f>
        <v>Garnier</v>
      </c>
      <c r="U79" s="18" t="str">
        <f>VLOOKUP(Table13[[#This Row],[Store ID]],Stores!$A$2:$H$51,4,0)</f>
        <v>Nexus</v>
      </c>
      <c r="V79" s="36">
        <f>INDEX(Period!$B$1:$B$37,MATCH(Table13[[#This Row],[Period ID]],Period!$C$1:$C$37,0))</f>
        <v>43862</v>
      </c>
    </row>
    <row r="80" spans="1:22" x14ac:dyDescent="0.25">
      <c r="A80" s="9">
        <v>79</v>
      </c>
      <c r="B80" s="2" t="s">
        <v>68</v>
      </c>
      <c r="C80" s="2" t="s">
        <v>95</v>
      </c>
      <c r="D80" s="2" t="s">
        <v>186</v>
      </c>
      <c r="E80" s="2" t="s">
        <v>108</v>
      </c>
      <c r="F80" s="2" t="s">
        <v>212</v>
      </c>
      <c r="G80" s="2" t="s">
        <v>363</v>
      </c>
      <c r="H80" s="2">
        <f>MAX(Table13[[#This Row],[Column1]],0)</f>
        <v>197</v>
      </c>
      <c r="I80" s="29">
        <v>197</v>
      </c>
      <c r="J80" s="29">
        <v>350.31930501188094</v>
      </c>
      <c r="K80" s="29">
        <f>MAX(Table13[[#This Row],[Column2]],0)</f>
        <v>14.5</v>
      </c>
      <c r="L80" s="24">
        <v>14.5</v>
      </c>
      <c r="M80" s="24">
        <v>24.536515975895494</v>
      </c>
      <c r="N80" s="2">
        <v>1.8146540530309618E-2</v>
      </c>
      <c r="O80" s="10">
        <v>0.12663280396080678</v>
      </c>
      <c r="P80" s="2" t="str">
        <f>VLOOKUP(Table13[[#This Row],[Salesman ID]],Salesman!$A$2:$K$21,4,0)</f>
        <v>Jessica Singhal </v>
      </c>
      <c r="Q80" s="2" t="str">
        <f>VLOOKUP(Table13[[#This Row],[City ID]],Region!$A$2:$E$26,2,0)</f>
        <v>Imphal</v>
      </c>
      <c r="R80" s="26" t="str">
        <f>VLOOKUP(Table13[[#This Row],[City ID]],Region!$A$2:$E$26,3,0)</f>
        <v>Manipur</v>
      </c>
      <c r="S80" s="2" t="str">
        <f>VLOOKUP(Table13[[#This Row],[City ID]],Region!$A$2:$E$26,4,0)</f>
        <v>Northern</v>
      </c>
      <c r="T80" s="18" t="str">
        <f>VLOOKUP(Table13[[#This Row],[SKU Code]],SKU!$A$2:$C$22,3,0)</f>
        <v>NYX Professional</v>
      </c>
      <c r="U80" s="18" t="str">
        <f>VLOOKUP(Table13[[#This Row],[Store ID]],Stores!$A$2:$H$51,4,0)</f>
        <v>AllStar</v>
      </c>
      <c r="V80" s="36">
        <f>INDEX(Period!$B$1:$B$37,MATCH(Table13[[#This Row],[Period ID]],Period!$C$1:$C$37,0))</f>
        <v>43709</v>
      </c>
    </row>
    <row r="81" spans="1:22" x14ac:dyDescent="0.25">
      <c r="A81" s="9">
        <v>80</v>
      </c>
      <c r="B81" s="2" t="s">
        <v>74</v>
      </c>
      <c r="C81" s="2" t="s">
        <v>89</v>
      </c>
      <c r="D81" s="2" t="s">
        <v>186</v>
      </c>
      <c r="E81" s="2" t="s">
        <v>116</v>
      </c>
      <c r="F81" s="2" t="s">
        <v>192</v>
      </c>
      <c r="G81" s="2" t="s">
        <v>364</v>
      </c>
      <c r="H81" s="2">
        <f>MAX(Table13[[#This Row],[Column1]],0)</f>
        <v>0</v>
      </c>
      <c r="I81" s="29">
        <v>-85</v>
      </c>
      <c r="J81" s="29">
        <v>165.39930323806101</v>
      </c>
      <c r="K81" s="29">
        <f>MAX(Table13[[#This Row],[Column2]],0)</f>
        <v>0</v>
      </c>
      <c r="L81" s="24">
        <v>-13.333333333333334</v>
      </c>
      <c r="M81" s="24">
        <v>21.233191489393239</v>
      </c>
      <c r="N81" s="2">
        <v>0.57959021764180962</v>
      </c>
      <c r="O81" s="10">
        <v>1.7799130910499672E-3</v>
      </c>
      <c r="P81" s="2" t="str">
        <f>VLOOKUP(Table13[[#This Row],[Salesman ID]],Salesman!$A$2:$K$21,4,0)</f>
        <v>Tejaswani Butala </v>
      </c>
      <c r="Q81" s="2" t="str">
        <f>VLOOKUP(Table13[[#This Row],[City ID]],Region!$A$2:$E$26,2,0)</f>
        <v>Shimla</v>
      </c>
      <c r="R81" s="26" t="str">
        <f>VLOOKUP(Table13[[#This Row],[City ID]],Region!$A$2:$E$26,3,0)</f>
        <v>Himachal Pradesh</v>
      </c>
      <c r="S81" s="2" t="str">
        <f>VLOOKUP(Table13[[#This Row],[City ID]],Region!$A$2:$E$26,4,0)</f>
        <v>Northern</v>
      </c>
      <c r="T81" s="18" t="str">
        <f>VLOOKUP(Table13[[#This Row],[SKU Code]],SKU!$A$2:$C$22,3,0)</f>
        <v>NYX Professional</v>
      </c>
      <c r="U81" s="18" t="str">
        <f>VLOOKUP(Table13[[#This Row],[Store ID]],Stores!$A$2:$H$51,4,0)</f>
        <v>BlueFire</v>
      </c>
      <c r="V81" s="36">
        <f>INDEX(Period!$B$1:$B$37,MATCH(Table13[[#This Row],[Period ID]],Period!$C$1:$C$37,0))</f>
        <v>43101</v>
      </c>
    </row>
    <row r="82" spans="1:22" x14ac:dyDescent="0.25">
      <c r="A82" s="9">
        <v>81</v>
      </c>
      <c r="B82" s="2" t="s">
        <v>70</v>
      </c>
      <c r="C82" s="2" t="s">
        <v>96</v>
      </c>
      <c r="D82" s="2" t="s">
        <v>255</v>
      </c>
      <c r="E82" s="2" t="s">
        <v>147</v>
      </c>
      <c r="F82" s="2" t="s">
        <v>209</v>
      </c>
      <c r="G82" s="2" t="s">
        <v>365</v>
      </c>
      <c r="H82" s="2">
        <f>MAX(Table13[[#This Row],[Column1]],0)</f>
        <v>114</v>
      </c>
      <c r="I82" s="29">
        <v>114</v>
      </c>
      <c r="J82" s="29">
        <v>225.8815985233677</v>
      </c>
      <c r="K82" s="29">
        <f>MAX(Table13[[#This Row],[Column2]],0)</f>
        <v>3.1</v>
      </c>
      <c r="L82" s="24">
        <v>3.1</v>
      </c>
      <c r="M82" s="24">
        <v>6.0423248925246078</v>
      </c>
      <c r="N82" s="2">
        <v>0.4201121085397761</v>
      </c>
      <c r="O82" s="10">
        <v>0.71843393807109845</v>
      </c>
      <c r="P82" s="2" t="str">
        <f>VLOOKUP(Table13[[#This Row],[Salesman ID]],Salesman!$A$2:$K$21,4,0)</f>
        <v>Bhola Rampersad </v>
      </c>
      <c r="Q82" s="2" t="str">
        <f>VLOOKUP(Table13[[#This Row],[City ID]],Region!$A$2:$E$26,2,0)</f>
        <v>Shillong</v>
      </c>
      <c r="R82" s="26" t="str">
        <f>VLOOKUP(Table13[[#This Row],[City ID]],Region!$A$2:$E$26,3,0)</f>
        <v>Meghalaya</v>
      </c>
      <c r="S82" s="2" t="str">
        <f>VLOOKUP(Table13[[#This Row],[City ID]],Region!$A$2:$E$26,4,0)</f>
        <v>Northern</v>
      </c>
      <c r="T82" s="18" t="str">
        <f>VLOOKUP(Table13[[#This Row],[SKU Code]],SKU!$A$2:$C$22,3,0)</f>
        <v>Maybelline</v>
      </c>
      <c r="U82" s="18" t="str">
        <f>VLOOKUP(Table13[[#This Row],[Store ID]],Stores!$A$2:$H$51,4,0)</f>
        <v>Fireside</v>
      </c>
      <c r="V82" s="36">
        <f>INDEX(Period!$B$1:$B$37,MATCH(Table13[[#This Row],[Period ID]],Period!$C$1:$C$37,0))</f>
        <v>43617</v>
      </c>
    </row>
    <row r="83" spans="1:22" x14ac:dyDescent="0.25">
      <c r="A83" s="9">
        <v>82</v>
      </c>
      <c r="B83" s="2" t="s">
        <v>250</v>
      </c>
      <c r="C83" s="2" t="s">
        <v>92</v>
      </c>
      <c r="D83" s="2" t="s">
        <v>187</v>
      </c>
      <c r="E83" s="2" t="s">
        <v>125</v>
      </c>
      <c r="F83" s="2" t="s">
        <v>225</v>
      </c>
      <c r="G83" s="2" t="s">
        <v>366</v>
      </c>
      <c r="H83" s="2">
        <f>MAX(Table13[[#This Row],[Column1]],0)</f>
        <v>184</v>
      </c>
      <c r="I83" s="29">
        <v>184</v>
      </c>
      <c r="J83" s="29">
        <v>307.76869590293609</v>
      </c>
      <c r="K83" s="29">
        <f>MAX(Table13[[#This Row],[Column2]],0)</f>
        <v>1</v>
      </c>
      <c r="L83" s="24">
        <v>1</v>
      </c>
      <c r="M83" s="24">
        <v>1.8760488056815781</v>
      </c>
      <c r="N83" s="2">
        <v>0.10976360094108051</v>
      </c>
      <c r="O83" s="10">
        <v>0.94454604060356273</v>
      </c>
      <c r="P83" s="2" t="str">
        <f>VLOOKUP(Table13[[#This Row],[Salesman ID]],Salesman!$A$2:$K$21,4,0)</f>
        <v>Manoj Aggarwal</v>
      </c>
      <c r="Q83" s="2" t="str">
        <f>VLOOKUP(Table13[[#This Row],[City ID]],Region!$A$2:$E$26,2,0)</f>
        <v>Thiruvananthapuram</v>
      </c>
      <c r="R83" s="26" t="str">
        <f>VLOOKUP(Table13[[#This Row],[City ID]],Region!$A$2:$E$26,3,0)</f>
        <v>Kerala</v>
      </c>
      <c r="S83" s="2" t="str">
        <f>VLOOKUP(Table13[[#This Row],[City ID]],Region!$A$2:$E$26,4,0)</f>
        <v>Southern</v>
      </c>
      <c r="T83" s="18" t="str">
        <f>VLOOKUP(Table13[[#This Row],[SKU Code]],SKU!$A$2:$C$22,3,0)</f>
        <v>Maybelline</v>
      </c>
      <c r="U83" s="18" t="str">
        <f>VLOOKUP(Table13[[#This Row],[Store ID]],Stores!$A$2:$H$51,4,0)</f>
        <v>AllAround</v>
      </c>
      <c r="V83" s="36">
        <f>INDEX(Period!$B$1:$B$37,MATCH(Table13[[#This Row],[Period ID]],Period!$C$1:$C$37,0))</f>
        <v>44105</v>
      </c>
    </row>
    <row r="84" spans="1:22" x14ac:dyDescent="0.25">
      <c r="A84" s="9">
        <v>83</v>
      </c>
      <c r="B84" s="2" t="s">
        <v>73</v>
      </c>
      <c r="C84" s="2" t="s">
        <v>86</v>
      </c>
      <c r="D84" s="2" t="s">
        <v>263</v>
      </c>
      <c r="E84" s="2" t="s">
        <v>107</v>
      </c>
      <c r="F84" s="2" t="s">
        <v>211</v>
      </c>
      <c r="G84" s="2" t="s">
        <v>367</v>
      </c>
      <c r="H84" s="2">
        <f>MAX(Table13[[#This Row],[Column1]],0)</f>
        <v>119</v>
      </c>
      <c r="I84" s="29">
        <v>119</v>
      </c>
      <c r="J84" s="29">
        <v>164.88087391227543</v>
      </c>
      <c r="K84" s="29">
        <f>MAX(Table13[[#This Row],[Column2]],0)</f>
        <v>8.85</v>
      </c>
      <c r="L84" s="24">
        <v>8.85</v>
      </c>
      <c r="M84" s="24">
        <v>11.543015320368848</v>
      </c>
      <c r="N84" s="2">
        <v>0.40119114882459972</v>
      </c>
      <c r="O84" s="10">
        <v>0.11569020242385897</v>
      </c>
      <c r="P84" s="2" t="str">
        <f>VLOOKUP(Table13[[#This Row],[Salesman ID]],Salesman!$A$2:$K$21,4,0)</f>
        <v>Veena Bath </v>
      </c>
      <c r="Q84" s="2" t="str">
        <f>VLOOKUP(Table13[[#This Row],[City ID]],Region!$A$2:$E$26,2,0)</f>
        <v>Panaji</v>
      </c>
      <c r="R84" s="26" t="str">
        <f>VLOOKUP(Table13[[#This Row],[City ID]],Region!$A$2:$E$26,3,0)</f>
        <v>Goa</v>
      </c>
      <c r="S84" s="2" t="str">
        <f>VLOOKUP(Table13[[#This Row],[City ID]],Region!$A$2:$E$26,4,0)</f>
        <v>Western</v>
      </c>
      <c r="T84" s="18" t="str">
        <f>VLOOKUP(Table13[[#This Row],[SKU Code]],SKU!$A$2:$C$22,3,0)</f>
        <v>Garnier</v>
      </c>
      <c r="U84" s="18" t="str">
        <f>VLOOKUP(Table13[[#This Row],[Store ID]],Stores!$A$2:$H$51,4,0)</f>
        <v>Nexus</v>
      </c>
      <c r="V84" s="36">
        <f>INDEX(Period!$B$1:$B$37,MATCH(Table13[[#This Row],[Period ID]],Period!$C$1:$C$37,0))</f>
        <v>43678</v>
      </c>
    </row>
    <row r="85" spans="1:22" x14ac:dyDescent="0.25">
      <c r="A85" s="9">
        <v>84</v>
      </c>
      <c r="B85" s="2" t="s">
        <v>72</v>
      </c>
      <c r="C85" s="2" t="s">
        <v>98</v>
      </c>
      <c r="D85" s="2" t="s">
        <v>257</v>
      </c>
      <c r="E85" s="2" t="s">
        <v>152</v>
      </c>
      <c r="F85" s="2" t="s">
        <v>210</v>
      </c>
      <c r="G85" s="2" t="s">
        <v>368</v>
      </c>
      <c r="H85" s="2">
        <f>MAX(Table13[[#This Row],[Column1]],0)</f>
        <v>155</v>
      </c>
      <c r="I85" s="29">
        <v>155</v>
      </c>
      <c r="J85" s="29">
        <v>230.5865563474693</v>
      </c>
      <c r="K85" s="29">
        <f>MAX(Table13[[#This Row],[Column2]],0)</f>
        <v>2.1</v>
      </c>
      <c r="L85" s="24">
        <v>2.1</v>
      </c>
      <c r="M85" s="24">
        <v>3.6644941030254583</v>
      </c>
      <c r="N85" s="2">
        <v>0.25125872146610961</v>
      </c>
      <c r="O85" s="10">
        <v>0.84944654439504008</v>
      </c>
      <c r="P85" s="2" t="str">
        <f>VLOOKUP(Table13[[#This Row],[Salesman ID]],Salesman!$A$2:$K$21,4,0)</f>
        <v>Somnath Chanda</v>
      </c>
      <c r="Q85" s="2" t="str">
        <f>VLOOKUP(Table13[[#This Row],[City ID]],Region!$A$2:$E$26,2,0)</f>
        <v>Kohima</v>
      </c>
      <c r="R85" s="26" t="str">
        <f>VLOOKUP(Table13[[#This Row],[City ID]],Region!$A$2:$E$26,3,0)</f>
        <v>Nagaland</v>
      </c>
      <c r="S85" s="2" t="str">
        <f>VLOOKUP(Table13[[#This Row],[City ID]],Region!$A$2:$E$26,4,0)</f>
        <v>Northern</v>
      </c>
      <c r="T85" s="18" t="str">
        <f>VLOOKUP(Table13[[#This Row],[SKU Code]],SKU!$A$2:$C$22,3,0)</f>
        <v>Maybelline</v>
      </c>
      <c r="U85" s="18" t="str">
        <f>VLOOKUP(Table13[[#This Row],[Store ID]],Stores!$A$2:$H$51,4,0)</f>
        <v>Saffron</v>
      </c>
      <c r="V85" s="36">
        <f>INDEX(Period!$B$1:$B$37,MATCH(Table13[[#This Row],[Period ID]],Period!$C$1:$C$37,0))</f>
        <v>43647</v>
      </c>
    </row>
    <row r="86" spans="1:22" x14ac:dyDescent="0.25">
      <c r="A86" s="9">
        <v>85</v>
      </c>
      <c r="B86" s="2" t="s">
        <v>68</v>
      </c>
      <c r="C86" s="2" t="s">
        <v>84</v>
      </c>
      <c r="D86" s="2" t="s">
        <v>188</v>
      </c>
      <c r="E86" s="2" t="s">
        <v>129</v>
      </c>
      <c r="F86" s="2" t="s">
        <v>224</v>
      </c>
      <c r="G86" s="2" t="s">
        <v>369</v>
      </c>
      <c r="H86" s="2">
        <f>MAX(Table13[[#This Row],[Column1]],0)</f>
        <v>163</v>
      </c>
      <c r="I86" s="29">
        <v>163</v>
      </c>
      <c r="J86" s="29">
        <v>254.68174751212914</v>
      </c>
      <c r="K86" s="29">
        <f>MAX(Table13[[#This Row],[Column2]],0)</f>
        <v>0.42857142857142855</v>
      </c>
      <c r="L86" s="24">
        <v>0.42857142857142855</v>
      </c>
      <c r="M86" s="24">
        <v>0.70397598921998439</v>
      </c>
      <c r="N86" s="2">
        <v>0.19810658528576175</v>
      </c>
      <c r="O86" s="10">
        <v>0.97712777130853723</v>
      </c>
      <c r="P86" s="2" t="str">
        <f>VLOOKUP(Table13[[#This Row],[Salesman ID]],Salesman!$A$2:$K$21,4,0)</f>
        <v>Jessica Singhal </v>
      </c>
      <c r="Q86" s="2" t="str">
        <f>VLOOKUP(Table13[[#This Row],[City ID]],Region!$A$2:$E$26,2,0)</f>
        <v>Patna</v>
      </c>
      <c r="R86" s="26" t="str">
        <f>VLOOKUP(Table13[[#This Row],[City ID]],Region!$A$2:$E$26,3,0)</f>
        <v>Bihar</v>
      </c>
      <c r="S86" s="2" t="str">
        <f>VLOOKUP(Table13[[#This Row],[City ID]],Region!$A$2:$E$26,4,0)</f>
        <v>Eastern</v>
      </c>
      <c r="T86" s="18" t="str">
        <f>VLOOKUP(Table13[[#This Row],[SKU Code]],SKU!$A$2:$C$22,3,0)</f>
        <v>Garnier</v>
      </c>
      <c r="U86" s="18" t="str">
        <f>VLOOKUP(Table13[[#This Row],[Store ID]],Stores!$A$2:$H$51,4,0)</f>
        <v>AllStar</v>
      </c>
      <c r="V86" s="36">
        <f>INDEX(Period!$B$1:$B$37,MATCH(Table13[[#This Row],[Period ID]],Period!$C$1:$C$37,0))</f>
        <v>44075</v>
      </c>
    </row>
    <row r="87" spans="1:22" x14ac:dyDescent="0.25">
      <c r="A87" s="9">
        <v>86</v>
      </c>
      <c r="B87" s="2" t="s">
        <v>69</v>
      </c>
      <c r="C87" s="2" t="s">
        <v>82</v>
      </c>
      <c r="D87" s="2" t="s">
        <v>180</v>
      </c>
      <c r="E87" s="2" t="s">
        <v>142</v>
      </c>
      <c r="F87" s="2" t="s">
        <v>214</v>
      </c>
      <c r="G87" s="2" t="s">
        <v>370</v>
      </c>
      <c r="H87" s="2">
        <f>MAX(Table13[[#This Row],[Column1]],0)</f>
        <v>188</v>
      </c>
      <c r="I87" s="29">
        <v>188</v>
      </c>
      <c r="J87" s="29">
        <v>258.58509126015491</v>
      </c>
      <c r="K87" s="29">
        <f>MAX(Table13[[#This Row],[Column2]],0)</f>
        <v>19.7</v>
      </c>
      <c r="L87" s="24">
        <v>19.7</v>
      </c>
      <c r="M87" s="24">
        <v>27.82828636127585</v>
      </c>
      <c r="N87" s="2">
        <v>7.9228182963502425E-2</v>
      </c>
      <c r="O87" s="10">
        <v>5.2929597738936573E-3</v>
      </c>
      <c r="P87" s="2" t="str">
        <f>VLOOKUP(Table13[[#This Row],[Salesman ID]],Salesman!$A$2:$K$21,4,0)</f>
        <v>Samuel George</v>
      </c>
      <c r="Q87" s="2" t="str">
        <f>VLOOKUP(Table13[[#This Row],[City ID]],Region!$A$2:$E$26,2,0)</f>
        <v>Itanagar</v>
      </c>
      <c r="R87" s="26" t="str">
        <f>VLOOKUP(Table13[[#This Row],[City ID]],Region!$A$2:$E$26,3,0)</f>
        <v>Arunachal Pradesh</v>
      </c>
      <c r="S87" s="2" t="str">
        <f>VLOOKUP(Table13[[#This Row],[City ID]],Region!$A$2:$E$26,4,0)</f>
        <v>Northern</v>
      </c>
      <c r="T87" s="18" t="str">
        <f>VLOOKUP(Table13[[#This Row],[SKU Code]],SKU!$A$2:$C$22,3,0)</f>
        <v>NYX Professional</v>
      </c>
      <c r="U87" s="18" t="str">
        <f>VLOOKUP(Table13[[#This Row],[Store ID]],Stores!$A$2:$H$51,4,0)</f>
        <v>Nexus</v>
      </c>
      <c r="V87" s="36">
        <f>INDEX(Period!$B$1:$B$37,MATCH(Table13[[#This Row],[Period ID]],Period!$C$1:$C$37,0))</f>
        <v>43770</v>
      </c>
    </row>
    <row r="88" spans="1:22" x14ac:dyDescent="0.25">
      <c r="A88" s="9">
        <v>87</v>
      </c>
      <c r="B88" s="2" t="s">
        <v>252</v>
      </c>
      <c r="C88" s="2" t="s">
        <v>83</v>
      </c>
      <c r="D88" s="2" t="s">
        <v>254</v>
      </c>
      <c r="E88" s="2" t="s">
        <v>136</v>
      </c>
      <c r="F88" s="2" t="s">
        <v>226</v>
      </c>
      <c r="G88" s="2" t="s">
        <v>371</v>
      </c>
      <c r="H88" s="2">
        <f>MAX(Table13[[#This Row],[Column1]],0)</f>
        <v>198</v>
      </c>
      <c r="I88" s="29">
        <v>198</v>
      </c>
      <c r="J88" s="29">
        <v>240.4329948065226</v>
      </c>
      <c r="K88" s="29">
        <f>MAX(Table13[[#This Row],[Column2]],0)</f>
        <v>16.5</v>
      </c>
      <c r="L88" s="24">
        <v>16.5</v>
      </c>
      <c r="M88" s="24">
        <v>20.250920987576066</v>
      </c>
      <c r="N88" s="2">
        <v>1.2417276583106651E-2</v>
      </c>
      <c r="O88" s="10">
        <v>3.6169167512737355E-3</v>
      </c>
      <c r="P88" s="2" t="str">
        <f>VLOOKUP(Table13[[#This Row],[Salesman ID]],Salesman!$A$2:$K$21,4,0)</f>
        <v>Maya Malhotra </v>
      </c>
      <c r="Q88" s="2" t="str">
        <f>VLOOKUP(Table13[[#This Row],[City ID]],Region!$A$2:$E$26,2,0)</f>
        <v>Dispur</v>
      </c>
      <c r="R88" s="26" t="str">
        <f>VLOOKUP(Table13[[#This Row],[City ID]],Region!$A$2:$E$26,3,0)</f>
        <v>Assam</v>
      </c>
      <c r="S88" s="2" t="str">
        <f>VLOOKUP(Table13[[#This Row],[City ID]],Region!$A$2:$E$26,4,0)</f>
        <v>Northern</v>
      </c>
      <c r="T88" s="18" t="str">
        <f>VLOOKUP(Table13[[#This Row],[SKU Code]],SKU!$A$2:$C$22,3,0)</f>
        <v>Garnier</v>
      </c>
      <c r="U88" s="18" t="str">
        <f>VLOOKUP(Table13[[#This Row],[Store ID]],Stores!$A$2:$H$51,4,0)</f>
        <v>AllStar</v>
      </c>
      <c r="V88" s="36">
        <f>INDEX(Period!$B$1:$B$37,MATCH(Table13[[#This Row],[Period ID]],Period!$C$1:$C$37,0))</f>
        <v>44136</v>
      </c>
    </row>
    <row r="89" spans="1:22" x14ac:dyDescent="0.25">
      <c r="A89" s="9">
        <v>88</v>
      </c>
      <c r="B89" s="2" t="s">
        <v>77</v>
      </c>
      <c r="C89" s="2" t="s">
        <v>82</v>
      </c>
      <c r="D89" s="2" t="s">
        <v>263</v>
      </c>
      <c r="E89" s="2" t="s">
        <v>138</v>
      </c>
      <c r="F89" s="2" t="s">
        <v>223</v>
      </c>
      <c r="G89" s="2" t="s">
        <v>372</v>
      </c>
      <c r="H89" s="2">
        <f>MAX(Table13[[#This Row],[Column1]],0)</f>
        <v>189</v>
      </c>
      <c r="I89" s="29">
        <v>189</v>
      </c>
      <c r="J89" s="29">
        <v>338.26423148181482</v>
      </c>
      <c r="K89" s="29">
        <f>MAX(Table13[[#This Row],[Column2]],0)</f>
        <v>12.083333333333334</v>
      </c>
      <c r="L89" s="24">
        <v>12.083333333333334</v>
      </c>
      <c r="M89" s="24">
        <v>14.632208057024041</v>
      </c>
      <c r="N89" s="2">
        <v>7.846045074977126E-2</v>
      </c>
      <c r="O89" s="10">
        <v>0.27920865829460484</v>
      </c>
      <c r="P89" s="2" t="str">
        <f>VLOOKUP(Table13[[#This Row],[Salesman ID]],Salesman!$A$2:$K$21,4,0)</f>
        <v>Vijay Dev</v>
      </c>
      <c r="Q89" s="2" t="str">
        <f>VLOOKUP(Table13[[#This Row],[City ID]],Region!$A$2:$E$26,2,0)</f>
        <v>Itanagar</v>
      </c>
      <c r="R89" s="26" t="str">
        <f>VLOOKUP(Table13[[#This Row],[City ID]],Region!$A$2:$E$26,3,0)</f>
        <v>Arunachal Pradesh</v>
      </c>
      <c r="S89" s="2" t="str">
        <f>VLOOKUP(Table13[[#This Row],[City ID]],Region!$A$2:$E$26,4,0)</f>
        <v>Northern</v>
      </c>
      <c r="T89" s="18" t="str">
        <f>VLOOKUP(Table13[[#This Row],[SKU Code]],SKU!$A$2:$C$22,3,0)</f>
        <v>Garnier</v>
      </c>
      <c r="U89" s="18" t="str">
        <f>VLOOKUP(Table13[[#This Row],[Store ID]],Stores!$A$2:$H$51,4,0)</f>
        <v>Saffron</v>
      </c>
      <c r="V89" s="36">
        <f>INDEX(Period!$B$1:$B$37,MATCH(Table13[[#This Row],[Period ID]],Period!$C$1:$C$37,0))</f>
        <v>44044</v>
      </c>
    </row>
    <row r="90" spans="1:22" x14ac:dyDescent="0.25">
      <c r="A90" s="9">
        <v>89</v>
      </c>
      <c r="B90" s="2" t="s">
        <v>251</v>
      </c>
      <c r="C90" s="2" t="s">
        <v>82</v>
      </c>
      <c r="D90" s="2" t="s">
        <v>261</v>
      </c>
      <c r="E90" s="2" t="s">
        <v>141</v>
      </c>
      <c r="F90" s="2" t="s">
        <v>217</v>
      </c>
      <c r="G90" s="2" t="s">
        <v>373</v>
      </c>
      <c r="H90" s="2">
        <f>MAX(Table13[[#This Row],[Column1]],0)</f>
        <v>133</v>
      </c>
      <c r="I90" s="29">
        <v>133</v>
      </c>
      <c r="J90" s="29">
        <v>194.86086781891524</v>
      </c>
      <c r="K90" s="29">
        <f>MAX(Table13[[#This Row],[Column2]],0)</f>
        <v>1.25</v>
      </c>
      <c r="L90" s="24">
        <v>1.25</v>
      </c>
      <c r="M90" s="24">
        <v>1.515779894488108</v>
      </c>
      <c r="N90" s="2">
        <v>0.34235241422777163</v>
      </c>
      <c r="O90" s="10">
        <v>0.91060702625748391</v>
      </c>
      <c r="P90" s="2" t="str">
        <f>VLOOKUP(Table13[[#This Row],[Salesman ID]],Salesman!$A$2:$K$21,4,0)</f>
        <v>Jawahar Sawant</v>
      </c>
      <c r="Q90" s="2" t="str">
        <f>VLOOKUP(Table13[[#This Row],[City ID]],Region!$A$2:$E$26,2,0)</f>
        <v>Itanagar</v>
      </c>
      <c r="R90" s="26" t="str">
        <f>VLOOKUP(Table13[[#This Row],[City ID]],Region!$A$2:$E$26,3,0)</f>
        <v>Arunachal Pradesh</v>
      </c>
      <c r="S90" s="2" t="str">
        <f>VLOOKUP(Table13[[#This Row],[City ID]],Region!$A$2:$E$26,4,0)</f>
        <v>Northern</v>
      </c>
      <c r="T90" s="18" t="str">
        <f>VLOOKUP(Table13[[#This Row],[SKU Code]],SKU!$A$2:$C$22,3,0)</f>
        <v>Maybelline</v>
      </c>
      <c r="U90" s="18" t="str">
        <f>VLOOKUP(Table13[[#This Row],[Store ID]],Stores!$A$2:$H$51,4,0)</f>
        <v>OurTown</v>
      </c>
      <c r="V90" s="36">
        <f>INDEX(Period!$B$1:$B$37,MATCH(Table13[[#This Row],[Period ID]],Period!$C$1:$C$37,0))</f>
        <v>43862</v>
      </c>
    </row>
    <row r="91" spans="1:22" x14ac:dyDescent="0.25">
      <c r="A91" s="9">
        <v>90</v>
      </c>
      <c r="B91" s="2" t="s">
        <v>252</v>
      </c>
      <c r="C91" s="2" t="s">
        <v>90</v>
      </c>
      <c r="D91" s="2" t="s">
        <v>260</v>
      </c>
      <c r="E91" s="2" t="s">
        <v>114</v>
      </c>
      <c r="F91" s="2" t="s">
        <v>196</v>
      </c>
      <c r="G91" s="2" t="s">
        <v>374</v>
      </c>
      <c r="H91" s="2">
        <f>MAX(Table13[[#This Row],[Column1]],0)</f>
        <v>0</v>
      </c>
      <c r="I91" s="29">
        <v>-25</v>
      </c>
      <c r="J91" s="29">
        <v>40.892194452591305</v>
      </c>
      <c r="K91" s="29">
        <f>MAX(Table13[[#This Row],[Column2]],0)</f>
        <v>0</v>
      </c>
      <c r="L91" s="24">
        <v>-8.7058823529411757</v>
      </c>
      <c r="M91" s="24">
        <v>13.573704125133142</v>
      </c>
      <c r="N91" s="2">
        <v>0.90389752517489197</v>
      </c>
      <c r="O91" s="10">
        <v>0.25711978556999393</v>
      </c>
      <c r="P91" s="2" t="str">
        <f>VLOOKUP(Table13[[#This Row],[Salesman ID]],Salesman!$A$2:$K$21,4,0)</f>
        <v>Maya Malhotra </v>
      </c>
      <c r="Q91" s="2" t="str">
        <f>VLOOKUP(Table13[[#This Row],[City ID]],Region!$A$2:$E$26,2,0)</f>
        <v>Ranchi</v>
      </c>
      <c r="R91" s="26" t="str">
        <f>VLOOKUP(Table13[[#This Row],[City ID]],Region!$A$2:$E$26,3,0)</f>
        <v>Jharkhand</v>
      </c>
      <c r="S91" s="2" t="str">
        <f>VLOOKUP(Table13[[#This Row],[City ID]],Region!$A$2:$E$26,4,0)</f>
        <v>Eastern</v>
      </c>
      <c r="T91" s="18" t="str">
        <f>VLOOKUP(Table13[[#This Row],[SKU Code]],SKU!$A$2:$C$22,3,0)</f>
        <v>Garnier</v>
      </c>
      <c r="U91" s="18" t="str">
        <f>VLOOKUP(Table13[[#This Row],[Store ID]],Stores!$A$2:$H$51,4,0)</f>
        <v>Nexus</v>
      </c>
      <c r="V91" s="36">
        <f>INDEX(Period!$B$1:$B$37,MATCH(Table13[[#This Row],[Period ID]],Period!$C$1:$C$37,0))</f>
        <v>43221</v>
      </c>
    </row>
    <row r="92" spans="1:22" x14ac:dyDescent="0.25">
      <c r="A92" s="9">
        <v>91</v>
      </c>
      <c r="B92" s="2" t="s">
        <v>251</v>
      </c>
      <c r="C92" s="2" t="s">
        <v>81</v>
      </c>
      <c r="D92" s="2" t="s">
        <v>262</v>
      </c>
      <c r="E92" s="2" t="s">
        <v>121</v>
      </c>
      <c r="F92" s="2" t="s">
        <v>212</v>
      </c>
      <c r="G92" s="2" t="s">
        <v>375</v>
      </c>
      <c r="H92" s="2">
        <f>MAX(Table13[[#This Row],[Column1]],0)</f>
        <v>22</v>
      </c>
      <c r="I92" s="29">
        <v>22</v>
      </c>
      <c r="J92" s="29">
        <v>39.865593144479405</v>
      </c>
      <c r="K92" s="29">
        <f>MAX(Table13[[#This Row],[Column2]],0)</f>
        <v>5.1578947368421053</v>
      </c>
      <c r="L92" s="24">
        <v>5.1578947368421053</v>
      </c>
      <c r="M92" s="24">
        <v>7.1306116444308358</v>
      </c>
      <c r="N92" s="2">
        <v>0.91536573742216076</v>
      </c>
      <c r="O92" s="10">
        <v>0.51461436685579587</v>
      </c>
      <c r="P92" s="2" t="str">
        <f>VLOOKUP(Table13[[#This Row],[Salesman ID]],Salesman!$A$2:$K$21,4,0)</f>
        <v>Jawahar Sawant</v>
      </c>
      <c r="Q92" s="2" t="str">
        <f>VLOOKUP(Table13[[#This Row],[City ID]],Region!$A$2:$E$26,2,0)</f>
        <v>Amaravati</v>
      </c>
      <c r="R92" s="26" t="str">
        <f>VLOOKUP(Table13[[#This Row],[City ID]],Region!$A$2:$E$26,3,0)</f>
        <v>Andhra Pradesh</v>
      </c>
      <c r="S92" s="2" t="str">
        <f>VLOOKUP(Table13[[#This Row],[City ID]],Region!$A$2:$E$26,4,0)</f>
        <v>Southern</v>
      </c>
      <c r="T92" s="18" t="str">
        <f>VLOOKUP(Table13[[#This Row],[SKU Code]],SKU!$A$2:$C$22,3,0)</f>
        <v>Maybelline</v>
      </c>
      <c r="U92" s="18" t="str">
        <f>VLOOKUP(Table13[[#This Row],[Store ID]],Stores!$A$2:$H$51,4,0)</f>
        <v>Nexus</v>
      </c>
      <c r="V92" s="36">
        <f>INDEX(Period!$B$1:$B$37,MATCH(Table13[[#This Row],[Period ID]],Period!$C$1:$C$37,0))</f>
        <v>43709</v>
      </c>
    </row>
    <row r="93" spans="1:22" x14ac:dyDescent="0.25">
      <c r="A93" s="9">
        <v>92</v>
      </c>
      <c r="B93" s="2" t="s">
        <v>249</v>
      </c>
      <c r="C93" s="2" t="s">
        <v>88</v>
      </c>
      <c r="D93" s="2" t="s">
        <v>183</v>
      </c>
      <c r="E93" s="2" t="s">
        <v>130</v>
      </c>
      <c r="F93" s="2" t="s">
        <v>207</v>
      </c>
      <c r="G93" s="2" t="s">
        <v>376</v>
      </c>
      <c r="H93" s="2">
        <f>MAX(Table13[[#This Row],[Column1]],0)</f>
        <v>106</v>
      </c>
      <c r="I93" s="29">
        <v>106</v>
      </c>
      <c r="J93" s="29">
        <v>186.57980937416963</v>
      </c>
      <c r="K93" s="29">
        <f>MAX(Table13[[#This Row],[Column2]],0)</f>
        <v>5.75</v>
      </c>
      <c r="L93" s="24">
        <v>5.75</v>
      </c>
      <c r="M93" s="24">
        <v>8.6678223330764723</v>
      </c>
      <c r="N93" s="2">
        <v>0.47435874428181757</v>
      </c>
      <c r="O93" s="10">
        <v>0.42422390177298053</v>
      </c>
      <c r="P93" s="2" t="str">
        <f>VLOOKUP(Table13[[#This Row],[Salesman ID]],Salesman!$A$2:$K$21,4,0)</f>
        <v>Rebecca Jones</v>
      </c>
      <c r="Q93" s="2" t="str">
        <f>VLOOKUP(Table13[[#This Row],[City ID]],Region!$A$2:$E$26,2,0)</f>
        <v>Chandigarh</v>
      </c>
      <c r="R93" s="26" t="str">
        <f>VLOOKUP(Table13[[#This Row],[City ID]],Region!$A$2:$E$26,3,0)</f>
        <v>Haryana</v>
      </c>
      <c r="S93" s="2" t="str">
        <f>VLOOKUP(Table13[[#This Row],[City ID]],Region!$A$2:$E$26,4,0)</f>
        <v>Northern</v>
      </c>
      <c r="T93" s="18" t="str">
        <f>VLOOKUP(Table13[[#This Row],[SKU Code]],SKU!$A$2:$C$22,3,0)</f>
        <v>Maybelline</v>
      </c>
      <c r="U93" s="18" t="str">
        <f>VLOOKUP(Table13[[#This Row],[Store ID]],Stores!$A$2:$H$51,4,0)</f>
        <v>BlueFire</v>
      </c>
      <c r="V93" s="36">
        <f>INDEX(Period!$B$1:$B$37,MATCH(Table13[[#This Row],[Period ID]],Period!$C$1:$C$37,0))</f>
        <v>43556</v>
      </c>
    </row>
    <row r="94" spans="1:22" x14ac:dyDescent="0.25">
      <c r="A94" s="9">
        <v>93</v>
      </c>
      <c r="B94" s="2" t="s">
        <v>77</v>
      </c>
      <c r="C94" s="2" t="s">
        <v>93</v>
      </c>
      <c r="D94" s="2" t="s">
        <v>180</v>
      </c>
      <c r="E94" s="2" t="s">
        <v>117</v>
      </c>
      <c r="F94" s="2" t="s">
        <v>222</v>
      </c>
      <c r="G94" s="2" t="s">
        <v>377</v>
      </c>
      <c r="H94" s="2">
        <f>MAX(Table13[[#This Row],[Column1]],0)</f>
        <v>124</v>
      </c>
      <c r="I94" s="29">
        <v>124</v>
      </c>
      <c r="J94" s="29">
        <v>210.61268394639927</v>
      </c>
      <c r="K94" s="29">
        <f>MAX(Table13[[#This Row],[Column2]],0)</f>
        <v>6.833333333333333</v>
      </c>
      <c r="L94" s="24">
        <v>6.833333333333333</v>
      </c>
      <c r="M94" s="24">
        <v>12.220674918650026</v>
      </c>
      <c r="N94" s="2">
        <v>0.38375407409361906</v>
      </c>
      <c r="O94" s="10">
        <v>0.58956440440495195</v>
      </c>
      <c r="P94" s="2" t="str">
        <f>VLOOKUP(Table13[[#This Row],[Salesman ID]],Salesman!$A$2:$K$21,4,0)</f>
        <v>Vijay Dev</v>
      </c>
      <c r="Q94" s="2" t="str">
        <f>VLOOKUP(Table13[[#This Row],[City ID]],Region!$A$2:$E$26,2,0)</f>
        <v>Bhopal</v>
      </c>
      <c r="R94" s="26" t="str">
        <f>VLOOKUP(Table13[[#This Row],[City ID]],Region!$A$2:$E$26,3,0)</f>
        <v>Madhya Pradesh</v>
      </c>
      <c r="S94" s="2" t="str">
        <f>VLOOKUP(Table13[[#This Row],[City ID]],Region!$A$2:$E$26,4,0)</f>
        <v>Central</v>
      </c>
      <c r="T94" s="18" t="str">
        <f>VLOOKUP(Table13[[#This Row],[SKU Code]],SKU!$A$2:$C$22,3,0)</f>
        <v>NYX Professional</v>
      </c>
      <c r="U94" s="18" t="str">
        <f>VLOOKUP(Table13[[#This Row],[Store ID]],Stores!$A$2:$H$51,4,0)</f>
        <v>Saffron</v>
      </c>
      <c r="V94" s="36">
        <f>INDEX(Period!$B$1:$B$37,MATCH(Table13[[#This Row],[Period ID]],Period!$C$1:$C$37,0))</f>
        <v>44013</v>
      </c>
    </row>
    <row r="95" spans="1:22" x14ac:dyDescent="0.25">
      <c r="A95" s="9">
        <v>94</v>
      </c>
      <c r="B95" s="2" t="s">
        <v>70</v>
      </c>
      <c r="C95" s="2" t="s">
        <v>92</v>
      </c>
      <c r="D95" s="2" t="s">
        <v>190</v>
      </c>
      <c r="E95" s="2" t="s">
        <v>138</v>
      </c>
      <c r="F95" s="2" t="s">
        <v>207</v>
      </c>
      <c r="G95" s="2" t="s">
        <v>378</v>
      </c>
      <c r="H95" s="2">
        <f>MAX(Table13[[#This Row],[Column1]],0)</f>
        <v>158</v>
      </c>
      <c r="I95" s="29">
        <v>158</v>
      </c>
      <c r="J95" s="29">
        <v>214.44374655373002</v>
      </c>
      <c r="K95" s="29">
        <f>MAX(Table13[[#This Row],[Column2]],0)</f>
        <v>0.6428571428571429</v>
      </c>
      <c r="L95" s="24">
        <v>0.6428571428571429</v>
      </c>
      <c r="M95" s="24">
        <v>1.2541223731854643</v>
      </c>
      <c r="N95" s="2">
        <v>0.21762361918372863</v>
      </c>
      <c r="O95" s="10">
        <v>0.97091468860447527</v>
      </c>
      <c r="P95" s="2" t="str">
        <f>VLOOKUP(Table13[[#This Row],[Salesman ID]],Salesman!$A$2:$K$21,4,0)</f>
        <v>Bhola Rampersad </v>
      </c>
      <c r="Q95" s="2" t="str">
        <f>VLOOKUP(Table13[[#This Row],[City ID]],Region!$A$2:$E$26,2,0)</f>
        <v>Thiruvananthapuram</v>
      </c>
      <c r="R95" s="26" t="str">
        <f>VLOOKUP(Table13[[#This Row],[City ID]],Region!$A$2:$E$26,3,0)</f>
        <v>Kerala</v>
      </c>
      <c r="S95" s="2" t="str">
        <f>VLOOKUP(Table13[[#This Row],[City ID]],Region!$A$2:$E$26,4,0)</f>
        <v>Southern</v>
      </c>
      <c r="T95" s="18" t="str">
        <f>VLOOKUP(Table13[[#This Row],[SKU Code]],SKU!$A$2:$C$22,3,0)</f>
        <v>NYX Professional</v>
      </c>
      <c r="U95" s="18" t="str">
        <f>VLOOKUP(Table13[[#This Row],[Store ID]],Stores!$A$2:$H$51,4,0)</f>
        <v>Saffron</v>
      </c>
      <c r="V95" s="36">
        <f>INDEX(Period!$B$1:$B$37,MATCH(Table13[[#This Row],[Period ID]],Period!$C$1:$C$37,0))</f>
        <v>43556</v>
      </c>
    </row>
    <row r="96" spans="1:22" x14ac:dyDescent="0.25">
      <c r="A96" s="9">
        <v>95</v>
      </c>
      <c r="B96" s="2" t="s">
        <v>67</v>
      </c>
      <c r="C96" s="2" t="s">
        <v>93</v>
      </c>
      <c r="D96" s="2" t="s">
        <v>260</v>
      </c>
      <c r="E96" s="2" t="s">
        <v>133</v>
      </c>
      <c r="F96" s="2" t="s">
        <v>206</v>
      </c>
      <c r="G96" s="2" t="s">
        <v>379</v>
      </c>
      <c r="H96" s="2">
        <f>MAX(Table13[[#This Row],[Column1]],0)</f>
        <v>115</v>
      </c>
      <c r="I96" s="29">
        <v>115</v>
      </c>
      <c r="J96" s="29">
        <v>203.26457153202387</v>
      </c>
      <c r="K96" s="29">
        <f>MAX(Table13[[#This Row],[Column2]],0)</f>
        <v>7.666666666666667</v>
      </c>
      <c r="L96" s="24">
        <v>7.666666666666667</v>
      </c>
      <c r="M96" s="24">
        <v>11.570139117655964</v>
      </c>
      <c r="N96" s="2">
        <v>0.40959077416578304</v>
      </c>
      <c r="O96" s="10">
        <v>0.31377756786630828</v>
      </c>
      <c r="P96" s="2" t="str">
        <f>VLOOKUP(Table13[[#This Row],[Salesman ID]],Salesman!$A$2:$K$21,4,0)</f>
        <v>Rakhi Anne </v>
      </c>
      <c r="Q96" s="2" t="str">
        <f>VLOOKUP(Table13[[#This Row],[City ID]],Region!$A$2:$E$26,2,0)</f>
        <v>Bhopal</v>
      </c>
      <c r="R96" s="26" t="str">
        <f>VLOOKUP(Table13[[#This Row],[City ID]],Region!$A$2:$E$26,3,0)</f>
        <v>Madhya Pradesh</v>
      </c>
      <c r="S96" s="2" t="str">
        <f>VLOOKUP(Table13[[#This Row],[City ID]],Region!$A$2:$E$26,4,0)</f>
        <v>Central</v>
      </c>
      <c r="T96" s="18" t="str">
        <f>VLOOKUP(Table13[[#This Row],[SKU Code]],SKU!$A$2:$C$22,3,0)</f>
        <v>Garnier</v>
      </c>
      <c r="U96" s="18" t="str">
        <f>VLOOKUP(Table13[[#This Row],[Store ID]],Stores!$A$2:$H$51,4,0)</f>
        <v>Fireside</v>
      </c>
      <c r="V96" s="36">
        <f>INDEX(Period!$B$1:$B$37,MATCH(Table13[[#This Row],[Period ID]],Period!$C$1:$C$37,0))</f>
        <v>43525</v>
      </c>
    </row>
    <row r="97" spans="1:22" x14ac:dyDescent="0.25">
      <c r="A97" s="9">
        <v>96</v>
      </c>
      <c r="B97" s="2" t="s">
        <v>76</v>
      </c>
      <c r="C97" s="2" t="s">
        <v>105</v>
      </c>
      <c r="D97" s="2" t="s">
        <v>258</v>
      </c>
      <c r="E97" s="2" t="s">
        <v>119</v>
      </c>
      <c r="F97" s="2" t="s">
        <v>209</v>
      </c>
      <c r="G97" s="2" t="s">
        <v>380</v>
      </c>
      <c r="H97" s="2">
        <f>MAX(Table13[[#This Row],[Column1]],0)</f>
        <v>125</v>
      </c>
      <c r="I97" s="29">
        <v>125</v>
      </c>
      <c r="J97" s="29">
        <v>189.99330357469299</v>
      </c>
      <c r="K97" s="29">
        <f>MAX(Table13[[#This Row],[Column2]],0)</f>
        <v>10.4375</v>
      </c>
      <c r="L97" s="24">
        <v>10.4375</v>
      </c>
      <c r="M97" s="24">
        <v>14.832886740008714</v>
      </c>
      <c r="N97" s="2">
        <v>0.36960226286203557</v>
      </c>
      <c r="O97" s="10">
        <v>0.16177386002606564</v>
      </c>
      <c r="P97" s="2" t="str">
        <f>VLOOKUP(Table13[[#This Row],[Salesman ID]],Salesman!$A$2:$K$21,4,0)</f>
        <v>Naresh Ganguly</v>
      </c>
      <c r="Q97" s="2" t="str">
        <f>VLOOKUP(Table13[[#This Row],[City ID]],Region!$A$2:$E$26,2,0)</f>
        <v>Kolkata</v>
      </c>
      <c r="R97" s="26" t="str">
        <f>VLOOKUP(Table13[[#This Row],[City ID]],Region!$A$2:$E$26,3,0)</f>
        <v>West Bengal</v>
      </c>
      <c r="S97" s="2" t="str">
        <f>VLOOKUP(Table13[[#This Row],[City ID]],Region!$A$2:$E$26,4,0)</f>
        <v>Eastern</v>
      </c>
      <c r="T97" s="18" t="str">
        <f>VLOOKUP(Table13[[#This Row],[SKU Code]],SKU!$A$2:$C$22,3,0)</f>
        <v>Garnier</v>
      </c>
      <c r="U97" s="18" t="str">
        <f>VLOOKUP(Table13[[#This Row],[Store ID]],Stores!$A$2:$H$51,4,0)</f>
        <v>Fireside</v>
      </c>
      <c r="V97" s="36">
        <f>INDEX(Period!$B$1:$B$37,MATCH(Table13[[#This Row],[Period ID]],Period!$C$1:$C$37,0))</f>
        <v>43617</v>
      </c>
    </row>
    <row r="98" spans="1:22" x14ac:dyDescent="0.25">
      <c r="A98" s="9">
        <v>97</v>
      </c>
      <c r="B98" s="2" t="s">
        <v>77</v>
      </c>
      <c r="C98" s="2" t="s">
        <v>104</v>
      </c>
      <c r="D98" s="2" t="s">
        <v>181</v>
      </c>
      <c r="E98" s="2" t="s">
        <v>131</v>
      </c>
      <c r="F98" s="2" t="s">
        <v>192</v>
      </c>
      <c r="G98" s="2" t="s">
        <v>381</v>
      </c>
      <c r="H98" s="2">
        <f>MAX(Table13[[#This Row],[Column1]],0)</f>
        <v>157</v>
      </c>
      <c r="I98" s="29">
        <v>157</v>
      </c>
      <c r="J98" s="29">
        <v>234.27639651520713</v>
      </c>
      <c r="K98" s="29">
        <f>MAX(Table13[[#This Row],[Column2]],0)</f>
        <v>1.6</v>
      </c>
      <c r="L98" s="24">
        <v>1.6</v>
      </c>
      <c r="M98" s="24">
        <v>1.904704844807112</v>
      </c>
      <c r="N98" s="2">
        <v>0.21879043170603396</v>
      </c>
      <c r="O98" s="10">
        <v>0.94494561785402054</v>
      </c>
      <c r="P98" s="2" t="str">
        <f>VLOOKUP(Table13[[#This Row],[Salesman ID]],Salesman!$A$2:$K$21,4,0)</f>
        <v>Vijay Dev</v>
      </c>
      <c r="Q98" s="2" t="str">
        <f>VLOOKUP(Table13[[#This Row],[City ID]],Region!$A$2:$E$26,2,0)</f>
        <v>Hyderabad</v>
      </c>
      <c r="R98" s="26" t="str">
        <f>VLOOKUP(Table13[[#This Row],[City ID]],Region!$A$2:$E$26,3,0)</f>
        <v>Telangana</v>
      </c>
      <c r="S98" s="2" t="str">
        <f>VLOOKUP(Table13[[#This Row],[City ID]],Region!$A$2:$E$26,4,0)</f>
        <v>Southern</v>
      </c>
      <c r="T98" s="18" t="str">
        <f>VLOOKUP(Table13[[#This Row],[SKU Code]],SKU!$A$2:$C$22,3,0)</f>
        <v>Garnier</v>
      </c>
      <c r="U98" s="18" t="str">
        <f>VLOOKUP(Table13[[#This Row],[Store ID]],Stores!$A$2:$H$51,4,0)</f>
        <v>Saffron</v>
      </c>
      <c r="V98" s="36">
        <f>INDEX(Period!$B$1:$B$37,MATCH(Table13[[#This Row],[Period ID]],Period!$C$1:$C$37,0))</f>
        <v>43101</v>
      </c>
    </row>
    <row r="99" spans="1:22" x14ac:dyDescent="0.25">
      <c r="A99" s="9">
        <v>98</v>
      </c>
      <c r="B99" s="2" t="s">
        <v>253</v>
      </c>
      <c r="C99" s="2" t="s">
        <v>83</v>
      </c>
      <c r="D99" s="2" t="s">
        <v>188</v>
      </c>
      <c r="E99" s="2" t="s">
        <v>121</v>
      </c>
      <c r="F99" s="2" t="s">
        <v>219</v>
      </c>
      <c r="G99" s="2" t="s">
        <v>382</v>
      </c>
      <c r="H99" s="2">
        <f>MAX(Table13[[#This Row],[Column1]],0)</f>
        <v>186</v>
      </c>
      <c r="I99" s="29">
        <v>186</v>
      </c>
      <c r="J99" s="29">
        <v>279.03718466072326</v>
      </c>
      <c r="K99" s="29">
        <f>MAX(Table13[[#This Row],[Column2]],0)</f>
        <v>0.82352941176470584</v>
      </c>
      <c r="L99" s="24">
        <v>0.82352941176470584</v>
      </c>
      <c r="M99" s="24">
        <v>1.1037108893167704</v>
      </c>
      <c r="N99" s="2">
        <v>0.10339582300184058</v>
      </c>
      <c r="O99" s="10">
        <v>0.94709994950534515</v>
      </c>
      <c r="P99" s="2" t="str">
        <f>VLOOKUP(Table13[[#This Row],[Salesman ID]],Salesman!$A$2:$K$21,4,0)</f>
        <v>Nancy Mohan</v>
      </c>
      <c r="Q99" s="2" t="str">
        <f>VLOOKUP(Table13[[#This Row],[City ID]],Region!$A$2:$E$26,2,0)</f>
        <v>Dispur</v>
      </c>
      <c r="R99" s="26" t="str">
        <f>VLOOKUP(Table13[[#This Row],[City ID]],Region!$A$2:$E$26,3,0)</f>
        <v>Assam</v>
      </c>
      <c r="S99" s="2" t="str">
        <f>VLOOKUP(Table13[[#This Row],[City ID]],Region!$A$2:$E$26,4,0)</f>
        <v>Northern</v>
      </c>
      <c r="T99" s="18" t="str">
        <f>VLOOKUP(Table13[[#This Row],[SKU Code]],SKU!$A$2:$C$22,3,0)</f>
        <v>Garnier</v>
      </c>
      <c r="U99" s="18" t="str">
        <f>VLOOKUP(Table13[[#This Row],[Store ID]],Stores!$A$2:$H$51,4,0)</f>
        <v>Nexus</v>
      </c>
      <c r="V99" s="36">
        <f>INDEX(Period!$B$1:$B$37,MATCH(Table13[[#This Row],[Period ID]],Period!$C$1:$C$37,0))</f>
        <v>43922</v>
      </c>
    </row>
    <row r="100" spans="1:22" x14ac:dyDescent="0.25">
      <c r="A100" s="9">
        <v>99</v>
      </c>
      <c r="B100" s="2" t="s">
        <v>67</v>
      </c>
      <c r="C100" s="2" t="s">
        <v>104</v>
      </c>
      <c r="D100" s="2" t="s">
        <v>189</v>
      </c>
      <c r="E100" s="2" t="s">
        <v>116</v>
      </c>
      <c r="F100" s="2" t="s">
        <v>200</v>
      </c>
      <c r="G100" s="2" t="s">
        <v>383</v>
      </c>
      <c r="H100" s="2">
        <f>MAX(Table13[[#This Row],[Column1]],0)</f>
        <v>61</v>
      </c>
      <c r="I100" s="29">
        <v>61</v>
      </c>
      <c r="J100" s="29">
        <v>117.12778458303272</v>
      </c>
      <c r="K100" s="29">
        <f>MAX(Table13[[#This Row],[Column2]],0)</f>
        <v>9.4</v>
      </c>
      <c r="L100" s="24">
        <v>9.4</v>
      </c>
      <c r="M100" s="24">
        <v>17.72866460376342</v>
      </c>
      <c r="N100" s="2">
        <v>0.72505639106968955</v>
      </c>
      <c r="O100" s="10">
        <v>0.52360904214114212</v>
      </c>
      <c r="P100" s="2" t="str">
        <f>VLOOKUP(Table13[[#This Row],[Salesman ID]],Salesman!$A$2:$K$21,4,0)</f>
        <v>Rakhi Anne </v>
      </c>
      <c r="Q100" s="2" t="str">
        <f>VLOOKUP(Table13[[#This Row],[City ID]],Region!$A$2:$E$26,2,0)</f>
        <v>Hyderabad</v>
      </c>
      <c r="R100" s="26" t="str">
        <f>VLOOKUP(Table13[[#This Row],[City ID]],Region!$A$2:$E$26,3,0)</f>
        <v>Telangana</v>
      </c>
      <c r="S100" s="2" t="str">
        <f>VLOOKUP(Table13[[#This Row],[City ID]],Region!$A$2:$E$26,4,0)</f>
        <v>Southern</v>
      </c>
      <c r="T100" s="18" t="str">
        <f>VLOOKUP(Table13[[#This Row],[SKU Code]],SKU!$A$2:$C$22,3,0)</f>
        <v>Garnier</v>
      </c>
      <c r="U100" s="18" t="str">
        <f>VLOOKUP(Table13[[#This Row],[Store ID]],Stores!$A$2:$H$51,4,0)</f>
        <v>BlueFire</v>
      </c>
      <c r="V100" s="36">
        <f>INDEX(Period!$B$1:$B$37,MATCH(Table13[[#This Row],[Period ID]],Period!$C$1:$C$37,0))</f>
        <v>43344</v>
      </c>
    </row>
    <row r="101" spans="1:22" x14ac:dyDescent="0.25">
      <c r="A101" s="15">
        <v>100</v>
      </c>
      <c r="B101" s="16" t="s">
        <v>76</v>
      </c>
      <c r="C101" s="16" t="s">
        <v>84</v>
      </c>
      <c r="D101" s="16" t="s">
        <v>184</v>
      </c>
      <c r="E101" s="16" t="s">
        <v>138</v>
      </c>
      <c r="F101" s="16" t="s">
        <v>224</v>
      </c>
      <c r="G101" s="16" t="s">
        <v>384</v>
      </c>
      <c r="H101" s="16">
        <f>MAX(Table13[[#This Row],[Column1]],0)</f>
        <v>0</v>
      </c>
      <c r="I101" s="29">
        <v>-80</v>
      </c>
      <c r="J101" s="29">
        <v>136.94090314217419</v>
      </c>
      <c r="K101" s="29">
        <f>MAX(Table13[[#This Row],[Column2]],0)</f>
        <v>0</v>
      </c>
      <c r="L101" s="24">
        <v>-9.5500000000000007</v>
      </c>
      <c r="M101" s="25">
        <v>12.282843280766143</v>
      </c>
      <c r="N101" s="2">
        <v>0.6027664559612379</v>
      </c>
      <c r="O101" s="17">
        <v>5.0638774215136184E-2</v>
      </c>
      <c r="P101" s="2" t="str">
        <f>VLOOKUP(Table13[[#This Row],[Salesman ID]],Salesman!$A$2:$K$21,4,0)</f>
        <v>Naresh Ganguly</v>
      </c>
      <c r="Q101" s="2" t="str">
        <f>VLOOKUP(Table13[[#This Row],[City ID]],Region!$A$2:$E$26,2,0)</f>
        <v>Patna</v>
      </c>
      <c r="R101" s="26" t="str">
        <f>VLOOKUP(Table13[[#This Row],[City ID]],Region!$A$2:$E$26,3,0)</f>
        <v>Bihar</v>
      </c>
      <c r="S101" s="2" t="str">
        <f>VLOOKUP(Table13[[#This Row],[City ID]],Region!$A$2:$E$26,4,0)</f>
        <v>Eastern</v>
      </c>
      <c r="T101" s="18" t="str">
        <f>VLOOKUP(Table13[[#This Row],[SKU Code]],SKU!$A$2:$C$22,3,0)</f>
        <v>NYX Professional</v>
      </c>
      <c r="U101" s="18" t="str">
        <f>VLOOKUP(Table13[[#This Row],[Store ID]],Stores!$A$2:$H$51,4,0)</f>
        <v>Saffron</v>
      </c>
      <c r="V101" s="36">
        <f>INDEX(Period!$B$1:$B$37,MATCH(Table13[[#This Row],[Period ID]],Period!$C$1:$C$37,0))</f>
        <v>44075</v>
      </c>
    </row>
    <row r="102" spans="1:22" x14ac:dyDescent="0.25">
      <c r="A102" s="15">
        <v>101</v>
      </c>
      <c r="B102" s="2" t="s">
        <v>74</v>
      </c>
      <c r="C102" s="2" t="s">
        <v>86</v>
      </c>
      <c r="D102" s="2" t="s">
        <v>256</v>
      </c>
      <c r="E102" s="2" t="s">
        <v>150</v>
      </c>
      <c r="F102" s="18" t="s">
        <v>220</v>
      </c>
      <c r="G102" s="2" t="s">
        <v>385</v>
      </c>
      <c r="H102" s="2">
        <f>MAX(Table13[[#This Row],[Column1]],0)</f>
        <v>148</v>
      </c>
      <c r="I102" s="29">
        <v>148</v>
      </c>
      <c r="J102" s="29">
        <v>193.58563053145238</v>
      </c>
      <c r="K102" s="29">
        <f>MAX(Table13[[#This Row],[Column2]],0)</f>
        <v>16.636363636363637</v>
      </c>
      <c r="L102" s="24">
        <v>16.636363636363637</v>
      </c>
      <c r="M102" s="25">
        <v>29.163455454293935</v>
      </c>
      <c r="N102" s="2">
        <v>0.2838477275409812</v>
      </c>
      <c r="O102" s="17">
        <v>9.1518426669743524E-2</v>
      </c>
      <c r="P102" s="2" t="str">
        <f>VLOOKUP(Table13[[#This Row],[Salesman ID]],Salesman!$A$2:$K$21,4,0)</f>
        <v>Tejaswani Butala </v>
      </c>
      <c r="Q102" s="2" t="str">
        <f>VLOOKUP(Table13[[#This Row],[City ID]],Region!$A$2:$E$26,2,0)</f>
        <v>Panaji</v>
      </c>
      <c r="R102" s="26" t="str">
        <f>VLOOKUP(Table13[[#This Row],[City ID]],Region!$A$2:$E$26,3,0)</f>
        <v>Goa</v>
      </c>
      <c r="S102" s="2" t="str">
        <f>VLOOKUP(Table13[[#This Row],[City ID]],Region!$A$2:$E$26,4,0)</f>
        <v>Western</v>
      </c>
      <c r="T102" s="18" t="str">
        <f>VLOOKUP(Table13[[#This Row],[SKU Code]],SKU!$A$2:$C$22,3,0)</f>
        <v>NYX Professional</v>
      </c>
      <c r="U102" s="18" t="str">
        <f>VLOOKUP(Table13[[#This Row],[Store ID]],Stores!$A$2:$H$51,4,0)</f>
        <v>AllStar</v>
      </c>
      <c r="V102" s="36">
        <f>INDEX(Period!$B$1:$B$37,MATCH(Table13[[#This Row],[Period ID]],Period!$C$1:$C$37,0))</f>
        <v>43952</v>
      </c>
    </row>
    <row r="103" spans="1:22" x14ac:dyDescent="0.25">
      <c r="A103" s="15">
        <v>102</v>
      </c>
      <c r="B103" s="2" t="s">
        <v>70</v>
      </c>
      <c r="C103" s="2" t="s">
        <v>93</v>
      </c>
      <c r="D103" s="2" t="s">
        <v>258</v>
      </c>
      <c r="E103" s="2" t="s">
        <v>149</v>
      </c>
      <c r="F103" s="18" t="s">
        <v>218</v>
      </c>
      <c r="G103" s="2" t="s">
        <v>386</v>
      </c>
      <c r="H103" s="2">
        <f>MAX(Table13[[#This Row],[Column1]],0)</f>
        <v>56</v>
      </c>
      <c r="I103" s="29">
        <v>56</v>
      </c>
      <c r="J103" s="29">
        <v>61.401166180632828</v>
      </c>
      <c r="K103" s="29">
        <f>MAX(Table13[[#This Row],[Column2]],0)</f>
        <v>12.466666666666667</v>
      </c>
      <c r="L103" s="24">
        <v>12.466666666666667</v>
      </c>
      <c r="M103" s="25">
        <v>22.874003608412494</v>
      </c>
      <c r="N103" s="2">
        <v>0.76564134439759879</v>
      </c>
      <c r="O103" s="17">
        <v>6.7973284160549929E-2</v>
      </c>
      <c r="P103" s="2" t="str">
        <f>VLOOKUP(Table13[[#This Row],[Salesman ID]],Salesman!$A$2:$K$21,4,0)</f>
        <v>Bhola Rampersad </v>
      </c>
      <c r="Q103" s="2" t="str">
        <f>VLOOKUP(Table13[[#This Row],[City ID]],Region!$A$2:$E$26,2,0)</f>
        <v>Bhopal</v>
      </c>
      <c r="R103" s="26" t="str">
        <f>VLOOKUP(Table13[[#This Row],[City ID]],Region!$A$2:$E$26,3,0)</f>
        <v>Madhya Pradesh</v>
      </c>
      <c r="S103" s="2" t="str">
        <f>VLOOKUP(Table13[[#This Row],[City ID]],Region!$A$2:$E$26,4,0)</f>
        <v>Central</v>
      </c>
      <c r="T103" s="18" t="str">
        <f>VLOOKUP(Table13[[#This Row],[SKU Code]],SKU!$A$2:$C$22,3,0)</f>
        <v>Garnier</v>
      </c>
      <c r="U103" s="18" t="str">
        <f>VLOOKUP(Table13[[#This Row],[Store ID]],Stores!$A$2:$H$51,4,0)</f>
        <v>Nexus</v>
      </c>
      <c r="V103" s="36">
        <f>INDEX(Period!$B$1:$B$37,MATCH(Table13[[#This Row],[Period ID]],Period!$C$1:$C$37,0))</f>
        <v>43891</v>
      </c>
    </row>
    <row r="104" spans="1:22" x14ac:dyDescent="0.25">
      <c r="A104" s="15">
        <v>103</v>
      </c>
      <c r="B104" s="2" t="s">
        <v>70</v>
      </c>
      <c r="C104" s="2" t="s">
        <v>83</v>
      </c>
      <c r="D104" s="2" t="s">
        <v>254</v>
      </c>
      <c r="E104" s="2" t="s">
        <v>136</v>
      </c>
      <c r="F104" s="18" t="s">
        <v>219</v>
      </c>
      <c r="G104" s="2" t="s">
        <v>387</v>
      </c>
      <c r="H104" s="2">
        <f>MAX(Table13[[#This Row],[Column1]],0)</f>
        <v>76</v>
      </c>
      <c r="I104" s="29">
        <v>76</v>
      </c>
      <c r="J104" s="29">
        <v>84.27852770281477</v>
      </c>
      <c r="K104" s="29">
        <f>MAX(Table13[[#This Row],[Column2]],0)</f>
        <v>1.7777777777777777</v>
      </c>
      <c r="L104" s="24">
        <v>1.7777777777777777</v>
      </c>
      <c r="M104" s="25">
        <v>2.2028714819009538</v>
      </c>
      <c r="N104" s="2">
        <v>0.61896073313418032</v>
      </c>
      <c r="O104" s="17">
        <v>0.88256584806517369</v>
      </c>
      <c r="P104" s="2" t="str">
        <f>VLOOKUP(Table13[[#This Row],[Salesman ID]],Salesman!$A$2:$K$21,4,0)</f>
        <v>Bhola Rampersad </v>
      </c>
      <c r="Q104" s="2" t="str">
        <f>VLOOKUP(Table13[[#This Row],[City ID]],Region!$A$2:$E$26,2,0)</f>
        <v>Dispur</v>
      </c>
      <c r="R104" s="26" t="str">
        <f>VLOOKUP(Table13[[#This Row],[City ID]],Region!$A$2:$E$26,3,0)</f>
        <v>Assam</v>
      </c>
      <c r="S104" s="2" t="str">
        <f>VLOOKUP(Table13[[#This Row],[City ID]],Region!$A$2:$E$26,4,0)</f>
        <v>Northern</v>
      </c>
      <c r="T104" s="18" t="str">
        <f>VLOOKUP(Table13[[#This Row],[SKU Code]],SKU!$A$2:$C$22,3,0)</f>
        <v>Garnier</v>
      </c>
      <c r="U104" s="18" t="str">
        <f>VLOOKUP(Table13[[#This Row],[Store ID]],Stores!$A$2:$H$51,4,0)</f>
        <v>AllStar</v>
      </c>
      <c r="V104" s="36">
        <f>INDEX(Period!$B$1:$B$37,MATCH(Table13[[#This Row],[Period ID]],Period!$C$1:$C$37,0))</f>
        <v>43922</v>
      </c>
    </row>
    <row r="105" spans="1:22" x14ac:dyDescent="0.25">
      <c r="A105" s="15">
        <v>104</v>
      </c>
      <c r="B105" s="2" t="s">
        <v>76</v>
      </c>
      <c r="C105" s="2" t="s">
        <v>102</v>
      </c>
      <c r="D105" s="2" t="s">
        <v>260</v>
      </c>
      <c r="E105" s="2" t="s">
        <v>115</v>
      </c>
      <c r="F105" s="18" t="s">
        <v>218</v>
      </c>
      <c r="G105" s="2" t="s">
        <v>388</v>
      </c>
      <c r="H105" s="2">
        <f>MAX(Table13[[#This Row],[Column1]],0)</f>
        <v>54</v>
      </c>
      <c r="I105" s="29">
        <v>54</v>
      </c>
      <c r="J105" s="29">
        <v>83.493675546076389</v>
      </c>
      <c r="K105" s="29">
        <f>MAX(Table13[[#This Row],[Column2]],0)</f>
        <v>9.8181818181818183</v>
      </c>
      <c r="L105" s="24">
        <v>9.8181818181818183</v>
      </c>
      <c r="M105" s="25">
        <v>13.585961952947061</v>
      </c>
      <c r="N105" s="2">
        <v>0.77202792238063223</v>
      </c>
      <c r="O105" s="17">
        <v>0.44878705942743846</v>
      </c>
      <c r="P105" s="2" t="str">
        <f>VLOOKUP(Table13[[#This Row],[Salesman ID]],Salesman!$A$2:$K$21,4,0)</f>
        <v>Naresh Ganguly</v>
      </c>
      <c r="Q105" s="2" t="str">
        <f>VLOOKUP(Table13[[#This Row],[City ID]],Region!$A$2:$E$26,2,0)</f>
        <v>Gangtok</v>
      </c>
      <c r="R105" s="26" t="str">
        <f>VLOOKUP(Table13[[#This Row],[City ID]],Region!$A$2:$E$26,3,0)</f>
        <v>Sikkim</v>
      </c>
      <c r="S105" s="2" t="str">
        <f>VLOOKUP(Table13[[#This Row],[City ID]],Region!$A$2:$E$26,4,0)</f>
        <v>Northern</v>
      </c>
      <c r="T105" s="18" t="str">
        <f>VLOOKUP(Table13[[#This Row],[SKU Code]],SKU!$A$2:$C$22,3,0)</f>
        <v>Garnier</v>
      </c>
      <c r="U105" s="18" t="str">
        <f>VLOOKUP(Table13[[#This Row],[Store ID]],Stores!$A$2:$H$51,4,0)</f>
        <v>AllStar</v>
      </c>
      <c r="V105" s="36">
        <f>INDEX(Period!$B$1:$B$37,MATCH(Table13[[#This Row],[Period ID]],Period!$C$1:$C$37,0))</f>
        <v>43891</v>
      </c>
    </row>
    <row r="106" spans="1:22" x14ac:dyDescent="0.25">
      <c r="A106" s="15">
        <v>105</v>
      </c>
      <c r="B106" s="2" t="s">
        <v>75</v>
      </c>
      <c r="C106" s="2" t="s">
        <v>87</v>
      </c>
      <c r="D106" s="2" t="s">
        <v>263</v>
      </c>
      <c r="E106" s="2" t="s">
        <v>106</v>
      </c>
      <c r="F106" s="18" t="s">
        <v>208</v>
      </c>
      <c r="G106" s="2" t="s">
        <v>389</v>
      </c>
      <c r="H106" s="2">
        <f>MAX(Table13[[#This Row],[Column1]],0)</f>
        <v>48</v>
      </c>
      <c r="I106" s="29">
        <v>48</v>
      </c>
      <c r="J106" s="29">
        <v>49.229915399046753</v>
      </c>
      <c r="K106" s="29">
        <f>MAX(Table13[[#This Row],[Column2]],0)</f>
        <v>4.8947368421052628</v>
      </c>
      <c r="L106" s="24">
        <v>4.8947368421052628</v>
      </c>
      <c r="M106" s="25">
        <v>9.42860062805293</v>
      </c>
      <c r="N106" s="2">
        <v>0.79536125900985544</v>
      </c>
      <c r="O106" s="17">
        <v>0.52460343827247757</v>
      </c>
      <c r="P106" s="2" t="str">
        <f>VLOOKUP(Table13[[#This Row],[Salesman ID]],Salesman!$A$2:$K$21,4,0)</f>
        <v>Deepa Mangal </v>
      </c>
      <c r="Q106" s="2" t="str">
        <f>VLOOKUP(Table13[[#This Row],[City ID]],Region!$A$2:$E$26,2,0)</f>
        <v>Gandhinagar</v>
      </c>
      <c r="R106" s="26" t="str">
        <f>VLOOKUP(Table13[[#This Row],[City ID]],Region!$A$2:$E$26,3,0)</f>
        <v>Gujarat</v>
      </c>
      <c r="S106" s="2" t="str">
        <f>VLOOKUP(Table13[[#This Row],[City ID]],Region!$A$2:$E$26,4,0)</f>
        <v>Western</v>
      </c>
      <c r="T106" s="18" t="str">
        <f>VLOOKUP(Table13[[#This Row],[SKU Code]],SKU!$A$2:$C$22,3,0)</f>
        <v>Garnier</v>
      </c>
      <c r="U106" s="18" t="str">
        <f>VLOOKUP(Table13[[#This Row],[Store ID]],Stores!$A$2:$H$51,4,0)</f>
        <v>OurTown</v>
      </c>
      <c r="V106" s="36">
        <f>INDEX(Period!$B$1:$B$37,MATCH(Table13[[#This Row],[Period ID]],Period!$C$1:$C$37,0))</f>
        <v>43586</v>
      </c>
    </row>
    <row r="107" spans="1:22" x14ac:dyDescent="0.25">
      <c r="A107" s="15">
        <v>106</v>
      </c>
      <c r="B107" s="2" t="s">
        <v>251</v>
      </c>
      <c r="C107" s="2" t="s">
        <v>101</v>
      </c>
      <c r="D107" s="2" t="s">
        <v>261</v>
      </c>
      <c r="E107" s="2" t="s">
        <v>147</v>
      </c>
      <c r="F107" s="18" t="s">
        <v>213</v>
      </c>
      <c r="G107" s="2" t="s">
        <v>390</v>
      </c>
      <c r="H107" s="2">
        <f>MAX(Table13[[#This Row],[Column1]],0)</f>
        <v>31</v>
      </c>
      <c r="I107" s="29">
        <v>31</v>
      </c>
      <c r="J107" s="29">
        <v>49.761032583355593</v>
      </c>
      <c r="K107" s="29">
        <f>MAX(Table13[[#This Row],[Column2]],0)</f>
        <v>4.5625</v>
      </c>
      <c r="L107" s="24">
        <v>4.5625</v>
      </c>
      <c r="M107" s="25">
        <v>7.688747999489272</v>
      </c>
      <c r="N107" s="2">
        <v>0.87400779592911937</v>
      </c>
      <c r="O107" s="17">
        <v>0.63880298435199256</v>
      </c>
      <c r="P107" s="2" t="str">
        <f>VLOOKUP(Table13[[#This Row],[Salesman ID]],Salesman!$A$2:$K$21,4,0)</f>
        <v>Jawahar Sawant</v>
      </c>
      <c r="Q107" s="2" t="str">
        <f>VLOOKUP(Table13[[#This Row],[City ID]],Region!$A$2:$E$26,2,0)</f>
        <v>Jaipur</v>
      </c>
      <c r="R107" s="26" t="str">
        <f>VLOOKUP(Table13[[#This Row],[City ID]],Region!$A$2:$E$26,3,0)</f>
        <v>Rajasthan</v>
      </c>
      <c r="S107" s="2" t="str">
        <f>VLOOKUP(Table13[[#This Row],[City ID]],Region!$A$2:$E$26,4,0)</f>
        <v>Northern</v>
      </c>
      <c r="T107" s="18" t="str">
        <f>VLOOKUP(Table13[[#This Row],[SKU Code]],SKU!$A$2:$C$22,3,0)</f>
        <v>Maybelline</v>
      </c>
      <c r="U107" s="18" t="str">
        <f>VLOOKUP(Table13[[#This Row],[Store ID]],Stores!$A$2:$H$51,4,0)</f>
        <v>Fireside</v>
      </c>
      <c r="V107" s="36">
        <f>INDEX(Period!$B$1:$B$37,MATCH(Table13[[#This Row],[Period ID]],Period!$C$1:$C$37,0))</f>
        <v>43739</v>
      </c>
    </row>
    <row r="108" spans="1:22" x14ac:dyDescent="0.25">
      <c r="A108" s="15">
        <v>107</v>
      </c>
      <c r="B108" s="2" t="s">
        <v>75</v>
      </c>
      <c r="C108" s="2" t="s">
        <v>89</v>
      </c>
      <c r="D108" s="2" t="s">
        <v>261</v>
      </c>
      <c r="E108" s="2" t="s">
        <v>152</v>
      </c>
      <c r="F108" s="18" t="s">
        <v>214</v>
      </c>
      <c r="G108" s="2" t="s">
        <v>391</v>
      </c>
      <c r="H108" s="2">
        <f>MAX(Table13[[#This Row],[Column1]],0)</f>
        <v>102</v>
      </c>
      <c r="I108" s="29">
        <v>102</v>
      </c>
      <c r="J108" s="29">
        <v>160.55299196619242</v>
      </c>
      <c r="K108" s="29">
        <f>MAX(Table13[[#This Row],[Column2]],0)</f>
        <v>9.9285714285714288</v>
      </c>
      <c r="L108" s="24">
        <v>9.9285714285714288</v>
      </c>
      <c r="M108" s="25">
        <v>14.191102387288041</v>
      </c>
      <c r="N108" s="2">
        <v>0.48473126978328562</v>
      </c>
      <c r="O108" s="17">
        <v>0.30896752648849857</v>
      </c>
      <c r="P108" s="2" t="str">
        <f>VLOOKUP(Table13[[#This Row],[Salesman ID]],Salesman!$A$2:$K$21,4,0)</f>
        <v>Deepa Mangal </v>
      </c>
      <c r="Q108" s="2" t="str">
        <f>VLOOKUP(Table13[[#This Row],[City ID]],Region!$A$2:$E$26,2,0)</f>
        <v>Shimla</v>
      </c>
      <c r="R108" s="26" t="str">
        <f>VLOOKUP(Table13[[#This Row],[City ID]],Region!$A$2:$E$26,3,0)</f>
        <v>Himachal Pradesh</v>
      </c>
      <c r="S108" s="2" t="str">
        <f>VLOOKUP(Table13[[#This Row],[City ID]],Region!$A$2:$E$26,4,0)</f>
        <v>Northern</v>
      </c>
      <c r="T108" s="18" t="str">
        <f>VLOOKUP(Table13[[#This Row],[SKU Code]],SKU!$A$2:$C$22,3,0)</f>
        <v>Maybelline</v>
      </c>
      <c r="U108" s="18" t="str">
        <f>VLOOKUP(Table13[[#This Row],[Store ID]],Stores!$A$2:$H$51,4,0)</f>
        <v>Saffron</v>
      </c>
      <c r="V108" s="36">
        <f>INDEX(Period!$B$1:$B$37,MATCH(Table13[[#This Row],[Period ID]],Period!$C$1:$C$37,0))</f>
        <v>43770</v>
      </c>
    </row>
    <row r="109" spans="1:22" x14ac:dyDescent="0.25">
      <c r="A109" s="15">
        <v>108</v>
      </c>
      <c r="B109" s="2" t="s">
        <v>80</v>
      </c>
      <c r="C109" s="2" t="s">
        <v>89</v>
      </c>
      <c r="D109" s="2" t="s">
        <v>188</v>
      </c>
      <c r="E109" s="2" t="s">
        <v>133</v>
      </c>
      <c r="F109" s="18" t="s">
        <v>227</v>
      </c>
      <c r="G109" s="2" t="s">
        <v>392</v>
      </c>
      <c r="H109" s="2">
        <f>MAX(Table13[[#This Row],[Column1]],0)</f>
        <v>191</v>
      </c>
      <c r="I109" s="29">
        <v>191</v>
      </c>
      <c r="J109" s="29">
        <v>355.03894215989419</v>
      </c>
      <c r="K109" s="29">
        <f>MAX(Table13[[#This Row],[Column2]],0)</f>
        <v>3.1</v>
      </c>
      <c r="L109" s="24">
        <v>3.1</v>
      </c>
      <c r="M109" s="25">
        <v>4.5189277427177217</v>
      </c>
      <c r="N109" s="2">
        <v>5.1044280987452506E-2</v>
      </c>
      <c r="O109" s="17">
        <v>0.89759216428232924</v>
      </c>
      <c r="P109" s="2" t="str">
        <f>VLOOKUP(Table13[[#This Row],[Salesman ID]],Salesman!$A$2:$K$21,4,0)</f>
        <v>Shweta Kalla </v>
      </c>
      <c r="Q109" s="2" t="str">
        <f>VLOOKUP(Table13[[#This Row],[City ID]],Region!$A$2:$E$26,2,0)</f>
        <v>Shimla</v>
      </c>
      <c r="R109" s="26" t="str">
        <f>VLOOKUP(Table13[[#This Row],[City ID]],Region!$A$2:$E$26,3,0)</f>
        <v>Himachal Pradesh</v>
      </c>
      <c r="S109" s="2" t="str">
        <f>VLOOKUP(Table13[[#This Row],[City ID]],Region!$A$2:$E$26,4,0)</f>
        <v>Northern</v>
      </c>
      <c r="T109" s="18" t="str">
        <f>VLOOKUP(Table13[[#This Row],[SKU Code]],SKU!$A$2:$C$22,3,0)</f>
        <v>Garnier</v>
      </c>
      <c r="U109" s="18" t="str">
        <f>VLOOKUP(Table13[[#This Row],[Store ID]],Stores!$A$2:$H$51,4,0)</f>
        <v>Fireside</v>
      </c>
      <c r="V109" s="36">
        <f>INDEX(Period!$B$1:$B$37,MATCH(Table13[[#This Row],[Period ID]],Period!$C$1:$C$37,0))</f>
        <v>44166</v>
      </c>
    </row>
    <row r="110" spans="1:22" x14ac:dyDescent="0.25">
      <c r="A110" s="15">
        <v>109</v>
      </c>
      <c r="B110" s="2" t="s">
        <v>66</v>
      </c>
      <c r="C110" s="2" t="s">
        <v>103</v>
      </c>
      <c r="D110" s="2" t="s">
        <v>189</v>
      </c>
      <c r="E110" s="2" t="s">
        <v>148</v>
      </c>
      <c r="F110" s="18" t="s">
        <v>195</v>
      </c>
      <c r="G110" s="2" t="s">
        <v>393</v>
      </c>
      <c r="H110" s="2">
        <f>MAX(Table13[[#This Row],[Column1]],0)</f>
        <v>174</v>
      </c>
      <c r="I110" s="29">
        <v>174</v>
      </c>
      <c r="J110" s="29">
        <v>226.28577924450209</v>
      </c>
      <c r="K110" s="29">
        <f>MAX(Table13[[#This Row],[Column2]],0)</f>
        <v>3.1428571428571428</v>
      </c>
      <c r="L110" s="24">
        <v>3.1428571428571428</v>
      </c>
      <c r="M110" s="25">
        <v>3.2261862972729354</v>
      </c>
      <c r="N110" s="2">
        <v>0.15344491433338836</v>
      </c>
      <c r="O110" s="17">
        <v>0.84057149730651703</v>
      </c>
      <c r="P110" s="2" t="str">
        <f>VLOOKUP(Table13[[#This Row],[Salesman ID]],Salesman!$A$2:$K$21,4,0)</f>
        <v>Wahid Khan</v>
      </c>
      <c r="Q110" s="2" t="str">
        <f>VLOOKUP(Table13[[#This Row],[City ID]],Region!$A$2:$E$26,2,0)</f>
        <v>Chennai</v>
      </c>
      <c r="R110" s="26" t="str">
        <f>VLOOKUP(Table13[[#This Row],[City ID]],Region!$A$2:$E$26,3,0)</f>
        <v>Tamil Nadu</v>
      </c>
      <c r="S110" s="2" t="str">
        <f>VLOOKUP(Table13[[#This Row],[City ID]],Region!$A$2:$E$26,4,0)</f>
        <v>Southern</v>
      </c>
      <c r="T110" s="18" t="str">
        <f>VLOOKUP(Table13[[#This Row],[SKU Code]],SKU!$A$2:$C$22,3,0)</f>
        <v>Garnier</v>
      </c>
      <c r="U110" s="18" t="str">
        <f>VLOOKUP(Table13[[#This Row],[Store ID]],Stores!$A$2:$H$51,4,0)</f>
        <v>OurTown</v>
      </c>
      <c r="V110" s="36">
        <f>INDEX(Period!$B$1:$B$37,MATCH(Table13[[#This Row],[Period ID]],Period!$C$1:$C$37,0))</f>
        <v>43191</v>
      </c>
    </row>
    <row r="111" spans="1:22" x14ac:dyDescent="0.25">
      <c r="A111" s="15">
        <v>110</v>
      </c>
      <c r="B111" s="2" t="s">
        <v>77</v>
      </c>
      <c r="C111" s="2" t="s">
        <v>96</v>
      </c>
      <c r="D111" s="2" t="s">
        <v>259</v>
      </c>
      <c r="E111" s="2" t="s">
        <v>137</v>
      </c>
      <c r="F111" s="18" t="s">
        <v>211</v>
      </c>
      <c r="G111" s="2" t="s">
        <v>394</v>
      </c>
      <c r="H111" s="2">
        <f>MAX(Table13[[#This Row],[Column1]],0)</f>
        <v>0</v>
      </c>
      <c r="I111" s="29">
        <v>-18</v>
      </c>
      <c r="J111" s="29">
        <v>29.57016426965744</v>
      </c>
      <c r="K111" s="29">
        <f>MAX(Table13[[#This Row],[Column2]],0)</f>
        <v>0</v>
      </c>
      <c r="L111" s="24">
        <v>-7.1052631578947372</v>
      </c>
      <c r="M111" s="25">
        <v>9.7638168614089071</v>
      </c>
      <c r="N111" s="2">
        <v>0.93024684120451417</v>
      </c>
      <c r="O111" s="17">
        <v>0.32214188419086109</v>
      </c>
      <c r="P111" s="2" t="str">
        <f>VLOOKUP(Table13[[#This Row],[Salesman ID]],Salesman!$A$2:$K$21,4,0)</f>
        <v>Vijay Dev</v>
      </c>
      <c r="Q111" s="2" t="str">
        <f>VLOOKUP(Table13[[#This Row],[City ID]],Region!$A$2:$E$26,2,0)</f>
        <v>Shillong</v>
      </c>
      <c r="R111" s="26" t="str">
        <f>VLOOKUP(Table13[[#This Row],[City ID]],Region!$A$2:$E$26,3,0)</f>
        <v>Meghalaya</v>
      </c>
      <c r="S111" s="2" t="str">
        <f>VLOOKUP(Table13[[#This Row],[City ID]],Region!$A$2:$E$26,4,0)</f>
        <v>Northern</v>
      </c>
      <c r="T111" s="18" t="str">
        <f>VLOOKUP(Table13[[#This Row],[SKU Code]],SKU!$A$2:$C$22,3,0)</f>
        <v>Garnier</v>
      </c>
      <c r="U111" s="18" t="str">
        <f>VLOOKUP(Table13[[#This Row],[Store ID]],Stores!$A$2:$H$51,4,0)</f>
        <v>BlueFire</v>
      </c>
      <c r="V111" s="36">
        <f>INDEX(Period!$B$1:$B$37,MATCH(Table13[[#This Row],[Period ID]],Period!$C$1:$C$37,0))</f>
        <v>43678</v>
      </c>
    </row>
    <row r="112" spans="1:22" x14ac:dyDescent="0.25">
      <c r="A112" s="15">
        <v>111</v>
      </c>
      <c r="B112" s="2" t="s">
        <v>253</v>
      </c>
      <c r="C112" s="2" t="s">
        <v>102</v>
      </c>
      <c r="D112" s="2" t="s">
        <v>183</v>
      </c>
      <c r="E112" s="2" t="s">
        <v>111</v>
      </c>
      <c r="F112" s="18" t="s">
        <v>204</v>
      </c>
      <c r="G112" s="2" t="s">
        <v>395</v>
      </c>
      <c r="H112" s="2">
        <f>MAX(Table13[[#This Row],[Column1]],0)</f>
        <v>20</v>
      </c>
      <c r="I112" s="29">
        <v>20</v>
      </c>
      <c r="J112" s="29">
        <v>30.97872406011566</v>
      </c>
      <c r="K112" s="29">
        <f>MAX(Table13[[#This Row],[Column2]],0)</f>
        <v>6.833333333333333</v>
      </c>
      <c r="L112" s="24">
        <v>6.833333333333333</v>
      </c>
      <c r="M112" s="25">
        <v>9.2255701019867047</v>
      </c>
      <c r="N112" s="2">
        <v>0.92535908518176357</v>
      </c>
      <c r="O112" s="17">
        <v>0.39308165695345998</v>
      </c>
      <c r="P112" s="2" t="str">
        <f>VLOOKUP(Table13[[#This Row],[Salesman ID]],Salesman!$A$2:$K$21,4,0)</f>
        <v>Nancy Mohan</v>
      </c>
      <c r="Q112" s="2" t="str">
        <f>VLOOKUP(Table13[[#This Row],[City ID]],Region!$A$2:$E$26,2,0)</f>
        <v>Gangtok</v>
      </c>
      <c r="R112" s="26" t="str">
        <f>VLOOKUP(Table13[[#This Row],[City ID]],Region!$A$2:$E$26,3,0)</f>
        <v>Sikkim</v>
      </c>
      <c r="S112" s="2" t="str">
        <f>VLOOKUP(Table13[[#This Row],[City ID]],Region!$A$2:$E$26,4,0)</f>
        <v>Northern</v>
      </c>
      <c r="T112" s="18" t="str">
        <f>VLOOKUP(Table13[[#This Row],[SKU Code]],SKU!$A$2:$C$22,3,0)</f>
        <v>Maybelline</v>
      </c>
      <c r="U112" s="18" t="str">
        <f>VLOOKUP(Table13[[#This Row],[Store ID]],Stores!$A$2:$H$51,4,0)</f>
        <v>AllAround</v>
      </c>
      <c r="V112" s="36">
        <f>INDEX(Period!$B$1:$B$37,MATCH(Table13[[#This Row],[Period ID]],Period!$C$1:$C$37,0))</f>
        <v>43466</v>
      </c>
    </row>
    <row r="113" spans="1:22" x14ac:dyDescent="0.25">
      <c r="A113" s="15">
        <v>112</v>
      </c>
      <c r="B113" s="2" t="s">
        <v>73</v>
      </c>
      <c r="C113" s="2" t="s">
        <v>101</v>
      </c>
      <c r="D113" s="2" t="s">
        <v>185</v>
      </c>
      <c r="E113" s="2" t="s">
        <v>117</v>
      </c>
      <c r="F113" s="18" t="s">
        <v>200</v>
      </c>
      <c r="G113" s="2" t="s">
        <v>396</v>
      </c>
      <c r="H113" s="2">
        <f>MAX(Table13[[#This Row],[Column1]],0)</f>
        <v>156</v>
      </c>
      <c r="I113" s="29">
        <v>156</v>
      </c>
      <c r="J113" s="29">
        <v>258.00613219924611</v>
      </c>
      <c r="K113" s="29">
        <f>MAX(Table13[[#This Row],[Column2]],0)</f>
        <v>9.882352941176471</v>
      </c>
      <c r="L113" s="24">
        <v>9.882352941176471</v>
      </c>
      <c r="M113" s="25">
        <v>14.7256174065606</v>
      </c>
      <c r="N113" s="2">
        <v>0.22841411046067395</v>
      </c>
      <c r="O113" s="17">
        <v>0.16177171315229</v>
      </c>
      <c r="P113" s="2" t="str">
        <f>VLOOKUP(Table13[[#This Row],[Salesman ID]],Salesman!$A$2:$K$21,4,0)</f>
        <v>Veena Bath </v>
      </c>
      <c r="Q113" s="2" t="str">
        <f>VLOOKUP(Table13[[#This Row],[City ID]],Region!$A$2:$E$26,2,0)</f>
        <v>Jaipur</v>
      </c>
      <c r="R113" s="26" t="str">
        <f>VLOOKUP(Table13[[#This Row],[City ID]],Region!$A$2:$E$26,3,0)</f>
        <v>Rajasthan</v>
      </c>
      <c r="S113" s="2" t="str">
        <f>VLOOKUP(Table13[[#This Row],[City ID]],Region!$A$2:$E$26,4,0)</f>
        <v>Northern</v>
      </c>
      <c r="T113" s="18" t="str">
        <f>VLOOKUP(Table13[[#This Row],[SKU Code]],SKU!$A$2:$C$22,3,0)</f>
        <v>Maybelline</v>
      </c>
      <c r="U113" s="18" t="str">
        <f>VLOOKUP(Table13[[#This Row],[Store ID]],Stores!$A$2:$H$51,4,0)</f>
        <v>Saffron</v>
      </c>
      <c r="V113" s="36">
        <f>INDEX(Period!$B$1:$B$37,MATCH(Table13[[#This Row],[Period ID]],Period!$C$1:$C$37,0))</f>
        <v>43344</v>
      </c>
    </row>
    <row r="114" spans="1:22" x14ac:dyDescent="0.25">
      <c r="A114" s="15">
        <v>113</v>
      </c>
      <c r="B114" s="2" t="s">
        <v>72</v>
      </c>
      <c r="C114" s="2" t="s">
        <v>82</v>
      </c>
      <c r="D114" s="2" t="s">
        <v>186</v>
      </c>
      <c r="E114" s="2" t="s">
        <v>112</v>
      </c>
      <c r="F114" s="18" t="s">
        <v>214</v>
      </c>
      <c r="G114" s="2" t="s">
        <v>397</v>
      </c>
      <c r="H114" s="2">
        <f>MAX(Table13[[#This Row],[Column1]],0)</f>
        <v>82</v>
      </c>
      <c r="I114" s="29">
        <v>82</v>
      </c>
      <c r="J114" s="29">
        <v>153.48745063614894</v>
      </c>
      <c r="K114" s="29">
        <f>MAX(Table13[[#This Row],[Column2]],0)</f>
        <v>9.5789473684210531</v>
      </c>
      <c r="L114" s="24">
        <v>9.5789473684210531</v>
      </c>
      <c r="M114" s="25">
        <v>18.303359741082481</v>
      </c>
      <c r="N114" s="2">
        <v>0.5975089308335888</v>
      </c>
      <c r="O114" s="17">
        <v>9.4325313465479232E-2</v>
      </c>
      <c r="P114" s="2" t="str">
        <f>VLOOKUP(Table13[[#This Row],[Salesman ID]],Salesman!$A$2:$K$21,4,0)</f>
        <v>Somnath Chanda</v>
      </c>
      <c r="Q114" s="2" t="str">
        <f>VLOOKUP(Table13[[#This Row],[City ID]],Region!$A$2:$E$26,2,0)</f>
        <v>Itanagar</v>
      </c>
      <c r="R114" s="26" t="str">
        <f>VLOOKUP(Table13[[#This Row],[City ID]],Region!$A$2:$E$26,3,0)</f>
        <v>Arunachal Pradesh</v>
      </c>
      <c r="S114" s="2" t="str">
        <f>VLOOKUP(Table13[[#This Row],[City ID]],Region!$A$2:$E$26,4,0)</f>
        <v>Northern</v>
      </c>
      <c r="T114" s="18" t="str">
        <f>VLOOKUP(Table13[[#This Row],[SKU Code]],SKU!$A$2:$C$22,3,0)</f>
        <v>NYX Professional</v>
      </c>
      <c r="U114" s="18" t="str">
        <f>VLOOKUP(Table13[[#This Row],[Store ID]],Stores!$A$2:$H$51,4,0)</f>
        <v>Fireside</v>
      </c>
      <c r="V114" s="36">
        <f>INDEX(Period!$B$1:$B$37,MATCH(Table13[[#This Row],[Period ID]],Period!$C$1:$C$37,0))</f>
        <v>43770</v>
      </c>
    </row>
    <row r="115" spans="1:22" x14ac:dyDescent="0.25">
      <c r="A115" s="15">
        <v>114</v>
      </c>
      <c r="B115" s="2" t="s">
        <v>68</v>
      </c>
      <c r="C115" s="2" t="s">
        <v>92</v>
      </c>
      <c r="D115" s="2" t="s">
        <v>188</v>
      </c>
      <c r="E115" s="2" t="s">
        <v>117</v>
      </c>
      <c r="F115" s="18" t="s">
        <v>223</v>
      </c>
      <c r="G115" s="2" t="s">
        <v>398</v>
      </c>
      <c r="H115" s="2">
        <f>MAX(Table13[[#This Row],[Column1]],0)</f>
        <v>81</v>
      </c>
      <c r="I115" s="29">
        <v>81</v>
      </c>
      <c r="J115" s="29">
        <v>153.405256961844</v>
      </c>
      <c r="K115" s="29">
        <f>MAX(Table13[[#This Row],[Column2]],0)</f>
        <v>8.1999999999999993</v>
      </c>
      <c r="L115" s="24">
        <v>8.1999999999999993</v>
      </c>
      <c r="M115" s="25">
        <v>15.424071083565678</v>
      </c>
      <c r="N115" s="2">
        <v>0.60077299159750142</v>
      </c>
      <c r="O115" s="17">
        <v>0.16649032665580932</v>
      </c>
      <c r="P115" s="2" t="str">
        <f>VLOOKUP(Table13[[#This Row],[Salesman ID]],Salesman!$A$2:$K$21,4,0)</f>
        <v>Jessica Singhal </v>
      </c>
      <c r="Q115" s="2" t="str">
        <f>VLOOKUP(Table13[[#This Row],[City ID]],Region!$A$2:$E$26,2,0)</f>
        <v>Thiruvananthapuram</v>
      </c>
      <c r="R115" s="26" t="str">
        <f>VLOOKUP(Table13[[#This Row],[City ID]],Region!$A$2:$E$26,3,0)</f>
        <v>Kerala</v>
      </c>
      <c r="S115" s="2" t="str">
        <f>VLOOKUP(Table13[[#This Row],[City ID]],Region!$A$2:$E$26,4,0)</f>
        <v>Southern</v>
      </c>
      <c r="T115" s="18" t="str">
        <f>VLOOKUP(Table13[[#This Row],[SKU Code]],SKU!$A$2:$C$22,3,0)</f>
        <v>Garnier</v>
      </c>
      <c r="U115" s="18" t="str">
        <f>VLOOKUP(Table13[[#This Row],[Store ID]],Stores!$A$2:$H$51,4,0)</f>
        <v>Saffron</v>
      </c>
      <c r="V115" s="36">
        <f>INDEX(Period!$B$1:$B$37,MATCH(Table13[[#This Row],[Period ID]],Period!$C$1:$C$37,0))</f>
        <v>44044</v>
      </c>
    </row>
    <row r="116" spans="1:22" x14ac:dyDescent="0.25">
      <c r="A116" s="15">
        <v>115</v>
      </c>
      <c r="B116" s="2" t="s">
        <v>76</v>
      </c>
      <c r="C116" s="2" t="s">
        <v>95</v>
      </c>
      <c r="D116" s="2" t="s">
        <v>254</v>
      </c>
      <c r="E116" s="2" t="s">
        <v>126</v>
      </c>
      <c r="F116" s="18" t="s">
        <v>209</v>
      </c>
      <c r="G116" s="2" t="s">
        <v>399</v>
      </c>
      <c r="H116" s="2">
        <f>MAX(Table13[[#This Row],[Column1]],0)</f>
        <v>165</v>
      </c>
      <c r="I116" s="29">
        <v>165</v>
      </c>
      <c r="J116" s="29">
        <v>201.41385077643662</v>
      </c>
      <c r="K116" s="29">
        <f>MAX(Table13[[#This Row],[Column2]],0)</f>
        <v>3.4615384615384617</v>
      </c>
      <c r="L116" s="24">
        <v>3.4615384615384617</v>
      </c>
      <c r="M116" s="25">
        <v>6.8312495673309499</v>
      </c>
      <c r="N116" s="2">
        <v>0.19572191896656843</v>
      </c>
      <c r="O116" s="17">
        <v>0.82909293910913107</v>
      </c>
      <c r="P116" s="2" t="str">
        <f>VLOOKUP(Table13[[#This Row],[Salesman ID]],Salesman!$A$2:$K$21,4,0)</f>
        <v>Naresh Ganguly</v>
      </c>
      <c r="Q116" s="2" t="str">
        <f>VLOOKUP(Table13[[#This Row],[City ID]],Region!$A$2:$E$26,2,0)</f>
        <v>Imphal</v>
      </c>
      <c r="R116" s="26" t="str">
        <f>VLOOKUP(Table13[[#This Row],[City ID]],Region!$A$2:$E$26,3,0)</f>
        <v>Manipur</v>
      </c>
      <c r="S116" s="2" t="str">
        <f>VLOOKUP(Table13[[#This Row],[City ID]],Region!$A$2:$E$26,4,0)</f>
        <v>Northern</v>
      </c>
      <c r="T116" s="18" t="str">
        <f>VLOOKUP(Table13[[#This Row],[SKU Code]],SKU!$A$2:$C$22,3,0)</f>
        <v>Garnier</v>
      </c>
      <c r="U116" s="18" t="str">
        <f>VLOOKUP(Table13[[#This Row],[Store ID]],Stores!$A$2:$H$51,4,0)</f>
        <v>Fireside</v>
      </c>
      <c r="V116" s="36">
        <f>INDEX(Period!$B$1:$B$37,MATCH(Table13[[#This Row],[Period ID]],Period!$C$1:$C$37,0))</f>
        <v>43617</v>
      </c>
    </row>
    <row r="117" spans="1:22" x14ac:dyDescent="0.25">
      <c r="A117" s="15">
        <v>116</v>
      </c>
      <c r="B117" s="2" t="s">
        <v>73</v>
      </c>
      <c r="C117" s="2" t="s">
        <v>85</v>
      </c>
      <c r="D117" s="2" t="s">
        <v>188</v>
      </c>
      <c r="E117" s="2" t="s">
        <v>114</v>
      </c>
      <c r="F117" s="18" t="s">
        <v>207</v>
      </c>
      <c r="G117" s="2" t="s">
        <v>400</v>
      </c>
      <c r="H117" s="2">
        <f>MAX(Table13[[#This Row],[Column1]],0)</f>
        <v>145</v>
      </c>
      <c r="I117" s="29">
        <v>145</v>
      </c>
      <c r="J117" s="29">
        <v>211.28828204125443</v>
      </c>
      <c r="K117" s="29">
        <f>MAX(Table13[[#This Row],[Column2]],0)</f>
        <v>1.0833333333333333</v>
      </c>
      <c r="L117" s="24">
        <v>1.0833333333333333</v>
      </c>
      <c r="M117" s="25">
        <v>1.4571896786984537</v>
      </c>
      <c r="N117" s="2">
        <v>0.29009674060392932</v>
      </c>
      <c r="O117" s="17">
        <v>0.94775541666927277</v>
      </c>
      <c r="P117" s="2" t="str">
        <f>VLOOKUP(Table13[[#This Row],[Salesman ID]],Salesman!$A$2:$K$21,4,0)</f>
        <v>Veena Bath </v>
      </c>
      <c r="Q117" s="2" t="str">
        <f>VLOOKUP(Table13[[#This Row],[City ID]],Region!$A$2:$E$26,2,0)</f>
        <v>Naya Raipur</v>
      </c>
      <c r="R117" s="26" t="str">
        <f>VLOOKUP(Table13[[#This Row],[City ID]],Region!$A$2:$E$26,3,0)</f>
        <v>Chhattisgarh</v>
      </c>
      <c r="S117" s="2" t="str">
        <f>VLOOKUP(Table13[[#This Row],[City ID]],Region!$A$2:$E$26,4,0)</f>
        <v>Central</v>
      </c>
      <c r="T117" s="18" t="str">
        <f>VLOOKUP(Table13[[#This Row],[SKU Code]],SKU!$A$2:$C$22,3,0)</f>
        <v>Garnier</v>
      </c>
      <c r="U117" s="18" t="str">
        <f>VLOOKUP(Table13[[#This Row],[Store ID]],Stores!$A$2:$H$51,4,0)</f>
        <v>Nexus</v>
      </c>
      <c r="V117" s="36">
        <f>INDEX(Period!$B$1:$B$37,MATCH(Table13[[#This Row],[Period ID]],Period!$C$1:$C$37,0))</f>
        <v>43556</v>
      </c>
    </row>
    <row r="118" spans="1:22" x14ac:dyDescent="0.25">
      <c r="A118" s="15">
        <v>117</v>
      </c>
      <c r="B118" s="2" t="s">
        <v>72</v>
      </c>
      <c r="C118" s="2" t="s">
        <v>86</v>
      </c>
      <c r="D118" s="2" t="s">
        <v>180</v>
      </c>
      <c r="E118" s="2" t="s">
        <v>110</v>
      </c>
      <c r="F118" s="18" t="s">
        <v>209</v>
      </c>
      <c r="G118" s="2" t="s">
        <v>401</v>
      </c>
      <c r="H118" s="2">
        <f>MAX(Table13[[#This Row],[Column1]],0)</f>
        <v>116</v>
      </c>
      <c r="I118" s="29">
        <v>116</v>
      </c>
      <c r="J118" s="29">
        <v>145.97536479074142</v>
      </c>
      <c r="K118" s="29">
        <f>MAX(Table13[[#This Row],[Column2]],0)</f>
        <v>14.583333333333334</v>
      </c>
      <c r="L118" s="24">
        <v>14.583333333333334</v>
      </c>
      <c r="M118" s="25">
        <v>20.207102090810718</v>
      </c>
      <c r="N118" s="2">
        <v>0.40427909068991519</v>
      </c>
      <c r="O118" s="17">
        <v>0.12624397333282178</v>
      </c>
      <c r="P118" s="2" t="str">
        <f>VLOOKUP(Table13[[#This Row],[Salesman ID]],Salesman!$A$2:$K$21,4,0)</f>
        <v>Somnath Chanda</v>
      </c>
      <c r="Q118" s="2" t="str">
        <f>VLOOKUP(Table13[[#This Row],[City ID]],Region!$A$2:$E$26,2,0)</f>
        <v>Panaji</v>
      </c>
      <c r="R118" s="26" t="str">
        <f>VLOOKUP(Table13[[#This Row],[City ID]],Region!$A$2:$E$26,3,0)</f>
        <v>Goa</v>
      </c>
      <c r="S118" s="2" t="str">
        <f>VLOOKUP(Table13[[#This Row],[City ID]],Region!$A$2:$E$26,4,0)</f>
        <v>Western</v>
      </c>
      <c r="T118" s="18" t="str">
        <f>VLOOKUP(Table13[[#This Row],[SKU Code]],SKU!$A$2:$C$22,3,0)</f>
        <v>NYX Professional</v>
      </c>
      <c r="U118" s="18" t="str">
        <f>VLOOKUP(Table13[[#This Row],[Store ID]],Stores!$A$2:$H$51,4,0)</f>
        <v>Saffron</v>
      </c>
      <c r="V118" s="36">
        <f>INDEX(Period!$B$1:$B$37,MATCH(Table13[[#This Row],[Period ID]],Period!$C$1:$C$37,0))</f>
        <v>43617</v>
      </c>
    </row>
    <row r="119" spans="1:22" x14ac:dyDescent="0.25">
      <c r="A119" s="15">
        <v>118</v>
      </c>
      <c r="B119" s="2" t="s">
        <v>80</v>
      </c>
      <c r="C119" s="2" t="s">
        <v>93</v>
      </c>
      <c r="D119" s="2" t="s">
        <v>180</v>
      </c>
      <c r="E119" s="2" t="s">
        <v>137</v>
      </c>
      <c r="F119" s="18" t="s">
        <v>225</v>
      </c>
      <c r="G119" s="2" t="s">
        <v>402</v>
      </c>
      <c r="H119" s="2">
        <f>MAX(Table13[[#This Row],[Column1]],0)</f>
        <v>113</v>
      </c>
      <c r="I119" s="29">
        <v>113</v>
      </c>
      <c r="J119" s="29">
        <v>193.6837377847007</v>
      </c>
      <c r="K119" s="29">
        <f>MAX(Table13[[#This Row],[Column2]],0)</f>
        <v>4.1052631578947372</v>
      </c>
      <c r="L119" s="24">
        <v>4.1052631578947372</v>
      </c>
      <c r="M119" s="25">
        <v>7.5503150829260264</v>
      </c>
      <c r="N119" s="2">
        <v>0.42076678974856796</v>
      </c>
      <c r="O119" s="17">
        <v>0.61350867568630396</v>
      </c>
      <c r="P119" s="2" t="str">
        <f>VLOOKUP(Table13[[#This Row],[Salesman ID]],Salesman!$A$2:$K$21,4,0)</f>
        <v>Shweta Kalla </v>
      </c>
      <c r="Q119" s="2" t="str">
        <f>VLOOKUP(Table13[[#This Row],[City ID]],Region!$A$2:$E$26,2,0)</f>
        <v>Bhopal</v>
      </c>
      <c r="R119" s="26" t="str">
        <f>VLOOKUP(Table13[[#This Row],[City ID]],Region!$A$2:$E$26,3,0)</f>
        <v>Madhya Pradesh</v>
      </c>
      <c r="S119" s="2" t="str">
        <f>VLOOKUP(Table13[[#This Row],[City ID]],Region!$A$2:$E$26,4,0)</f>
        <v>Central</v>
      </c>
      <c r="T119" s="18" t="str">
        <f>VLOOKUP(Table13[[#This Row],[SKU Code]],SKU!$A$2:$C$22,3,0)</f>
        <v>NYX Professional</v>
      </c>
      <c r="U119" s="18" t="str">
        <f>VLOOKUP(Table13[[#This Row],[Store ID]],Stores!$A$2:$H$51,4,0)</f>
        <v>BlueFire</v>
      </c>
      <c r="V119" s="36">
        <f>INDEX(Period!$B$1:$B$37,MATCH(Table13[[#This Row],[Period ID]],Period!$C$1:$C$37,0))</f>
        <v>44105</v>
      </c>
    </row>
    <row r="120" spans="1:22" x14ac:dyDescent="0.25">
      <c r="A120" s="15">
        <v>119</v>
      </c>
      <c r="B120" s="2" t="s">
        <v>249</v>
      </c>
      <c r="C120" s="2" t="s">
        <v>94</v>
      </c>
      <c r="D120" s="2" t="s">
        <v>184</v>
      </c>
      <c r="E120" s="2" t="s">
        <v>125</v>
      </c>
      <c r="F120" s="18" t="s">
        <v>203</v>
      </c>
      <c r="G120" s="2" t="s">
        <v>403</v>
      </c>
      <c r="H120" s="2">
        <f>MAX(Table13[[#This Row],[Column1]],0)</f>
        <v>19</v>
      </c>
      <c r="I120" s="29">
        <v>19</v>
      </c>
      <c r="J120" s="29">
        <v>24.018634985218036</v>
      </c>
      <c r="K120" s="29">
        <f>MAX(Table13[[#This Row],[Column2]],0)</f>
        <v>14</v>
      </c>
      <c r="L120" s="24">
        <v>14</v>
      </c>
      <c r="M120" s="25">
        <v>19.485289164895985</v>
      </c>
      <c r="N120" s="2">
        <v>0.92541237164597878</v>
      </c>
      <c r="O120" s="17">
        <v>0.23971300928960215</v>
      </c>
      <c r="P120" s="2" t="str">
        <f>VLOOKUP(Table13[[#This Row],[Salesman ID]],Salesman!$A$2:$K$21,4,0)</f>
        <v>Rebecca Jones</v>
      </c>
      <c r="Q120" s="2" t="str">
        <f>VLOOKUP(Table13[[#This Row],[City ID]],Region!$A$2:$E$26,2,0)</f>
        <v>Mumbai</v>
      </c>
      <c r="R120" s="26" t="str">
        <f>VLOOKUP(Table13[[#This Row],[City ID]],Region!$A$2:$E$26,3,0)</f>
        <v>Maharashtra</v>
      </c>
      <c r="S120" s="2" t="str">
        <f>VLOOKUP(Table13[[#This Row],[City ID]],Region!$A$2:$E$26,4,0)</f>
        <v>Western</v>
      </c>
      <c r="T120" s="18" t="str">
        <f>VLOOKUP(Table13[[#This Row],[SKU Code]],SKU!$A$2:$C$22,3,0)</f>
        <v>NYX Professional</v>
      </c>
      <c r="U120" s="18" t="str">
        <f>VLOOKUP(Table13[[#This Row],[Store ID]],Stores!$A$2:$H$51,4,0)</f>
        <v>AllAround</v>
      </c>
      <c r="V120" s="36">
        <f>INDEX(Period!$B$1:$B$37,MATCH(Table13[[#This Row],[Period ID]],Period!$C$1:$C$37,0))</f>
        <v>43435</v>
      </c>
    </row>
    <row r="121" spans="1:22" x14ac:dyDescent="0.25">
      <c r="A121" s="15">
        <v>120</v>
      </c>
      <c r="B121" s="2" t="s">
        <v>78</v>
      </c>
      <c r="C121" s="2" t="s">
        <v>93</v>
      </c>
      <c r="D121" s="2" t="s">
        <v>181</v>
      </c>
      <c r="E121" s="2" t="s">
        <v>149</v>
      </c>
      <c r="F121" s="18" t="s">
        <v>206</v>
      </c>
      <c r="G121" s="2" t="s">
        <v>404</v>
      </c>
      <c r="H121" s="2">
        <f>MAX(Table13[[#This Row],[Column1]],0)</f>
        <v>0</v>
      </c>
      <c r="I121" s="29">
        <v>-69</v>
      </c>
      <c r="J121" s="29">
        <v>81.089211799305176</v>
      </c>
      <c r="K121" s="29">
        <f>MAX(Table13[[#This Row],[Column2]],0)</f>
        <v>0</v>
      </c>
      <c r="L121" s="24">
        <v>-3.3157894736842106</v>
      </c>
      <c r="M121" s="25">
        <v>5.4058452492119997</v>
      </c>
      <c r="N121" s="2">
        <v>0.66397917681880725</v>
      </c>
      <c r="O121" s="17">
        <v>0.71598860897034589</v>
      </c>
      <c r="P121" s="2" t="str">
        <f>VLOOKUP(Table13[[#This Row],[Salesman ID]],Salesman!$A$2:$K$21,4,0)</f>
        <v>Neela Chaudry </v>
      </c>
      <c r="Q121" s="2" t="str">
        <f>VLOOKUP(Table13[[#This Row],[City ID]],Region!$A$2:$E$26,2,0)</f>
        <v>Bhopal</v>
      </c>
      <c r="R121" s="26" t="str">
        <f>VLOOKUP(Table13[[#This Row],[City ID]],Region!$A$2:$E$26,3,0)</f>
        <v>Madhya Pradesh</v>
      </c>
      <c r="S121" s="2" t="str">
        <f>VLOOKUP(Table13[[#This Row],[City ID]],Region!$A$2:$E$26,4,0)</f>
        <v>Central</v>
      </c>
      <c r="T121" s="18" t="str">
        <f>VLOOKUP(Table13[[#This Row],[SKU Code]],SKU!$A$2:$C$22,3,0)</f>
        <v>Garnier</v>
      </c>
      <c r="U121" s="18" t="str">
        <f>VLOOKUP(Table13[[#This Row],[Store ID]],Stores!$A$2:$H$51,4,0)</f>
        <v>Nexus</v>
      </c>
      <c r="V121" s="36">
        <f>INDEX(Period!$B$1:$B$37,MATCH(Table13[[#This Row],[Period ID]],Period!$C$1:$C$37,0))</f>
        <v>43525</v>
      </c>
    </row>
    <row r="122" spans="1:22" x14ac:dyDescent="0.25">
      <c r="A122" s="15">
        <v>121</v>
      </c>
      <c r="B122" s="2" t="s">
        <v>66</v>
      </c>
      <c r="C122" s="2" t="s">
        <v>104</v>
      </c>
      <c r="D122" s="2" t="s">
        <v>189</v>
      </c>
      <c r="E122" s="2" t="s">
        <v>114</v>
      </c>
      <c r="F122" s="18" t="s">
        <v>203</v>
      </c>
      <c r="G122" s="2" t="s">
        <v>405</v>
      </c>
      <c r="H122" s="2">
        <f>MAX(Table13[[#This Row],[Column1]],0)</f>
        <v>122</v>
      </c>
      <c r="I122" s="29">
        <v>122</v>
      </c>
      <c r="J122" s="29">
        <v>213.70306062351693</v>
      </c>
      <c r="K122" s="29">
        <f>MAX(Table13[[#This Row],[Column2]],0)</f>
        <v>8.6363636363636367</v>
      </c>
      <c r="L122" s="24">
        <v>8.6363636363636367</v>
      </c>
      <c r="M122" s="25">
        <v>10.040007489087245</v>
      </c>
      <c r="N122" s="2">
        <v>0.38639430807053854</v>
      </c>
      <c r="O122" s="17">
        <v>0.52179670328205441</v>
      </c>
      <c r="P122" s="2" t="str">
        <f>VLOOKUP(Table13[[#This Row],[Salesman ID]],Salesman!$A$2:$K$21,4,0)</f>
        <v>Wahid Khan</v>
      </c>
      <c r="Q122" s="2" t="str">
        <f>VLOOKUP(Table13[[#This Row],[City ID]],Region!$A$2:$E$26,2,0)</f>
        <v>Hyderabad</v>
      </c>
      <c r="R122" s="26" t="str">
        <f>VLOOKUP(Table13[[#This Row],[City ID]],Region!$A$2:$E$26,3,0)</f>
        <v>Telangana</v>
      </c>
      <c r="S122" s="2" t="str">
        <f>VLOOKUP(Table13[[#This Row],[City ID]],Region!$A$2:$E$26,4,0)</f>
        <v>Southern</v>
      </c>
      <c r="T122" s="18" t="str">
        <f>VLOOKUP(Table13[[#This Row],[SKU Code]],SKU!$A$2:$C$22,3,0)</f>
        <v>Garnier</v>
      </c>
      <c r="U122" s="18" t="str">
        <f>VLOOKUP(Table13[[#This Row],[Store ID]],Stores!$A$2:$H$51,4,0)</f>
        <v>Nexus</v>
      </c>
      <c r="V122" s="36">
        <f>INDEX(Period!$B$1:$B$37,MATCH(Table13[[#This Row],[Period ID]],Period!$C$1:$C$37,0))</f>
        <v>43435</v>
      </c>
    </row>
    <row r="123" spans="1:22" x14ac:dyDescent="0.25">
      <c r="A123" s="15">
        <v>122</v>
      </c>
      <c r="B123" s="2" t="s">
        <v>74</v>
      </c>
      <c r="C123" s="2" t="s">
        <v>86</v>
      </c>
      <c r="D123" s="2" t="s">
        <v>260</v>
      </c>
      <c r="E123" s="2" t="s">
        <v>144</v>
      </c>
      <c r="F123" s="18" t="s">
        <v>212</v>
      </c>
      <c r="G123" s="2" t="s">
        <v>406</v>
      </c>
      <c r="H123" s="2">
        <f>MAX(Table13[[#This Row],[Column1]],0)</f>
        <v>154</v>
      </c>
      <c r="I123" s="29">
        <v>154</v>
      </c>
      <c r="J123" s="29">
        <v>283.74937669030396</v>
      </c>
      <c r="K123" s="29">
        <f>MAX(Table13[[#This Row],[Column2]],0)</f>
        <v>7.1111111111111107</v>
      </c>
      <c r="L123" s="24">
        <v>7.1111111111111107</v>
      </c>
      <c r="M123" s="25">
        <v>12.504100235846604</v>
      </c>
      <c r="N123" s="2">
        <v>0.26252519614458569</v>
      </c>
      <c r="O123" s="17">
        <v>0.34585358609153538</v>
      </c>
      <c r="P123" s="2" t="str">
        <f>VLOOKUP(Table13[[#This Row],[Salesman ID]],Salesman!$A$2:$K$21,4,0)</f>
        <v>Tejaswani Butala </v>
      </c>
      <c r="Q123" s="2" t="str">
        <f>VLOOKUP(Table13[[#This Row],[City ID]],Region!$A$2:$E$26,2,0)</f>
        <v>Panaji</v>
      </c>
      <c r="R123" s="26" t="str">
        <f>VLOOKUP(Table13[[#This Row],[City ID]],Region!$A$2:$E$26,3,0)</f>
        <v>Goa</v>
      </c>
      <c r="S123" s="2" t="str">
        <f>VLOOKUP(Table13[[#This Row],[City ID]],Region!$A$2:$E$26,4,0)</f>
        <v>Western</v>
      </c>
      <c r="T123" s="18" t="str">
        <f>VLOOKUP(Table13[[#This Row],[SKU Code]],SKU!$A$2:$C$22,3,0)</f>
        <v>Garnier</v>
      </c>
      <c r="U123" s="18" t="str">
        <f>VLOOKUP(Table13[[#This Row],[Store ID]],Stores!$A$2:$H$51,4,0)</f>
        <v>BlueFire</v>
      </c>
      <c r="V123" s="36">
        <f>INDEX(Period!$B$1:$B$37,MATCH(Table13[[#This Row],[Period ID]],Period!$C$1:$C$37,0))</f>
        <v>43709</v>
      </c>
    </row>
    <row r="124" spans="1:22" x14ac:dyDescent="0.25">
      <c r="A124" s="15">
        <v>123</v>
      </c>
      <c r="B124" s="2" t="s">
        <v>66</v>
      </c>
      <c r="C124" s="2" t="s">
        <v>101</v>
      </c>
      <c r="D124" s="2" t="s">
        <v>182</v>
      </c>
      <c r="E124" s="2" t="s">
        <v>123</v>
      </c>
      <c r="F124" s="18" t="s">
        <v>194</v>
      </c>
      <c r="G124" s="2" t="s">
        <v>407</v>
      </c>
      <c r="H124" s="2">
        <f>MAX(Table13[[#This Row],[Column1]],0)</f>
        <v>73</v>
      </c>
      <c r="I124" s="29">
        <v>73</v>
      </c>
      <c r="J124" s="29">
        <v>134.67895665910831</v>
      </c>
      <c r="K124" s="29">
        <f>MAX(Table13[[#This Row],[Column2]],0)</f>
        <v>9</v>
      </c>
      <c r="L124" s="24">
        <v>9</v>
      </c>
      <c r="M124" s="25">
        <v>14.423370319285064</v>
      </c>
      <c r="N124" s="2">
        <v>0.62638715477013784</v>
      </c>
      <c r="O124" s="17">
        <v>0.24267323929362405</v>
      </c>
      <c r="P124" s="2" t="str">
        <f>VLOOKUP(Table13[[#This Row],[Salesman ID]],Salesman!$A$2:$K$21,4,0)</f>
        <v>Wahid Khan</v>
      </c>
      <c r="Q124" s="2" t="str">
        <f>VLOOKUP(Table13[[#This Row],[City ID]],Region!$A$2:$E$26,2,0)</f>
        <v>Jaipur</v>
      </c>
      <c r="R124" s="26" t="str">
        <f>VLOOKUP(Table13[[#This Row],[City ID]],Region!$A$2:$E$26,3,0)</f>
        <v>Rajasthan</v>
      </c>
      <c r="S124" s="2" t="str">
        <f>VLOOKUP(Table13[[#This Row],[City ID]],Region!$A$2:$E$26,4,0)</f>
        <v>Northern</v>
      </c>
      <c r="T124" s="18" t="str">
        <f>VLOOKUP(Table13[[#This Row],[SKU Code]],SKU!$A$2:$C$22,3,0)</f>
        <v>Garnier</v>
      </c>
      <c r="U124" s="18" t="str">
        <f>VLOOKUP(Table13[[#This Row],[Store ID]],Stores!$A$2:$H$51,4,0)</f>
        <v>BlueFire</v>
      </c>
      <c r="V124" s="36">
        <f>INDEX(Period!$B$1:$B$37,MATCH(Table13[[#This Row],[Period ID]],Period!$C$1:$C$37,0))</f>
        <v>43160</v>
      </c>
    </row>
    <row r="125" spans="1:22" x14ac:dyDescent="0.25">
      <c r="A125" s="15">
        <v>124</v>
      </c>
      <c r="B125" s="2" t="s">
        <v>67</v>
      </c>
      <c r="C125" s="2" t="s">
        <v>101</v>
      </c>
      <c r="D125" s="2" t="s">
        <v>263</v>
      </c>
      <c r="E125" s="2" t="s">
        <v>125</v>
      </c>
      <c r="F125" s="18" t="s">
        <v>212</v>
      </c>
      <c r="G125" s="2" t="s">
        <v>408</v>
      </c>
      <c r="H125" s="2">
        <f>MAX(Table13[[#This Row],[Column1]],0)</f>
        <v>17</v>
      </c>
      <c r="I125" s="29">
        <v>17</v>
      </c>
      <c r="J125" s="29">
        <v>31.677304166014167</v>
      </c>
      <c r="K125" s="29">
        <f>MAX(Table13[[#This Row],[Column2]],0)</f>
        <v>1.1052631578947369</v>
      </c>
      <c r="L125" s="24">
        <v>1.1052631578947369</v>
      </c>
      <c r="M125" s="25">
        <v>1.3554116654361577</v>
      </c>
      <c r="N125" s="2">
        <v>0.93260037608326762</v>
      </c>
      <c r="O125" s="17">
        <v>0.93507860180414004</v>
      </c>
      <c r="P125" s="2" t="str">
        <f>VLOOKUP(Table13[[#This Row],[Salesman ID]],Salesman!$A$2:$K$21,4,0)</f>
        <v>Rakhi Anne </v>
      </c>
      <c r="Q125" s="2" t="str">
        <f>VLOOKUP(Table13[[#This Row],[City ID]],Region!$A$2:$E$26,2,0)</f>
        <v>Jaipur</v>
      </c>
      <c r="R125" s="26" t="str">
        <f>VLOOKUP(Table13[[#This Row],[City ID]],Region!$A$2:$E$26,3,0)</f>
        <v>Rajasthan</v>
      </c>
      <c r="S125" s="2" t="str">
        <f>VLOOKUP(Table13[[#This Row],[City ID]],Region!$A$2:$E$26,4,0)</f>
        <v>Northern</v>
      </c>
      <c r="T125" s="18" t="str">
        <f>VLOOKUP(Table13[[#This Row],[SKU Code]],SKU!$A$2:$C$22,3,0)</f>
        <v>Garnier</v>
      </c>
      <c r="U125" s="18" t="str">
        <f>VLOOKUP(Table13[[#This Row],[Store ID]],Stores!$A$2:$H$51,4,0)</f>
        <v>AllAround</v>
      </c>
      <c r="V125" s="36">
        <f>INDEX(Period!$B$1:$B$37,MATCH(Table13[[#This Row],[Period ID]],Period!$C$1:$C$37,0))</f>
        <v>43709</v>
      </c>
    </row>
    <row r="126" spans="1:22" x14ac:dyDescent="0.25">
      <c r="A126" s="15">
        <v>125</v>
      </c>
      <c r="B126" s="2" t="s">
        <v>249</v>
      </c>
      <c r="C126" s="2" t="s">
        <v>96</v>
      </c>
      <c r="D126" s="2" t="s">
        <v>182</v>
      </c>
      <c r="E126" s="2" t="s">
        <v>124</v>
      </c>
      <c r="F126" s="18" t="s">
        <v>210</v>
      </c>
      <c r="G126" s="2" t="s">
        <v>409</v>
      </c>
      <c r="H126" s="2">
        <f>MAX(Table13[[#This Row],[Column1]],0)</f>
        <v>92</v>
      </c>
      <c r="I126" s="29">
        <v>92</v>
      </c>
      <c r="J126" s="29">
        <v>158.88992448943554</v>
      </c>
      <c r="K126" s="29">
        <f>MAX(Table13[[#This Row],[Column2]],0)</f>
        <v>12.76923076923077</v>
      </c>
      <c r="L126" s="24">
        <v>12.76923076923077</v>
      </c>
      <c r="M126" s="25">
        <v>23.267390018585054</v>
      </c>
      <c r="N126" s="2">
        <v>0.53145904291484736</v>
      </c>
      <c r="O126" s="17">
        <v>0.1633320341641793</v>
      </c>
      <c r="P126" s="2" t="str">
        <f>VLOOKUP(Table13[[#This Row],[Salesman ID]],Salesman!$A$2:$K$21,4,0)</f>
        <v>Rebecca Jones</v>
      </c>
      <c r="Q126" s="2" t="str">
        <f>VLOOKUP(Table13[[#This Row],[City ID]],Region!$A$2:$E$26,2,0)</f>
        <v>Shillong</v>
      </c>
      <c r="R126" s="26" t="str">
        <f>VLOOKUP(Table13[[#This Row],[City ID]],Region!$A$2:$E$26,3,0)</f>
        <v>Meghalaya</v>
      </c>
      <c r="S126" s="2" t="str">
        <f>VLOOKUP(Table13[[#This Row],[City ID]],Region!$A$2:$E$26,4,0)</f>
        <v>Northern</v>
      </c>
      <c r="T126" s="18" t="str">
        <f>VLOOKUP(Table13[[#This Row],[SKU Code]],SKU!$A$2:$C$22,3,0)</f>
        <v>Garnier</v>
      </c>
      <c r="U126" s="18" t="str">
        <f>VLOOKUP(Table13[[#This Row],[Store ID]],Stores!$A$2:$H$51,4,0)</f>
        <v>Saffron</v>
      </c>
      <c r="V126" s="36">
        <f>INDEX(Period!$B$1:$B$37,MATCH(Table13[[#This Row],[Period ID]],Period!$C$1:$C$37,0))</f>
        <v>43647</v>
      </c>
    </row>
    <row r="127" spans="1:22" x14ac:dyDescent="0.25">
      <c r="A127" s="15">
        <v>126</v>
      </c>
      <c r="B127" s="2" t="s">
        <v>252</v>
      </c>
      <c r="C127" s="2" t="s">
        <v>92</v>
      </c>
      <c r="D127" s="2" t="s">
        <v>258</v>
      </c>
      <c r="E127" s="2" t="s">
        <v>118</v>
      </c>
      <c r="F127" s="18" t="s">
        <v>217</v>
      </c>
      <c r="G127" s="2" t="s">
        <v>410</v>
      </c>
      <c r="H127" s="2">
        <f>MAX(Table13[[#This Row],[Column1]],0)</f>
        <v>195</v>
      </c>
      <c r="I127" s="29">
        <v>195</v>
      </c>
      <c r="J127" s="29">
        <v>307.67182649375422</v>
      </c>
      <c r="K127" s="29">
        <f>MAX(Table13[[#This Row],[Column2]],0)</f>
        <v>1.6</v>
      </c>
      <c r="L127" s="24">
        <v>1.6</v>
      </c>
      <c r="M127" s="25">
        <v>1.9772698653469698</v>
      </c>
      <c r="N127" s="2">
        <v>2.2701030546699918E-2</v>
      </c>
      <c r="O127" s="17">
        <v>0.9117866403382473</v>
      </c>
      <c r="P127" s="2" t="str">
        <f>VLOOKUP(Table13[[#This Row],[Salesman ID]],Salesman!$A$2:$K$21,4,0)</f>
        <v>Maya Malhotra </v>
      </c>
      <c r="Q127" s="2" t="str">
        <f>VLOOKUP(Table13[[#This Row],[City ID]],Region!$A$2:$E$26,2,0)</f>
        <v>Thiruvananthapuram</v>
      </c>
      <c r="R127" s="26" t="str">
        <f>VLOOKUP(Table13[[#This Row],[City ID]],Region!$A$2:$E$26,3,0)</f>
        <v>Kerala</v>
      </c>
      <c r="S127" s="2" t="str">
        <f>VLOOKUP(Table13[[#This Row],[City ID]],Region!$A$2:$E$26,4,0)</f>
        <v>Southern</v>
      </c>
      <c r="T127" s="18" t="str">
        <f>VLOOKUP(Table13[[#This Row],[SKU Code]],SKU!$A$2:$C$22,3,0)</f>
        <v>Garnier</v>
      </c>
      <c r="U127" s="18" t="str">
        <f>VLOOKUP(Table13[[#This Row],[Store ID]],Stores!$A$2:$H$51,4,0)</f>
        <v>AllAround</v>
      </c>
      <c r="V127" s="36">
        <f>INDEX(Period!$B$1:$B$37,MATCH(Table13[[#This Row],[Period ID]],Period!$C$1:$C$37,0))</f>
        <v>43862</v>
      </c>
    </row>
    <row r="128" spans="1:22" x14ac:dyDescent="0.25">
      <c r="A128" s="15">
        <v>127</v>
      </c>
      <c r="B128" s="2" t="s">
        <v>76</v>
      </c>
      <c r="C128" s="2" t="s">
        <v>102</v>
      </c>
      <c r="D128" s="2" t="s">
        <v>258</v>
      </c>
      <c r="E128" s="2" t="s">
        <v>121</v>
      </c>
      <c r="F128" s="18" t="s">
        <v>194</v>
      </c>
      <c r="G128" s="2" t="s">
        <v>411</v>
      </c>
      <c r="H128" s="2">
        <f>MAX(Table13[[#This Row],[Column1]],0)</f>
        <v>159</v>
      </c>
      <c r="I128" s="29">
        <v>159</v>
      </c>
      <c r="J128" s="29">
        <v>281.13854214096682</v>
      </c>
      <c r="K128" s="29">
        <f>MAX(Table13[[#This Row],[Column2]],0)</f>
        <v>4.2352941176470589</v>
      </c>
      <c r="L128" s="24">
        <v>4.2352941176470589</v>
      </c>
      <c r="M128" s="25">
        <v>4.7313740835399738</v>
      </c>
      <c r="N128" s="2">
        <v>0.21347887981965707</v>
      </c>
      <c r="O128" s="17">
        <v>0.66159639812376858</v>
      </c>
      <c r="P128" s="2" t="str">
        <f>VLOOKUP(Table13[[#This Row],[Salesman ID]],Salesman!$A$2:$K$21,4,0)</f>
        <v>Naresh Ganguly</v>
      </c>
      <c r="Q128" s="2" t="str">
        <f>VLOOKUP(Table13[[#This Row],[City ID]],Region!$A$2:$E$26,2,0)</f>
        <v>Gangtok</v>
      </c>
      <c r="R128" s="26" t="str">
        <f>VLOOKUP(Table13[[#This Row],[City ID]],Region!$A$2:$E$26,3,0)</f>
        <v>Sikkim</v>
      </c>
      <c r="S128" s="2" t="str">
        <f>VLOOKUP(Table13[[#This Row],[City ID]],Region!$A$2:$E$26,4,0)</f>
        <v>Northern</v>
      </c>
      <c r="T128" s="18" t="str">
        <f>VLOOKUP(Table13[[#This Row],[SKU Code]],SKU!$A$2:$C$22,3,0)</f>
        <v>Garnier</v>
      </c>
      <c r="U128" s="18" t="str">
        <f>VLOOKUP(Table13[[#This Row],[Store ID]],Stores!$A$2:$H$51,4,0)</f>
        <v>Nexus</v>
      </c>
      <c r="V128" s="36">
        <f>INDEX(Period!$B$1:$B$37,MATCH(Table13[[#This Row],[Period ID]],Period!$C$1:$C$37,0))</f>
        <v>43160</v>
      </c>
    </row>
    <row r="129" spans="1:22" x14ac:dyDescent="0.25">
      <c r="A129" s="15">
        <v>128</v>
      </c>
      <c r="B129" s="2" t="s">
        <v>80</v>
      </c>
      <c r="C129" s="2" t="s">
        <v>81</v>
      </c>
      <c r="D129" s="2" t="s">
        <v>184</v>
      </c>
      <c r="E129" s="2" t="s">
        <v>130</v>
      </c>
      <c r="F129" s="18" t="s">
        <v>218</v>
      </c>
      <c r="G129" s="2" t="s">
        <v>412</v>
      </c>
      <c r="H129" s="2">
        <f>MAX(Table13[[#This Row],[Column1]],0)</f>
        <v>160</v>
      </c>
      <c r="I129" s="29">
        <v>160</v>
      </c>
      <c r="J129" s="29">
        <v>169.84396693987296</v>
      </c>
      <c r="K129" s="29">
        <f>MAX(Table13[[#This Row],[Column2]],0)</f>
        <v>11.142857142857142</v>
      </c>
      <c r="L129" s="24">
        <v>11.142857142857142</v>
      </c>
      <c r="M129" s="25">
        <v>15.221178062148834</v>
      </c>
      <c r="N129" s="2">
        <v>0.21125213990023906</v>
      </c>
      <c r="O129" s="17">
        <v>0.23134003309947193</v>
      </c>
      <c r="P129" s="2" t="str">
        <f>VLOOKUP(Table13[[#This Row],[Salesman ID]],Salesman!$A$2:$K$21,4,0)</f>
        <v>Shweta Kalla </v>
      </c>
      <c r="Q129" s="2" t="str">
        <f>VLOOKUP(Table13[[#This Row],[City ID]],Region!$A$2:$E$26,2,0)</f>
        <v>Amaravati</v>
      </c>
      <c r="R129" s="26" t="str">
        <f>VLOOKUP(Table13[[#This Row],[City ID]],Region!$A$2:$E$26,3,0)</f>
        <v>Andhra Pradesh</v>
      </c>
      <c r="S129" s="2" t="str">
        <f>VLOOKUP(Table13[[#This Row],[City ID]],Region!$A$2:$E$26,4,0)</f>
        <v>Southern</v>
      </c>
      <c r="T129" s="18" t="str">
        <f>VLOOKUP(Table13[[#This Row],[SKU Code]],SKU!$A$2:$C$22,3,0)</f>
        <v>NYX Professional</v>
      </c>
      <c r="U129" s="18" t="str">
        <f>VLOOKUP(Table13[[#This Row],[Store ID]],Stores!$A$2:$H$51,4,0)</f>
        <v>BlueFire</v>
      </c>
      <c r="V129" s="36">
        <f>INDEX(Period!$B$1:$B$37,MATCH(Table13[[#This Row],[Period ID]],Period!$C$1:$C$37,0))</f>
        <v>43891</v>
      </c>
    </row>
    <row r="130" spans="1:22" x14ac:dyDescent="0.25">
      <c r="A130" s="15">
        <v>129</v>
      </c>
      <c r="B130" s="2" t="s">
        <v>253</v>
      </c>
      <c r="C130" s="2" t="s">
        <v>82</v>
      </c>
      <c r="D130" s="2" t="s">
        <v>254</v>
      </c>
      <c r="E130" s="2" t="s">
        <v>106</v>
      </c>
      <c r="F130" s="18" t="s">
        <v>199</v>
      </c>
      <c r="G130" s="2" t="s">
        <v>413</v>
      </c>
      <c r="H130" s="2">
        <f>MAX(Table13[[#This Row],[Column1]],0)</f>
        <v>120</v>
      </c>
      <c r="I130" s="29">
        <v>120</v>
      </c>
      <c r="J130" s="29">
        <v>222.34801845218095</v>
      </c>
      <c r="K130" s="29">
        <f>MAX(Table13[[#This Row],[Column2]],0)</f>
        <v>5.2941176470588234</v>
      </c>
      <c r="L130" s="24">
        <v>5.2941176470588234</v>
      </c>
      <c r="M130" s="25">
        <v>8.6917936332175643</v>
      </c>
      <c r="N130" s="2">
        <v>0.3882374886747656</v>
      </c>
      <c r="O130" s="17">
        <v>0.5350826297855289</v>
      </c>
      <c r="P130" s="2" t="str">
        <f>VLOOKUP(Table13[[#This Row],[Salesman ID]],Salesman!$A$2:$K$21,4,0)</f>
        <v>Nancy Mohan</v>
      </c>
      <c r="Q130" s="2" t="str">
        <f>VLOOKUP(Table13[[#This Row],[City ID]],Region!$A$2:$E$26,2,0)</f>
        <v>Itanagar</v>
      </c>
      <c r="R130" s="26" t="str">
        <f>VLOOKUP(Table13[[#This Row],[City ID]],Region!$A$2:$E$26,3,0)</f>
        <v>Arunachal Pradesh</v>
      </c>
      <c r="S130" s="2" t="str">
        <f>VLOOKUP(Table13[[#This Row],[City ID]],Region!$A$2:$E$26,4,0)</f>
        <v>Northern</v>
      </c>
      <c r="T130" s="18" t="str">
        <f>VLOOKUP(Table13[[#This Row],[SKU Code]],SKU!$A$2:$C$22,3,0)</f>
        <v>Garnier</v>
      </c>
      <c r="U130" s="18" t="str">
        <f>VLOOKUP(Table13[[#This Row],[Store ID]],Stores!$A$2:$H$51,4,0)</f>
        <v>OurTown</v>
      </c>
      <c r="V130" s="36">
        <f>INDEX(Period!$B$1:$B$37,MATCH(Table13[[#This Row],[Period ID]],Period!$C$1:$C$37,0))</f>
        <v>43313</v>
      </c>
    </row>
    <row r="131" spans="1:22" x14ac:dyDescent="0.25">
      <c r="A131" s="15">
        <v>130</v>
      </c>
      <c r="B131" s="2" t="s">
        <v>251</v>
      </c>
      <c r="C131" s="2" t="s">
        <v>103</v>
      </c>
      <c r="D131" s="2" t="s">
        <v>263</v>
      </c>
      <c r="E131" s="2" t="s">
        <v>131</v>
      </c>
      <c r="F131" s="18" t="s">
        <v>195</v>
      </c>
      <c r="G131" s="2" t="s">
        <v>414</v>
      </c>
      <c r="H131" s="2">
        <f>MAX(Table13[[#This Row],[Column1]],0)</f>
        <v>0</v>
      </c>
      <c r="I131" s="29">
        <v>-95</v>
      </c>
      <c r="J131" s="29">
        <v>96.247445806061023</v>
      </c>
      <c r="K131" s="29">
        <f>MAX(Table13[[#This Row],[Column2]],0)</f>
        <v>0</v>
      </c>
      <c r="L131" s="24">
        <v>-8.8571428571428577</v>
      </c>
      <c r="M131" s="25">
        <v>13.969911298154884</v>
      </c>
      <c r="N131" s="2">
        <v>0.5263458729418713</v>
      </c>
      <c r="O131" s="17">
        <v>0.38119411210118026</v>
      </c>
      <c r="P131" s="2" t="str">
        <f>VLOOKUP(Table13[[#This Row],[Salesman ID]],Salesman!$A$2:$K$21,4,0)</f>
        <v>Jawahar Sawant</v>
      </c>
      <c r="Q131" s="2" t="str">
        <f>VLOOKUP(Table13[[#This Row],[City ID]],Region!$A$2:$E$26,2,0)</f>
        <v>Chennai</v>
      </c>
      <c r="R131" s="26" t="str">
        <f>VLOOKUP(Table13[[#This Row],[City ID]],Region!$A$2:$E$26,3,0)</f>
        <v>Tamil Nadu</v>
      </c>
      <c r="S131" s="2" t="str">
        <f>VLOOKUP(Table13[[#This Row],[City ID]],Region!$A$2:$E$26,4,0)</f>
        <v>Southern</v>
      </c>
      <c r="T131" s="18" t="str">
        <f>VLOOKUP(Table13[[#This Row],[SKU Code]],SKU!$A$2:$C$22,3,0)</f>
        <v>Garnier</v>
      </c>
      <c r="U131" s="18" t="str">
        <f>VLOOKUP(Table13[[#This Row],[Store ID]],Stores!$A$2:$H$51,4,0)</f>
        <v>Saffron</v>
      </c>
      <c r="V131" s="36">
        <f>INDEX(Period!$B$1:$B$37,MATCH(Table13[[#This Row],[Period ID]],Period!$C$1:$C$37,0))</f>
        <v>43191</v>
      </c>
    </row>
    <row r="132" spans="1:22" x14ac:dyDescent="0.25">
      <c r="A132" s="15">
        <v>131</v>
      </c>
      <c r="B132" s="2" t="s">
        <v>72</v>
      </c>
      <c r="C132" s="2" t="s">
        <v>97</v>
      </c>
      <c r="D132" s="2" t="s">
        <v>188</v>
      </c>
      <c r="E132" s="2" t="s">
        <v>138</v>
      </c>
      <c r="F132" s="18" t="s">
        <v>213</v>
      </c>
      <c r="G132" s="2" t="s">
        <v>415</v>
      </c>
      <c r="H132" s="2">
        <f>MAX(Table13[[#This Row],[Column1]],0)</f>
        <v>194</v>
      </c>
      <c r="I132" s="29">
        <v>194</v>
      </c>
      <c r="J132" s="29">
        <v>207.2389367842425</v>
      </c>
      <c r="K132" s="29">
        <f>MAX(Table13[[#This Row],[Column2]],0)</f>
        <v>6.416666666666667</v>
      </c>
      <c r="L132" s="24">
        <v>6.416666666666667</v>
      </c>
      <c r="M132" s="25">
        <v>12.766849728019402</v>
      </c>
      <c r="N132" s="2">
        <v>2.5275853219230648E-2</v>
      </c>
      <c r="O132" s="17">
        <v>0.62573767088589816</v>
      </c>
      <c r="P132" s="2" t="str">
        <f>VLOOKUP(Table13[[#This Row],[Salesman ID]],Salesman!$A$2:$K$21,4,0)</f>
        <v>Somnath Chanda</v>
      </c>
      <c r="Q132" s="2" t="str">
        <f>VLOOKUP(Table13[[#This Row],[City ID]],Region!$A$2:$E$26,2,0)</f>
        <v>Aizawl</v>
      </c>
      <c r="R132" s="26" t="str">
        <f>VLOOKUP(Table13[[#This Row],[City ID]],Region!$A$2:$E$26,3,0)</f>
        <v>Mizoram</v>
      </c>
      <c r="S132" s="2" t="str">
        <f>VLOOKUP(Table13[[#This Row],[City ID]],Region!$A$2:$E$26,4,0)</f>
        <v>Northern</v>
      </c>
      <c r="T132" s="18" t="str">
        <f>VLOOKUP(Table13[[#This Row],[SKU Code]],SKU!$A$2:$C$22,3,0)</f>
        <v>Garnier</v>
      </c>
      <c r="U132" s="18" t="str">
        <f>VLOOKUP(Table13[[#This Row],[Store ID]],Stores!$A$2:$H$51,4,0)</f>
        <v>Saffron</v>
      </c>
      <c r="V132" s="36">
        <f>INDEX(Period!$B$1:$B$37,MATCH(Table13[[#This Row],[Period ID]],Period!$C$1:$C$37,0))</f>
        <v>43739</v>
      </c>
    </row>
    <row r="133" spans="1:22" x14ac:dyDescent="0.25">
      <c r="A133" s="15">
        <v>132</v>
      </c>
      <c r="B133" s="2" t="s">
        <v>75</v>
      </c>
      <c r="C133" s="2" t="s">
        <v>93</v>
      </c>
      <c r="D133" s="2" t="s">
        <v>188</v>
      </c>
      <c r="E133" s="2" t="s">
        <v>125</v>
      </c>
      <c r="F133" s="18" t="s">
        <v>209</v>
      </c>
      <c r="G133" s="2" t="s">
        <v>416</v>
      </c>
      <c r="H133" s="2">
        <f>MAX(Table13[[#This Row],[Column1]],0)</f>
        <v>142</v>
      </c>
      <c r="I133" s="29">
        <v>142</v>
      </c>
      <c r="J133" s="29">
        <v>234.34376746233261</v>
      </c>
      <c r="K133" s="29">
        <f>MAX(Table13[[#This Row],[Column2]],0)</f>
        <v>0.8</v>
      </c>
      <c r="L133" s="24">
        <v>0.8</v>
      </c>
      <c r="M133" s="25">
        <v>1.0119685524965603</v>
      </c>
      <c r="N133" s="2">
        <v>0.30911907400435701</v>
      </c>
      <c r="O133" s="17">
        <v>0.95153419858893429</v>
      </c>
      <c r="P133" s="2" t="str">
        <f>VLOOKUP(Table13[[#This Row],[Salesman ID]],Salesman!$A$2:$K$21,4,0)</f>
        <v>Deepa Mangal </v>
      </c>
      <c r="Q133" s="2" t="str">
        <f>VLOOKUP(Table13[[#This Row],[City ID]],Region!$A$2:$E$26,2,0)</f>
        <v>Bhopal</v>
      </c>
      <c r="R133" s="26" t="str">
        <f>VLOOKUP(Table13[[#This Row],[City ID]],Region!$A$2:$E$26,3,0)</f>
        <v>Madhya Pradesh</v>
      </c>
      <c r="S133" s="2" t="str">
        <f>VLOOKUP(Table13[[#This Row],[City ID]],Region!$A$2:$E$26,4,0)</f>
        <v>Central</v>
      </c>
      <c r="T133" s="18" t="str">
        <f>VLOOKUP(Table13[[#This Row],[SKU Code]],SKU!$A$2:$C$22,3,0)</f>
        <v>Garnier</v>
      </c>
      <c r="U133" s="18" t="str">
        <f>VLOOKUP(Table13[[#This Row],[Store ID]],Stores!$A$2:$H$51,4,0)</f>
        <v>AllAround</v>
      </c>
      <c r="V133" s="36">
        <f>INDEX(Period!$B$1:$B$37,MATCH(Table13[[#This Row],[Period ID]],Period!$C$1:$C$37,0))</f>
        <v>43617</v>
      </c>
    </row>
    <row r="134" spans="1:22" x14ac:dyDescent="0.25">
      <c r="A134" s="15">
        <v>133</v>
      </c>
      <c r="B134" s="2" t="s">
        <v>80</v>
      </c>
      <c r="C134" s="2" t="s">
        <v>100</v>
      </c>
      <c r="D134" s="2" t="s">
        <v>262</v>
      </c>
      <c r="E134" s="2" t="s">
        <v>147</v>
      </c>
      <c r="F134" s="18" t="s">
        <v>206</v>
      </c>
      <c r="G134" s="2" t="s">
        <v>417</v>
      </c>
      <c r="H134" s="2">
        <f>MAX(Table13[[#This Row],[Column1]],0)</f>
        <v>94</v>
      </c>
      <c r="I134" s="29">
        <v>94</v>
      </c>
      <c r="J134" s="29">
        <v>159.48931801772702</v>
      </c>
      <c r="K134" s="29">
        <f>MAX(Table13[[#This Row],[Column2]],0)</f>
        <v>10.090909090909092</v>
      </c>
      <c r="L134" s="24">
        <v>10.090909090909092</v>
      </c>
      <c r="M134" s="25">
        <v>11.15746380586269</v>
      </c>
      <c r="N134" s="2">
        <v>0.52758212704245633</v>
      </c>
      <c r="O134" s="17">
        <v>0.44365510557084353</v>
      </c>
      <c r="P134" s="2" t="str">
        <f>VLOOKUP(Table13[[#This Row],[Salesman ID]],Salesman!$A$2:$K$21,4,0)</f>
        <v>Shweta Kalla </v>
      </c>
      <c r="Q134" s="2" t="str">
        <f>VLOOKUP(Table13[[#This Row],[City ID]],Region!$A$2:$E$26,2,0)</f>
        <v>Chandigarh</v>
      </c>
      <c r="R134" s="26" t="str">
        <f>VLOOKUP(Table13[[#This Row],[City ID]],Region!$A$2:$E$26,3,0)</f>
        <v>Punjab</v>
      </c>
      <c r="S134" s="2" t="str">
        <f>VLOOKUP(Table13[[#This Row],[City ID]],Region!$A$2:$E$26,4,0)</f>
        <v>Northern</v>
      </c>
      <c r="T134" s="18" t="str">
        <f>VLOOKUP(Table13[[#This Row],[SKU Code]],SKU!$A$2:$C$22,3,0)</f>
        <v>Maybelline</v>
      </c>
      <c r="U134" s="18" t="str">
        <f>VLOOKUP(Table13[[#This Row],[Store ID]],Stores!$A$2:$H$51,4,0)</f>
        <v>Fireside</v>
      </c>
      <c r="V134" s="36">
        <f>INDEX(Period!$B$1:$B$37,MATCH(Table13[[#This Row],[Period ID]],Period!$C$1:$C$37,0))</f>
        <v>43525</v>
      </c>
    </row>
    <row r="135" spans="1:22" x14ac:dyDescent="0.25">
      <c r="A135" s="15">
        <v>134</v>
      </c>
      <c r="B135" s="2" t="s">
        <v>80</v>
      </c>
      <c r="C135" s="2" t="s">
        <v>101</v>
      </c>
      <c r="D135" s="2" t="s">
        <v>256</v>
      </c>
      <c r="E135" s="2" t="s">
        <v>118</v>
      </c>
      <c r="F135" s="18" t="s">
        <v>222</v>
      </c>
      <c r="G135" s="2" t="s">
        <v>418</v>
      </c>
      <c r="H135" s="2">
        <f>MAX(Table13[[#This Row],[Column1]],0)</f>
        <v>176</v>
      </c>
      <c r="I135" s="29">
        <v>176</v>
      </c>
      <c r="J135" s="29">
        <v>199.64919410427399</v>
      </c>
      <c r="K135" s="29">
        <f>MAX(Table13[[#This Row],[Column2]],0)</f>
        <v>13.083333333333334</v>
      </c>
      <c r="L135" s="24">
        <v>13.083333333333334</v>
      </c>
      <c r="M135" s="25">
        <v>20.071149115084658</v>
      </c>
      <c r="N135" s="2">
        <v>0.14387247307558704</v>
      </c>
      <c r="O135" s="17">
        <v>0.20617593849227922</v>
      </c>
      <c r="P135" s="2" t="str">
        <f>VLOOKUP(Table13[[#This Row],[Salesman ID]],Salesman!$A$2:$K$21,4,0)</f>
        <v>Shweta Kalla </v>
      </c>
      <c r="Q135" s="2" t="str">
        <f>VLOOKUP(Table13[[#This Row],[City ID]],Region!$A$2:$E$26,2,0)</f>
        <v>Jaipur</v>
      </c>
      <c r="R135" s="26" t="str">
        <f>VLOOKUP(Table13[[#This Row],[City ID]],Region!$A$2:$E$26,3,0)</f>
        <v>Rajasthan</v>
      </c>
      <c r="S135" s="2" t="str">
        <f>VLOOKUP(Table13[[#This Row],[City ID]],Region!$A$2:$E$26,4,0)</f>
        <v>Northern</v>
      </c>
      <c r="T135" s="18" t="str">
        <f>VLOOKUP(Table13[[#This Row],[SKU Code]],SKU!$A$2:$C$22,3,0)</f>
        <v>NYX Professional</v>
      </c>
      <c r="U135" s="18" t="str">
        <f>VLOOKUP(Table13[[#This Row],[Store ID]],Stores!$A$2:$H$51,4,0)</f>
        <v>AllAround</v>
      </c>
      <c r="V135" s="36">
        <f>INDEX(Period!$B$1:$B$37,MATCH(Table13[[#This Row],[Period ID]],Period!$C$1:$C$37,0))</f>
        <v>44013</v>
      </c>
    </row>
    <row r="136" spans="1:22" x14ac:dyDescent="0.25">
      <c r="A136" s="15">
        <v>135</v>
      </c>
      <c r="B136" s="2" t="s">
        <v>69</v>
      </c>
      <c r="C136" s="2" t="s">
        <v>89</v>
      </c>
      <c r="D136" s="2" t="s">
        <v>263</v>
      </c>
      <c r="E136" s="2" t="s">
        <v>125</v>
      </c>
      <c r="F136" s="18" t="s">
        <v>215</v>
      </c>
      <c r="G136" s="2" t="s">
        <v>419</v>
      </c>
      <c r="H136" s="2">
        <f>MAX(Table13[[#This Row],[Column1]],0)</f>
        <v>98</v>
      </c>
      <c r="I136" s="29">
        <v>98</v>
      </c>
      <c r="J136" s="29">
        <v>128.36112639343744</v>
      </c>
      <c r="K136" s="29">
        <f>MAX(Table13[[#This Row],[Column2]],0)</f>
        <v>11.166666666666666</v>
      </c>
      <c r="L136" s="24">
        <v>11.166666666666666</v>
      </c>
      <c r="M136" s="25">
        <v>20.352273881288895</v>
      </c>
      <c r="N136" s="2">
        <v>0.50292775564258596</v>
      </c>
      <c r="O136" s="17">
        <v>0.32269339463908042</v>
      </c>
      <c r="P136" s="2" t="str">
        <f>VLOOKUP(Table13[[#This Row],[Salesman ID]],Salesman!$A$2:$K$21,4,0)</f>
        <v>Samuel George</v>
      </c>
      <c r="Q136" s="2" t="str">
        <f>VLOOKUP(Table13[[#This Row],[City ID]],Region!$A$2:$E$26,2,0)</f>
        <v>Shimla</v>
      </c>
      <c r="R136" s="26" t="str">
        <f>VLOOKUP(Table13[[#This Row],[City ID]],Region!$A$2:$E$26,3,0)</f>
        <v>Himachal Pradesh</v>
      </c>
      <c r="S136" s="2" t="str">
        <f>VLOOKUP(Table13[[#This Row],[City ID]],Region!$A$2:$E$26,4,0)</f>
        <v>Northern</v>
      </c>
      <c r="T136" s="18" t="str">
        <f>VLOOKUP(Table13[[#This Row],[SKU Code]],SKU!$A$2:$C$22,3,0)</f>
        <v>Garnier</v>
      </c>
      <c r="U136" s="18" t="str">
        <f>VLOOKUP(Table13[[#This Row],[Store ID]],Stores!$A$2:$H$51,4,0)</f>
        <v>AllAround</v>
      </c>
      <c r="V136" s="36">
        <f>INDEX(Period!$B$1:$B$37,MATCH(Table13[[#This Row],[Period ID]],Period!$C$1:$C$37,0))</f>
        <v>43800</v>
      </c>
    </row>
    <row r="137" spans="1:22" x14ac:dyDescent="0.25">
      <c r="A137" s="15">
        <v>136</v>
      </c>
      <c r="B137" s="2" t="s">
        <v>66</v>
      </c>
      <c r="C137" s="2" t="s">
        <v>94</v>
      </c>
      <c r="D137" s="2" t="s">
        <v>186</v>
      </c>
      <c r="E137" s="2" t="s">
        <v>144</v>
      </c>
      <c r="F137" s="18" t="s">
        <v>205</v>
      </c>
      <c r="G137" s="2" t="s">
        <v>420</v>
      </c>
      <c r="H137" s="2">
        <f>MAX(Table13[[#This Row],[Column1]],0)</f>
        <v>36</v>
      </c>
      <c r="I137" s="29">
        <v>36</v>
      </c>
      <c r="J137" s="29">
        <v>70.78790635046299</v>
      </c>
      <c r="K137" s="29">
        <f>MAX(Table13[[#This Row],[Column2]],0)</f>
        <v>9.2307692307692299</v>
      </c>
      <c r="L137" s="24">
        <v>9.2307692307692299</v>
      </c>
      <c r="M137" s="25">
        <v>11.363951272718356</v>
      </c>
      <c r="N137" s="2">
        <v>0.84558761468179711</v>
      </c>
      <c r="O137" s="17">
        <v>0.40328581226445237</v>
      </c>
      <c r="P137" s="2" t="str">
        <f>VLOOKUP(Table13[[#This Row],[Salesman ID]],Salesman!$A$2:$K$21,4,0)</f>
        <v>Wahid Khan</v>
      </c>
      <c r="Q137" s="2" t="str">
        <f>VLOOKUP(Table13[[#This Row],[City ID]],Region!$A$2:$E$26,2,0)</f>
        <v>Mumbai</v>
      </c>
      <c r="R137" s="26" t="str">
        <f>VLOOKUP(Table13[[#This Row],[City ID]],Region!$A$2:$E$26,3,0)</f>
        <v>Maharashtra</v>
      </c>
      <c r="S137" s="2" t="str">
        <f>VLOOKUP(Table13[[#This Row],[City ID]],Region!$A$2:$E$26,4,0)</f>
        <v>Western</v>
      </c>
      <c r="T137" s="18" t="str">
        <f>VLOOKUP(Table13[[#This Row],[SKU Code]],SKU!$A$2:$C$22,3,0)</f>
        <v>NYX Professional</v>
      </c>
      <c r="U137" s="18" t="str">
        <f>VLOOKUP(Table13[[#This Row],[Store ID]],Stores!$A$2:$H$51,4,0)</f>
        <v>BlueFire</v>
      </c>
      <c r="V137" s="36">
        <f>INDEX(Period!$B$1:$B$37,MATCH(Table13[[#This Row],[Period ID]],Period!$C$1:$C$37,0))</f>
        <v>43497</v>
      </c>
    </row>
    <row r="138" spans="1:22" x14ac:dyDescent="0.25">
      <c r="A138" s="15">
        <v>137</v>
      </c>
      <c r="B138" s="2" t="s">
        <v>66</v>
      </c>
      <c r="C138" s="2" t="s">
        <v>81</v>
      </c>
      <c r="D138" s="2" t="s">
        <v>182</v>
      </c>
      <c r="E138" s="2" t="s">
        <v>131</v>
      </c>
      <c r="F138" s="18" t="s">
        <v>215</v>
      </c>
      <c r="G138" s="2" t="s">
        <v>421</v>
      </c>
      <c r="H138" s="2">
        <f>MAX(Table13[[#This Row],[Column1]],0)</f>
        <v>29</v>
      </c>
      <c r="I138" s="29">
        <v>29</v>
      </c>
      <c r="J138" s="29">
        <v>47.567077153276244</v>
      </c>
      <c r="K138" s="29">
        <f>MAX(Table13[[#This Row],[Column2]],0)</f>
        <v>15.416666666666666</v>
      </c>
      <c r="L138" s="24">
        <v>15.416666666666666</v>
      </c>
      <c r="M138" s="25">
        <v>25.505604040093484</v>
      </c>
      <c r="N138" s="2">
        <v>0.87520635501598731</v>
      </c>
      <c r="O138" s="17">
        <v>7.3320456084109309E-2</v>
      </c>
      <c r="P138" s="2" t="str">
        <f>VLOOKUP(Table13[[#This Row],[Salesman ID]],Salesman!$A$2:$K$21,4,0)</f>
        <v>Wahid Khan</v>
      </c>
      <c r="Q138" s="2" t="str">
        <f>VLOOKUP(Table13[[#This Row],[City ID]],Region!$A$2:$E$26,2,0)</f>
        <v>Amaravati</v>
      </c>
      <c r="R138" s="26" t="str">
        <f>VLOOKUP(Table13[[#This Row],[City ID]],Region!$A$2:$E$26,3,0)</f>
        <v>Andhra Pradesh</v>
      </c>
      <c r="S138" s="2" t="str">
        <f>VLOOKUP(Table13[[#This Row],[City ID]],Region!$A$2:$E$26,4,0)</f>
        <v>Southern</v>
      </c>
      <c r="T138" s="18" t="str">
        <f>VLOOKUP(Table13[[#This Row],[SKU Code]],SKU!$A$2:$C$22,3,0)</f>
        <v>Garnier</v>
      </c>
      <c r="U138" s="18" t="str">
        <f>VLOOKUP(Table13[[#This Row],[Store ID]],Stores!$A$2:$H$51,4,0)</f>
        <v>Saffron</v>
      </c>
      <c r="V138" s="36">
        <f>INDEX(Period!$B$1:$B$37,MATCH(Table13[[#This Row],[Period ID]],Period!$C$1:$C$37,0))</f>
        <v>43800</v>
      </c>
    </row>
    <row r="139" spans="1:22" x14ac:dyDescent="0.25">
      <c r="A139" s="15">
        <v>138</v>
      </c>
      <c r="B139" s="2" t="s">
        <v>68</v>
      </c>
      <c r="C139" s="2" t="s">
        <v>95</v>
      </c>
      <c r="D139" s="2" t="s">
        <v>258</v>
      </c>
      <c r="E139" s="2" t="s">
        <v>144</v>
      </c>
      <c r="F139" s="18" t="s">
        <v>199</v>
      </c>
      <c r="G139" s="2" t="s">
        <v>422</v>
      </c>
      <c r="H139" s="2">
        <f>MAX(Table13[[#This Row],[Column1]],0)</f>
        <v>42</v>
      </c>
      <c r="I139" s="29">
        <v>42</v>
      </c>
      <c r="J139" s="29">
        <v>50.414278142679898</v>
      </c>
      <c r="K139" s="29">
        <f>MAX(Table13[[#This Row],[Column2]],0)</f>
        <v>12.857142857142858</v>
      </c>
      <c r="L139" s="24">
        <v>12.857142857142858</v>
      </c>
      <c r="M139" s="25">
        <v>14.01492797849475</v>
      </c>
      <c r="N139" s="2">
        <v>0.81225474043530821</v>
      </c>
      <c r="O139" s="17">
        <v>0.10185417447991796</v>
      </c>
      <c r="P139" s="2" t="str">
        <f>VLOOKUP(Table13[[#This Row],[Salesman ID]],Salesman!$A$2:$K$21,4,0)</f>
        <v>Jessica Singhal </v>
      </c>
      <c r="Q139" s="2" t="str">
        <f>VLOOKUP(Table13[[#This Row],[City ID]],Region!$A$2:$E$26,2,0)</f>
        <v>Imphal</v>
      </c>
      <c r="R139" s="26" t="str">
        <f>VLOOKUP(Table13[[#This Row],[City ID]],Region!$A$2:$E$26,3,0)</f>
        <v>Manipur</v>
      </c>
      <c r="S139" s="2" t="str">
        <f>VLOOKUP(Table13[[#This Row],[City ID]],Region!$A$2:$E$26,4,0)</f>
        <v>Northern</v>
      </c>
      <c r="T139" s="18" t="str">
        <f>VLOOKUP(Table13[[#This Row],[SKU Code]],SKU!$A$2:$C$22,3,0)</f>
        <v>Garnier</v>
      </c>
      <c r="U139" s="18" t="str">
        <f>VLOOKUP(Table13[[#This Row],[Store ID]],Stores!$A$2:$H$51,4,0)</f>
        <v>BlueFire</v>
      </c>
      <c r="V139" s="36">
        <f>INDEX(Period!$B$1:$B$37,MATCH(Table13[[#This Row],[Period ID]],Period!$C$1:$C$37,0))</f>
        <v>43313</v>
      </c>
    </row>
    <row r="140" spans="1:22" x14ac:dyDescent="0.25">
      <c r="A140" s="15">
        <v>139</v>
      </c>
      <c r="B140" s="2" t="s">
        <v>66</v>
      </c>
      <c r="C140" s="2" t="s">
        <v>92</v>
      </c>
      <c r="D140" s="2" t="s">
        <v>263</v>
      </c>
      <c r="E140" s="2" t="s">
        <v>142</v>
      </c>
      <c r="F140" s="18" t="s">
        <v>196</v>
      </c>
      <c r="G140" s="2" t="s">
        <v>423</v>
      </c>
      <c r="H140" s="2">
        <f>MAX(Table13[[#This Row],[Column1]],0)</f>
        <v>3</v>
      </c>
      <c r="I140" s="29">
        <v>3</v>
      </c>
      <c r="J140" s="29">
        <v>3.7243400246530398</v>
      </c>
      <c r="K140" s="29">
        <f>MAX(Table13[[#This Row],[Column2]],0)</f>
        <v>13.636363636363637</v>
      </c>
      <c r="L140" s="24">
        <v>13.636363636363637</v>
      </c>
      <c r="M140" s="25">
        <v>20.891345385942678</v>
      </c>
      <c r="N140" s="2">
        <v>0.98655704068223138</v>
      </c>
      <c r="O140" s="17">
        <v>0.24969532230424507</v>
      </c>
      <c r="P140" s="2" t="str">
        <f>VLOOKUP(Table13[[#This Row],[Salesman ID]],Salesman!$A$2:$K$21,4,0)</f>
        <v>Wahid Khan</v>
      </c>
      <c r="Q140" s="2" t="str">
        <f>VLOOKUP(Table13[[#This Row],[City ID]],Region!$A$2:$E$26,2,0)</f>
        <v>Thiruvananthapuram</v>
      </c>
      <c r="R140" s="26" t="str">
        <f>VLOOKUP(Table13[[#This Row],[City ID]],Region!$A$2:$E$26,3,0)</f>
        <v>Kerala</v>
      </c>
      <c r="S140" s="2" t="str">
        <f>VLOOKUP(Table13[[#This Row],[City ID]],Region!$A$2:$E$26,4,0)</f>
        <v>Southern</v>
      </c>
      <c r="T140" s="18" t="str">
        <f>VLOOKUP(Table13[[#This Row],[SKU Code]],SKU!$A$2:$C$22,3,0)</f>
        <v>Garnier</v>
      </c>
      <c r="U140" s="18" t="str">
        <f>VLOOKUP(Table13[[#This Row],[Store ID]],Stores!$A$2:$H$51,4,0)</f>
        <v>Nexus</v>
      </c>
      <c r="V140" s="36">
        <f>INDEX(Period!$B$1:$B$37,MATCH(Table13[[#This Row],[Period ID]],Period!$C$1:$C$37,0))</f>
        <v>43221</v>
      </c>
    </row>
    <row r="141" spans="1:22" x14ac:dyDescent="0.25">
      <c r="A141" s="15">
        <v>140</v>
      </c>
      <c r="B141" s="2" t="s">
        <v>77</v>
      </c>
      <c r="C141" s="2" t="s">
        <v>86</v>
      </c>
      <c r="D141" s="2" t="s">
        <v>183</v>
      </c>
      <c r="E141" s="2" t="s">
        <v>130</v>
      </c>
      <c r="F141" s="18" t="s">
        <v>212</v>
      </c>
      <c r="G141" s="2" t="s">
        <v>424</v>
      </c>
      <c r="H141" s="2">
        <f>MAX(Table13[[#This Row],[Column1]],0)</f>
        <v>0</v>
      </c>
      <c r="I141" s="29">
        <v>-51</v>
      </c>
      <c r="J141" s="29">
        <v>93.930093866155119</v>
      </c>
      <c r="K141" s="29">
        <f>MAX(Table13[[#This Row],[Column2]],0)</f>
        <v>0</v>
      </c>
      <c r="L141" s="24">
        <v>-5</v>
      </c>
      <c r="M141" s="25">
        <v>7.5320151054845184</v>
      </c>
      <c r="N141" s="2">
        <v>0.7809932369596978</v>
      </c>
      <c r="O141" s="17">
        <v>0.57287964269867719</v>
      </c>
      <c r="P141" s="2" t="str">
        <f>VLOOKUP(Table13[[#This Row],[Salesman ID]],Salesman!$A$2:$K$21,4,0)</f>
        <v>Vijay Dev</v>
      </c>
      <c r="Q141" s="2" t="str">
        <f>VLOOKUP(Table13[[#This Row],[City ID]],Region!$A$2:$E$26,2,0)</f>
        <v>Panaji</v>
      </c>
      <c r="R141" s="26" t="str">
        <f>VLOOKUP(Table13[[#This Row],[City ID]],Region!$A$2:$E$26,3,0)</f>
        <v>Goa</v>
      </c>
      <c r="S141" s="2" t="str">
        <f>VLOOKUP(Table13[[#This Row],[City ID]],Region!$A$2:$E$26,4,0)</f>
        <v>Western</v>
      </c>
      <c r="T141" s="18" t="str">
        <f>VLOOKUP(Table13[[#This Row],[SKU Code]],SKU!$A$2:$C$22,3,0)</f>
        <v>Maybelline</v>
      </c>
      <c r="U141" s="18" t="str">
        <f>VLOOKUP(Table13[[#This Row],[Store ID]],Stores!$A$2:$H$51,4,0)</f>
        <v>BlueFire</v>
      </c>
      <c r="V141" s="36">
        <f>INDEX(Period!$B$1:$B$37,MATCH(Table13[[#This Row],[Period ID]],Period!$C$1:$C$37,0))</f>
        <v>43709</v>
      </c>
    </row>
    <row r="142" spans="1:22" x14ac:dyDescent="0.25">
      <c r="A142" s="15">
        <v>141</v>
      </c>
      <c r="B142" s="2" t="s">
        <v>67</v>
      </c>
      <c r="C142" s="2" t="s">
        <v>86</v>
      </c>
      <c r="D142" s="2" t="s">
        <v>259</v>
      </c>
      <c r="E142" s="2" t="s">
        <v>136</v>
      </c>
      <c r="F142" s="18" t="s">
        <v>227</v>
      </c>
      <c r="G142" s="2" t="s">
        <v>425</v>
      </c>
      <c r="H142" s="2">
        <f>MAX(Table13[[#This Row],[Column1]],0)</f>
        <v>183</v>
      </c>
      <c r="I142" s="29">
        <v>183</v>
      </c>
      <c r="J142" s="29">
        <v>224.834286737578</v>
      </c>
      <c r="K142" s="29">
        <f>MAX(Table13[[#This Row],[Column2]],0)</f>
        <v>0.15789473684210525</v>
      </c>
      <c r="L142" s="24">
        <v>0.15789473684210525</v>
      </c>
      <c r="M142" s="25">
        <v>0.30005127545495225</v>
      </c>
      <c r="N142" s="2">
        <v>0.11327552467478663</v>
      </c>
      <c r="O142" s="17">
        <v>0.99085322301988465</v>
      </c>
      <c r="P142" s="2" t="str">
        <f>VLOOKUP(Table13[[#This Row],[Salesman ID]],Salesman!$A$2:$K$21,4,0)</f>
        <v>Rakhi Anne </v>
      </c>
      <c r="Q142" s="2" t="str">
        <f>VLOOKUP(Table13[[#This Row],[City ID]],Region!$A$2:$E$26,2,0)</f>
        <v>Panaji</v>
      </c>
      <c r="R142" s="26" t="str">
        <f>VLOOKUP(Table13[[#This Row],[City ID]],Region!$A$2:$E$26,3,0)</f>
        <v>Goa</v>
      </c>
      <c r="S142" s="2" t="str">
        <f>VLOOKUP(Table13[[#This Row],[City ID]],Region!$A$2:$E$26,4,0)</f>
        <v>Western</v>
      </c>
      <c r="T142" s="18" t="str">
        <f>VLOOKUP(Table13[[#This Row],[SKU Code]],SKU!$A$2:$C$22,3,0)</f>
        <v>Garnier</v>
      </c>
      <c r="U142" s="18" t="str">
        <f>VLOOKUP(Table13[[#This Row],[Store ID]],Stores!$A$2:$H$51,4,0)</f>
        <v>AllStar</v>
      </c>
      <c r="V142" s="36">
        <f>INDEX(Period!$B$1:$B$37,MATCH(Table13[[#This Row],[Period ID]],Period!$C$1:$C$37,0))</f>
        <v>44166</v>
      </c>
    </row>
    <row r="143" spans="1:22" x14ac:dyDescent="0.25">
      <c r="A143" s="15">
        <v>142</v>
      </c>
      <c r="B143" s="2" t="s">
        <v>71</v>
      </c>
      <c r="C143" s="2" t="s">
        <v>88</v>
      </c>
      <c r="D143" s="2" t="s">
        <v>180</v>
      </c>
      <c r="E143" s="2" t="s">
        <v>120</v>
      </c>
      <c r="F143" s="18" t="s">
        <v>218</v>
      </c>
      <c r="G143" s="2" t="s">
        <v>426</v>
      </c>
      <c r="H143" s="2">
        <f>MAX(Table13[[#This Row],[Column1]],0)</f>
        <v>105</v>
      </c>
      <c r="I143" s="29">
        <v>105</v>
      </c>
      <c r="J143" s="29">
        <v>169.87275162412666</v>
      </c>
      <c r="K143" s="29">
        <f>MAX(Table13[[#This Row],[Column2]],0)</f>
        <v>13.307692307692308</v>
      </c>
      <c r="L143" s="24">
        <v>13.307692307692308</v>
      </c>
      <c r="M143" s="25">
        <v>19.281229277042385</v>
      </c>
      <c r="N143" s="2">
        <v>0.47463854507066927</v>
      </c>
      <c r="O143" s="17">
        <v>0.12754056069550901</v>
      </c>
      <c r="P143" s="2" t="str">
        <f>VLOOKUP(Table13[[#This Row],[Salesman ID]],Salesman!$A$2:$K$21,4,0)</f>
        <v>Nalini Majumdar </v>
      </c>
      <c r="Q143" s="2" t="str">
        <f>VLOOKUP(Table13[[#This Row],[City ID]],Region!$A$2:$E$26,2,0)</f>
        <v>Chandigarh</v>
      </c>
      <c r="R143" s="26" t="str">
        <f>VLOOKUP(Table13[[#This Row],[City ID]],Region!$A$2:$E$26,3,0)</f>
        <v>Haryana</v>
      </c>
      <c r="S143" s="2" t="str">
        <f>VLOOKUP(Table13[[#This Row],[City ID]],Region!$A$2:$E$26,4,0)</f>
        <v>Northern</v>
      </c>
      <c r="T143" s="18" t="str">
        <f>VLOOKUP(Table13[[#This Row],[SKU Code]],SKU!$A$2:$C$22,3,0)</f>
        <v>NYX Professional</v>
      </c>
      <c r="U143" s="18" t="str">
        <f>VLOOKUP(Table13[[#This Row],[Store ID]],Stores!$A$2:$H$51,4,0)</f>
        <v>OurTown</v>
      </c>
      <c r="V143" s="36">
        <f>INDEX(Period!$B$1:$B$37,MATCH(Table13[[#This Row],[Period ID]],Period!$C$1:$C$37,0))</f>
        <v>43891</v>
      </c>
    </row>
    <row r="144" spans="1:22" x14ac:dyDescent="0.25">
      <c r="A144" s="15">
        <v>143</v>
      </c>
      <c r="B144" s="2" t="s">
        <v>73</v>
      </c>
      <c r="C144" s="2" t="s">
        <v>89</v>
      </c>
      <c r="D144" s="2" t="s">
        <v>262</v>
      </c>
      <c r="E144" s="2" t="s">
        <v>124</v>
      </c>
      <c r="F144" s="18" t="s">
        <v>193</v>
      </c>
      <c r="G144" s="2" t="s">
        <v>427</v>
      </c>
      <c r="H144" s="2">
        <f>MAX(Table13[[#This Row],[Column1]],0)</f>
        <v>150</v>
      </c>
      <c r="I144" s="29">
        <v>150</v>
      </c>
      <c r="J144" s="29">
        <v>235.79151056221986</v>
      </c>
      <c r="K144" s="29">
        <f>MAX(Table13[[#This Row],[Column2]],0)</f>
        <v>2.9473684210526314</v>
      </c>
      <c r="L144" s="24">
        <v>2.9473684210526314</v>
      </c>
      <c r="M144" s="25">
        <v>3.0807279342125971</v>
      </c>
      <c r="N144" s="2">
        <v>0.27638244667107736</v>
      </c>
      <c r="O144" s="17">
        <v>0.77143721344776706</v>
      </c>
      <c r="P144" s="2" t="str">
        <f>VLOOKUP(Table13[[#This Row],[Salesman ID]],Salesman!$A$2:$K$21,4,0)</f>
        <v>Veena Bath </v>
      </c>
      <c r="Q144" s="2" t="str">
        <f>VLOOKUP(Table13[[#This Row],[City ID]],Region!$A$2:$E$26,2,0)</f>
        <v>Shimla</v>
      </c>
      <c r="R144" s="26" t="str">
        <f>VLOOKUP(Table13[[#This Row],[City ID]],Region!$A$2:$E$26,3,0)</f>
        <v>Himachal Pradesh</v>
      </c>
      <c r="S144" s="2" t="str">
        <f>VLOOKUP(Table13[[#This Row],[City ID]],Region!$A$2:$E$26,4,0)</f>
        <v>Northern</v>
      </c>
      <c r="T144" s="18" t="str">
        <f>VLOOKUP(Table13[[#This Row],[SKU Code]],SKU!$A$2:$C$22,3,0)</f>
        <v>Maybelline</v>
      </c>
      <c r="U144" s="18" t="str">
        <f>VLOOKUP(Table13[[#This Row],[Store ID]],Stores!$A$2:$H$51,4,0)</f>
        <v>Saffron</v>
      </c>
      <c r="V144" s="36">
        <f>INDEX(Period!$B$1:$B$37,MATCH(Table13[[#This Row],[Period ID]],Period!$C$1:$C$37,0))</f>
        <v>43132</v>
      </c>
    </row>
    <row r="145" spans="1:22" x14ac:dyDescent="0.25">
      <c r="A145" s="15">
        <v>144</v>
      </c>
      <c r="B145" s="2" t="s">
        <v>80</v>
      </c>
      <c r="C145" s="2" t="s">
        <v>94</v>
      </c>
      <c r="D145" s="2" t="s">
        <v>254</v>
      </c>
      <c r="E145" s="2" t="s">
        <v>144</v>
      </c>
      <c r="F145" s="18" t="s">
        <v>227</v>
      </c>
      <c r="G145" s="2" t="s">
        <v>428</v>
      </c>
      <c r="H145" s="2">
        <f>MAX(Table13[[#This Row],[Column1]],0)</f>
        <v>32</v>
      </c>
      <c r="I145" s="29">
        <v>32</v>
      </c>
      <c r="J145" s="29">
        <v>40.86363986792729</v>
      </c>
      <c r="K145" s="29">
        <f>MAX(Table13[[#This Row],[Column2]],0)</f>
        <v>3.6111111111111112</v>
      </c>
      <c r="L145" s="24">
        <v>3.6111111111111112</v>
      </c>
      <c r="M145" s="25">
        <v>6.2625961309966183</v>
      </c>
      <c r="N145" s="2">
        <v>0.87375382336063701</v>
      </c>
      <c r="O145" s="17">
        <v>0.70579937630099776</v>
      </c>
      <c r="P145" s="2" t="str">
        <f>VLOOKUP(Table13[[#This Row],[Salesman ID]],Salesman!$A$2:$K$21,4,0)</f>
        <v>Shweta Kalla </v>
      </c>
      <c r="Q145" s="2" t="str">
        <f>VLOOKUP(Table13[[#This Row],[City ID]],Region!$A$2:$E$26,2,0)</f>
        <v>Mumbai</v>
      </c>
      <c r="R145" s="26" t="str">
        <f>VLOOKUP(Table13[[#This Row],[City ID]],Region!$A$2:$E$26,3,0)</f>
        <v>Maharashtra</v>
      </c>
      <c r="S145" s="2" t="str">
        <f>VLOOKUP(Table13[[#This Row],[City ID]],Region!$A$2:$E$26,4,0)</f>
        <v>Western</v>
      </c>
      <c r="T145" s="18" t="str">
        <f>VLOOKUP(Table13[[#This Row],[SKU Code]],SKU!$A$2:$C$22,3,0)</f>
        <v>Garnier</v>
      </c>
      <c r="U145" s="18" t="str">
        <f>VLOOKUP(Table13[[#This Row],[Store ID]],Stores!$A$2:$H$51,4,0)</f>
        <v>BlueFire</v>
      </c>
      <c r="V145" s="36">
        <f>INDEX(Period!$B$1:$B$37,MATCH(Table13[[#This Row],[Period ID]],Period!$C$1:$C$37,0))</f>
        <v>44166</v>
      </c>
    </row>
    <row r="146" spans="1:22" x14ac:dyDescent="0.25">
      <c r="A146" s="15">
        <v>145</v>
      </c>
      <c r="B146" s="2" t="s">
        <v>75</v>
      </c>
      <c r="C146" s="2" t="s">
        <v>88</v>
      </c>
      <c r="D146" s="2" t="s">
        <v>183</v>
      </c>
      <c r="E146" s="2" t="s">
        <v>107</v>
      </c>
      <c r="F146" s="18" t="s">
        <v>226</v>
      </c>
      <c r="G146" s="2" t="s">
        <v>429</v>
      </c>
      <c r="H146" s="2">
        <f>MAX(Table13[[#This Row],[Column1]],0)</f>
        <v>38</v>
      </c>
      <c r="I146" s="29">
        <v>38</v>
      </c>
      <c r="J146" s="29">
        <v>67.244373662611338</v>
      </c>
      <c r="K146" s="29">
        <f>MAX(Table13[[#This Row],[Column2]],0)</f>
        <v>10.823529411764707</v>
      </c>
      <c r="L146" s="24">
        <v>10.823529411764707</v>
      </c>
      <c r="M146" s="25">
        <v>21.607831433763906</v>
      </c>
      <c r="N146" s="2">
        <v>0.83511300539438049</v>
      </c>
      <c r="O146" s="17">
        <v>7.7764554432912969E-2</v>
      </c>
      <c r="P146" s="2" t="str">
        <f>VLOOKUP(Table13[[#This Row],[Salesman ID]],Salesman!$A$2:$K$21,4,0)</f>
        <v>Deepa Mangal </v>
      </c>
      <c r="Q146" s="2" t="str">
        <f>VLOOKUP(Table13[[#This Row],[City ID]],Region!$A$2:$E$26,2,0)</f>
        <v>Chandigarh</v>
      </c>
      <c r="R146" s="26" t="str">
        <f>VLOOKUP(Table13[[#This Row],[City ID]],Region!$A$2:$E$26,3,0)</f>
        <v>Haryana</v>
      </c>
      <c r="S146" s="2" t="str">
        <f>VLOOKUP(Table13[[#This Row],[City ID]],Region!$A$2:$E$26,4,0)</f>
        <v>Northern</v>
      </c>
      <c r="T146" s="18" t="str">
        <f>VLOOKUP(Table13[[#This Row],[SKU Code]],SKU!$A$2:$C$22,3,0)</f>
        <v>Maybelline</v>
      </c>
      <c r="U146" s="18" t="str">
        <f>VLOOKUP(Table13[[#This Row],[Store ID]],Stores!$A$2:$H$51,4,0)</f>
        <v>Nexus</v>
      </c>
      <c r="V146" s="36">
        <f>INDEX(Period!$B$1:$B$37,MATCH(Table13[[#This Row],[Period ID]],Period!$C$1:$C$37,0))</f>
        <v>44136</v>
      </c>
    </row>
    <row r="147" spans="1:22" x14ac:dyDescent="0.25">
      <c r="A147" s="15">
        <v>146</v>
      </c>
      <c r="B147" s="2" t="s">
        <v>252</v>
      </c>
      <c r="C147" s="2" t="s">
        <v>97</v>
      </c>
      <c r="D147" s="2" t="s">
        <v>180</v>
      </c>
      <c r="E147" s="2" t="s">
        <v>125</v>
      </c>
      <c r="F147" s="18" t="s">
        <v>201</v>
      </c>
      <c r="G147" s="2" t="s">
        <v>430</v>
      </c>
      <c r="H147" s="2">
        <f>MAX(Table13[[#This Row],[Column1]],0)</f>
        <v>46</v>
      </c>
      <c r="I147" s="29">
        <v>46</v>
      </c>
      <c r="J147" s="29">
        <v>51.756079933061663</v>
      </c>
      <c r="K147" s="29">
        <f>MAX(Table13[[#This Row],[Column2]],0)</f>
        <v>5.4285714285714288</v>
      </c>
      <c r="L147" s="24">
        <v>5.4285714285714288</v>
      </c>
      <c r="M147" s="25">
        <v>8.9678126927185708</v>
      </c>
      <c r="N147" s="2">
        <v>0.79695428763538567</v>
      </c>
      <c r="O147" s="17">
        <v>0.62694814556622558</v>
      </c>
      <c r="P147" s="2" t="str">
        <f>VLOOKUP(Table13[[#This Row],[Salesman ID]],Salesman!$A$2:$K$21,4,0)</f>
        <v>Maya Malhotra </v>
      </c>
      <c r="Q147" s="2" t="str">
        <f>VLOOKUP(Table13[[#This Row],[City ID]],Region!$A$2:$E$26,2,0)</f>
        <v>Aizawl</v>
      </c>
      <c r="R147" s="26" t="str">
        <f>VLOOKUP(Table13[[#This Row],[City ID]],Region!$A$2:$E$26,3,0)</f>
        <v>Mizoram</v>
      </c>
      <c r="S147" s="2" t="str">
        <f>VLOOKUP(Table13[[#This Row],[City ID]],Region!$A$2:$E$26,4,0)</f>
        <v>Northern</v>
      </c>
      <c r="T147" s="18" t="str">
        <f>VLOOKUP(Table13[[#This Row],[SKU Code]],SKU!$A$2:$C$22,3,0)</f>
        <v>NYX Professional</v>
      </c>
      <c r="U147" s="18" t="str">
        <f>VLOOKUP(Table13[[#This Row],[Store ID]],Stores!$A$2:$H$51,4,0)</f>
        <v>AllAround</v>
      </c>
      <c r="V147" s="36">
        <f>INDEX(Period!$B$1:$B$37,MATCH(Table13[[#This Row],[Period ID]],Period!$C$1:$C$37,0))</f>
        <v>43374</v>
      </c>
    </row>
    <row r="148" spans="1:22" x14ac:dyDescent="0.25">
      <c r="A148" s="15">
        <v>147</v>
      </c>
      <c r="B148" s="2" t="s">
        <v>67</v>
      </c>
      <c r="C148" s="2" t="s">
        <v>85</v>
      </c>
      <c r="D148" s="2" t="s">
        <v>188</v>
      </c>
      <c r="E148" s="2" t="s">
        <v>129</v>
      </c>
      <c r="F148" s="18" t="s">
        <v>203</v>
      </c>
      <c r="G148" s="2" t="s">
        <v>431</v>
      </c>
      <c r="H148" s="2">
        <f>MAX(Table13[[#This Row],[Column1]],0)</f>
        <v>4</v>
      </c>
      <c r="I148" s="29">
        <v>4</v>
      </c>
      <c r="J148" s="29">
        <v>4.9784576513786103</v>
      </c>
      <c r="K148" s="29">
        <f>MAX(Table13[[#This Row],[Column2]],0)</f>
        <v>5.35</v>
      </c>
      <c r="L148" s="24">
        <v>5.35</v>
      </c>
      <c r="M148" s="25">
        <v>9.0504454338457538</v>
      </c>
      <c r="N148" s="2">
        <v>0.98493803332741559</v>
      </c>
      <c r="O148" s="17">
        <v>0.45090002356169001</v>
      </c>
      <c r="P148" s="2" t="str">
        <f>VLOOKUP(Table13[[#This Row],[Salesman ID]],Salesman!$A$2:$K$21,4,0)</f>
        <v>Rakhi Anne </v>
      </c>
      <c r="Q148" s="2" t="str">
        <f>VLOOKUP(Table13[[#This Row],[City ID]],Region!$A$2:$E$26,2,0)</f>
        <v>Naya Raipur</v>
      </c>
      <c r="R148" s="26" t="str">
        <f>VLOOKUP(Table13[[#This Row],[City ID]],Region!$A$2:$E$26,3,0)</f>
        <v>Chhattisgarh</v>
      </c>
      <c r="S148" s="2" t="str">
        <f>VLOOKUP(Table13[[#This Row],[City ID]],Region!$A$2:$E$26,4,0)</f>
        <v>Central</v>
      </c>
      <c r="T148" s="18" t="str">
        <f>VLOOKUP(Table13[[#This Row],[SKU Code]],SKU!$A$2:$C$22,3,0)</f>
        <v>Garnier</v>
      </c>
      <c r="U148" s="18" t="str">
        <f>VLOOKUP(Table13[[#This Row],[Store ID]],Stores!$A$2:$H$51,4,0)</f>
        <v>AllStar</v>
      </c>
      <c r="V148" s="36">
        <f>INDEX(Period!$B$1:$B$37,MATCH(Table13[[#This Row],[Period ID]],Period!$C$1:$C$37,0))</f>
        <v>43435</v>
      </c>
    </row>
    <row r="149" spans="1:22" x14ac:dyDescent="0.25">
      <c r="A149" s="15">
        <v>148</v>
      </c>
      <c r="B149" s="2" t="s">
        <v>69</v>
      </c>
      <c r="C149" s="2" t="s">
        <v>98</v>
      </c>
      <c r="D149" s="2" t="s">
        <v>262</v>
      </c>
      <c r="E149" s="2" t="s">
        <v>136</v>
      </c>
      <c r="F149" s="18" t="s">
        <v>198</v>
      </c>
      <c r="G149" s="2" t="s">
        <v>432</v>
      </c>
      <c r="H149" s="2">
        <f>MAX(Table13[[#This Row],[Column1]],0)</f>
        <v>1</v>
      </c>
      <c r="I149" s="29">
        <v>1</v>
      </c>
      <c r="J149" s="29">
        <v>1.2334700580346716</v>
      </c>
      <c r="K149" s="29">
        <f>MAX(Table13[[#This Row],[Column2]],0)</f>
        <v>13.066666666666666</v>
      </c>
      <c r="L149" s="24">
        <v>13.066666666666666</v>
      </c>
      <c r="M149" s="25">
        <v>15.699693888935135</v>
      </c>
      <c r="N149" s="2">
        <v>0.99919724047745073</v>
      </c>
      <c r="O149" s="17">
        <v>5.925278384018684E-3</v>
      </c>
      <c r="P149" s="2" t="str">
        <f>VLOOKUP(Table13[[#This Row],[Salesman ID]],Salesman!$A$2:$K$21,4,0)</f>
        <v>Samuel George</v>
      </c>
      <c r="Q149" s="2" t="str">
        <f>VLOOKUP(Table13[[#This Row],[City ID]],Region!$A$2:$E$26,2,0)</f>
        <v>Kohima</v>
      </c>
      <c r="R149" s="26" t="str">
        <f>VLOOKUP(Table13[[#This Row],[City ID]],Region!$A$2:$E$26,3,0)</f>
        <v>Nagaland</v>
      </c>
      <c r="S149" s="2" t="str">
        <f>VLOOKUP(Table13[[#This Row],[City ID]],Region!$A$2:$E$26,4,0)</f>
        <v>Northern</v>
      </c>
      <c r="T149" s="18" t="str">
        <f>VLOOKUP(Table13[[#This Row],[SKU Code]],SKU!$A$2:$C$22,3,0)</f>
        <v>Maybelline</v>
      </c>
      <c r="U149" s="18" t="str">
        <f>VLOOKUP(Table13[[#This Row],[Store ID]],Stores!$A$2:$H$51,4,0)</f>
        <v>AllStar</v>
      </c>
      <c r="V149" s="36">
        <f>INDEX(Period!$B$1:$B$37,MATCH(Table13[[#This Row],[Period ID]],Period!$C$1:$C$37,0))</f>
        <v>43282</v>
      </c>
    </row>
    <row r="150" spans="1:22" x14ac:dyDescent="0.25">
      <c r="A150" s="15">
        <v>149</v>
      </c>
      <c r="B150" s="2" t="s">
        <v>66</v>
      </c>
      <c r="C150" s="2" t="s">
        <v>99</v>
      </c>
      <c r="D150" s="2" t="s">
        <v>181</v>
      </c>
      <c r="E150" s="2" t="s">
        <v>132</v>
      </c>
      <c r="F150" s="18" t="s">
        <v>204</v>
      </c>
      <c r="G150" s="2" t="s">
        <v>433</v>
      </c>
      <c r="H150" s="2">
        <f>MAX(Table13[[#This Row],[Column1]],0)</f>
        <v>129</v>
      </c>
      <c r="I150" s="29">
        <v>129</v>
      </c>
      <c r="J150" s="29">
        <v>151.82795798775493</v>
      </c>
      <c r="K150" s="29">
        <f>MAX(Table13[[#This Row],[Column2]],0)</f>
        <v>4.1428571428571432</v>
      </c>
      <c r="L150" s="24">
        <v>4.1428571428571432</v>
      </c>
      <c r="M150" s="25">
        <v>6.9442748343227052</v>
      </c>
      <c r="N150" s="2">
        <v>0.35663701129401681</v>
      </c>
      <c r="O150" s="17">
        <v>0.76576322610434333</v>
      </c>
      <c r="P150" s="2" t="str">
        <f>VLOOKUP(Table13[[#This Row],[Salesman ID]],Salesman!$A$2:$K$21,4,0)</f>
        <v>Wahid Khan</v>
      </c>
      <c r="Q150" s="2" t="str">
        <f>VLOOKUP(Table13[[#This Row],[City ID]],Region!$A$2:$E$26,2,0)</f>
        <v>Bhubaneswar</v>
      </c>
      <c r="R150" s="26" t="str">
        <f>VLOOKUP(Table13[[#This Row],[City ID]],Region!$A$2:$E$26,3,0)</f>
        <v>Odisha</v>
      </c>
      <c r="S150" s="2" t="str">
        <f>VLOOKUP(Table13[[#This Row],[City ID]],Region!$A$2:$E$26,4,0)</f>
        <v>Eastern</v>
      </c>
      <c r="T150" s="18" t="str">
        <f>VLOOKUP(Table13[[#This Row],[SKU Code]],SKU!$A$2:$C$22,3,0)</f>
        <v>Garnier</v>
      </c>
      <c r="U150" s="18" t="str">
        <f>VLOOKUP(Table13[[#This Row],[Store ID]],Stores!$A$2:$H$51,4,0)</f>
        <v>AllAround</v>
      </c>
      <c r="V150" s="36">
        <f>INDEX(Period!$B$1:$B$37,MATCH(Table13[[#This Row],[Period ID]],Period!$C$1:$C$37,0))</f>
        <v>43466</v>
      </c>
    </row>
    <row r="151" spans="1:22" x14ac:dyDescent="0.25">
      <c r="A151" s="15">
        <v>150</v>
      </c>
      <c r="B151" s="2" t="s">
        <v>76</v>
      </c>
      <c r="C151" s="2" t="s">
        <v>94</v>
      </c>
      <c r="D151" s="2" t="s">
        <v>181</v>
      </c>
      <c r="E151" s="2" t="s">
        <v>148</v>
      </c>
      <c r="F151" s="18" t="s">
        <v>226</v>
      </c>
      <c r="G151" s="2" t="s">
        <v>434</v>
      </c>
      <c r="H151" s="2">
        <f>MAX(Table13[[#This Row],[Column1]],0)</f>
        <v>0</v>
      </c>
      <c r="I151" s="29">
        <v>-111</v>
      </c>
      <c r="J151" s="29">
        <v>135.95806604805549</v>
      </c>
      <c r="K151" s="29">
        <f>MAX(Table13[[#This Row],[Column2]],0)</f>
        <v>0</v>
      </c>
      <c r="L151" s="24">
        <v>-5.666666666666667</v>
      </c>
      <c r="M151" s="25">
        <v>6.4382037633407814</v>
      </c>
      <c r="N151" s="2">
        <v>0.43542094711010659</v>
      </c>
      <c r="O151" s="17">
        <v>0.69808329593196927</v>
      </c>
      <c r="P151" s="2" t="str">
        <f>VLOOKUP(Table13[[#This Row],[Salesman ID]],Salesman!$A$2:$K$21,4,0)</f>
        <v>Naresh Ganguly</v>
      </c>
      <c r="Q151" s="2" t="str">
        <f>VLOOKUP(Table13[[#This Row],[City ID]],Region!$A$2:$E$26,2,0)</f>
        <v>Mumbai</v>
      </c>
      <c r="R151" s="26" t="str">
        <f>VLOOKUP(Table13[[#This Row],[City ID]],Region!$A$2:$E$26,3,0)</f>
        <v>Maharashtra</v>
      </c>
      <c r="S151" s="2" t="str">
        <f>VLOOKUP(Table13[[#This Row],[City ID]],Region!$A$2:$E$26,4,0)</f>
        <v>Western</v>
      </c>
      <c r="T151" s="18" t="str">
        <f>VLOOKUP(Table13[[#This Row],[SKU Code]],SKU!$A$2:$C$22,3,0)</f>
        <v>Garnier</v>
      </c>
      <c r="U151" s="18" t="str">
        <f>VLOOKUP(Table13[[#This Row],[Store ID]],Stores!$A$2:$H$51,4,0)</f>
        <v>OurTown</v>
      </c>
      <c r="V151" s="36">
        <f>INDEX(Period!$B$1:$B$37,MATCH(Table13[[#This Row],[Period ID]],Period!$C$1:$C$37,0))</f>
        <v>44136</v>
      </c>
    </row>
    <row r="152" spans="1:22" x14ac:dyDescent="0.25">
      <c r="A152" s="15">
        <v>151</v>
      </c>
      <c r="B152" s="2" t="s">
        <v>78</v>
      </c>
      <c r="C152" s="2" t="s">
        <v>90</v>
      </c>
      <c r="D152" s="2" t="s">
        <v>258</v>
      </c>
      <c r="E152" s="2" t="s">
        <v>118</v>
      </c>
      <c r="F152" s="18" t="s">
        <v>192</v>
      </c>
      <c r="G152" s="2" t="s">
        <v>435</v>
      </c>
      <c r="H152" s="2">
        <f>MAX(Table13[[#This Row],[Column1]],0)</f>
        <v>58</v>
      </c>
      <c r="I152" s="29">
        <v>58</v>
      </c>
      <c r="J152" s="29">
        <v>115.18939010999918</v>
      </c>
      <c r="K152" s="29">
        <f>MAX(Table13[[#This Row],[Column2]],0)</f>
        <v>1.75</v>
      </c>
      <c r="L152" s="24">
        <v>1.75</v>
      </c>
      <c r="M152" s="25">
        <v>1.8649208231235466</v>
      </c>
      <c r="N152" s="2">
        <v>0.76048945577316274</v>
      </c>
      <c r="O152" s="17">
        <v>0.88012690990876341</v>
      </c>
      <c r="P152" s="2" t="str">
        <f>VLOOKUP(Table13[[#This Row],[Salesman ID]],Salesman!$A$2:$K$21,4,0)</f>
        <v>Neela Chaudry </v>
      </c>
      <c r="Q152" s="2" t="str">
        <f>VLOOKUP(Table13[[#This Row],[City ID]],Region!$A$2:$E$26,2,0)</f>
        <v>Ranchi</v>
      </c>
      <c r="R152" s="26" t="str">
        <f>VLOOKUP(Table13[[#This Row],[City ID]],Region!$A$2:$E$26,3,0)</f>
        <v>Jharkhand</v>
      </c>
      <c r="S152" s="2" t="str">
        <f>VLOOKUP(Table13[[#This Row],[City ID]],Region!$A$2:$E$26,4,0)</f>
        <v>Eastern</v>
      </c>
      <c r="T152" s="18" t="str">
        <f>VLOOKUP(Table13[[#This Row],[SKU Code]],SKU!$A$2:$C$22,3,0)</f>
        <v>Garnier</v>
      </c>
      <c r="U152" s="18" t="str">
        <f>VLOOKUP(Table13[[#This Row],[Store ID]],Stores!$A$2:$H$51,4,0)</f>
        <v>AllAround</v>
      </c>
      <c r="V152" s="36">
        <f>INDEX(Period!$B$1:$B$37,MATCH(Table13[[#This Row],[Period ID]],Period!$C$1:$C$37,0))</f>
        <v>43101</v>
      </c>
    </row>
    <row r="153" spans="1:22" x14ac:dyDescent="0.25">
      <c r="A153" s="15">
        <v>152</v>
      </c>
      <c r="B153" s="2" t="s">
        <v>77</v>
      </c>
      <c r="C153" s="2" t="s">
        <v>81</v>
      </c>
      <c r="D153" s="2" t="s">
        <v>184</v>
      </c>
      <c r="E153" s="2" t="s">
        <v>132</v>
      </c>
      <c r="F153" s="18" t="s">
        <v>225</v>
      </c>
      <c r="G153" s="2" t="s">
        <v>436</v>
      </c>
      <c r="H153" s="2">
        <f>MAX(Table13[[#This Row],[Column1]],0)</f>
        <v>131</v>
      </c>
      <c r="I153" s="29">
        <v>131</v>
      </c>
      <c r="J153" s="29">
        <v>210.83310938707697</v>
      </c>
      <c r="K153" s="29">
        <f>MAX(Table13[[#This Row],[Column2]],0)</f>
        <v>1.25</v>
      </c>
      <c r="L153" s="24">
        <v>1.25</v>
      </c>
      <c r="M153" s="25">
        <v>1.8526400569435464</v>
      </c>
      <c r="N153" s="2">
        <v>0.34669842117085026</v>
      </c>
      <c r="O153" s="17">
        <v>0.94605597803908204</v>
      </c>
      <c r="P153" s="2" t="str">
        <f>VLOOKUP(Table13[[#This Row],[Salesman ID]],Salesman!$A$2:$K$21,4,0)</f>
        <v>Vijay Dev</v>
      </c>
      <c r="Q153" s="2" t="str">
        <f>VLOOKUP(Table13[[#This Row],[City ID]],Region!$A$2:$E$26,2,0)</f>
        <v>Amaravati</v>
      </c>
      <c r="R153" s="26" t="str">
        <f>VLOOKUP(Table13[[#This Row],[City ID]],Region!$A$2:$E$26,3,0)</f>
        <v>Andhra Pradesh</v>
      </c>
      <c r="S153" s="2" t="str">
        <f>VLOOKUP(Table13[[#This Row],[City ID]],Region!$A$2:$E$26,4,0)</f>
        <v>Southern</v>
      </c>
      <c r="T153" s="18" t="str">
        <f>VLOOKUP(Table13[[#This Row],[SKU Code]],SKU!$A$2:$C$22,3,0)</f>
        <v>NYX Professional</v>
      </c>
      <c r="U153" s="18" t="str">
        <f>VLOOKUP(Table13[[#This Row],[Store ID]],Stores!$A$2:$H$51,4,0)</f>
        <v>AllAround</v>
      </c>
      <c r="V153" s="36">
        <f>INDEX(Period!$B$1:$B$37,MATCH(Table13[[#This Row],[Period ID]],Period!$C$1:$C$37,0))</f>
        <v>44105</v>
      </c>
    </row>
    <row r="154" spans="1:22" x14ac:dyDescent="0.25">
      <c r="A154" s="15">
        <v>153</v>
      </c>
      <c r="B154" s="2" t="s">
        <v>66</v>
      </c>
      <c r="C154" s="2" t="s">
        <v>90</v>
      </c>
      <c r="D154" s="2" t="s">
        <v>190</v>
      </c>
      <c r="E154" s="2" t="s">
        <v>130</v>
      </c>
      <c r="F154" s="18" t="s">
        <v>209</v>
      </c>
      <c r="G154" s="2" t="s">
        <v>437</v>
      </c>
      <c r="H154" s="2">
        <f>MAX(Table13[[#This Row],[Column1]],0)</f>
        <v>52</v>
      </c>
      <c r="I154" s="29">
        <v>52</v>
      </c>
      <c r="J154" s="29">
        <v>103.44215754113361</v>
      </c>
      <c r="K154" s="29">
        <f>MAX(Table13[[#This Row],[Column2]],0)</f>
        <v>8.4705882352941178</v>
      </c>
      <c r="L154" s="24">
        <v>8.4705882352941178</v>
      </c>
      <c r="M154" s="25">
        <v>16.007624418463998</v>
      </c>
      <c r="N154" s="2">
        <v>0.78086073513519005</v>
      </c>
      <c r="O154" s="17">
        <v>0.28040037889500657</v>
      </c>
      <c r="P154" s="2" t="str">
        <f>VLOOKUP(Table13[[#This Row],[Salesman ID]],Salesman!$A$2:$K$21,4,0)</f>
        <v>Wahid Khan</v>
      </c>
      <c r="Q154" s="2" t="str">
        <f>VLOOKUP(Table13[[#This Row],[City ID]],Region!$A$2:$E$26,2,0)</f>
        <v>Ranchi</v>
      </c>
      <c r="R154" s="26" t="str">
        <f>VLOOKUP(Table13[[#This Row],[City ID]],Region!$A$2:$E$26,3,0)</f>
        <v>Jharkhand</v>
      </c>
      <c r="S154" s="2" t="str">
        <f>VLOOKUP(Table13[[#This Row],[City ID]],Region!$A$2:$E$26,4,0)</f>
        <v>Eastern</v>
      </c>
      <c r="T154" s="18" t="str">
        <f>VLOOKUP(Table13[[#This Row],[SKU Code]],SKU!$A$2:$C$22,3,0)</f>
        <v>NYX Professional</v>
      </c>
      <c r="U154" s="18" t="str">
        <f>VLOOKUP(Table13[[#This Row],[Store ID]],Stores!$A$2:$H$51,4,0)</f>
        <v>BlueFire</v>
      </c>
      <c r="V154" s="36">
        <f>INDEX(Period!$B$1:$B$37,MATCH(Table13[[#This Row],[Period ID]],Period!$C$1:$C$37,0))</f>
        <v>43617</v>
      </c>
    </row>
    <row r="155" spans="1:22" x14ac:dyDescent="0.25">
      <c r="A155" s="15">
        <v>154</v>
      </c>
      <c r="B155" s="2" t="s">
        <v>77</v>
      </c>
      <c r="C155" s="2" t="s">
        <v>85</v>
      </c>
      <c r="D155" s="2" t="s">
        <v>261</v>
      </c>
      <c r="E155" s="2" t="s">
        <v>153</v>
      </c>
      <c r="F155" s="18" t="s">
        <v>213</v>
      </c>
      <c r="G155" s="2" t="s">
        <v>438</v>
      </c>
      <c r="H155" s="2">
        <f>MAX(Table13[[#This Row],[Column1]],0)</f>
        <v>118</v>
      </c>
      <c r="I155" s="29">
        <v>118</v>
      </c>
      <c r="J155" s="29">
        <v>130.44821884529711</v>
      </c>
      <c r="K155" s="29">
        <f>MAX(Table13[[#This Row],[Column2]],0)</f>
        <v>9.1666666666666661</v>
      </c>
      <c r="L155" s="24">
        <v>9.1666666666666661</v>
      </c>
      <c r="M155" s="25">
        <v>16.909389881407616</v>
      </c>
      <c r="N155" s="2">
        <v>0.40126977095504346</v>
      </c>
      <c r="O155" s="17">
        <v>0.16450365966379887</v>
      </c>
      <c r="P155" s="2" t="str">
        <f>VLOOKUP(Table13[[#This Row],[Salesman ID]],Salesman!$A$2:$K$21,4,0)</f>
        <v>Vijay Dev</v>
      </c>
      <c r="Q155" s="2" t="str">
        <f>VLOOKUP(Table13[[#This Row],[City ID]],Region!$A$2:$E$26,2,0)</f>
        <v>Naya Raipur</v>
      </c>
      <c r="R155" s="26" t="str">
        <f>VLOOKUP(Table13[[#This Row],[City ID]],Region!$A$2:$E$26,3,0)</f>
        <v>Chhattisgarh</v>
      </c>
      <c r="S155" s="2" t="str">
        <f>VLOOKUP(Table13[[#This Row],[City ID]],Region!$A$2:$E$26,4,0)</f>
        <v>Central</v>
      </c>
      <c r="T155" s="18" t="str">
        <f>VLOOKUP(Table13[[#This Row],[SKU Code]],SKU!$A$2:$C$22,3,0)</f>
        <v>Maybelline</v>
      </c>
      <c r="U155" s="18" t="str">
        <f>VLOOKUP(Table13[[#This Row],[Store ID]],Stores!$A$2:$H$51,4,0)</f>
        <v>AllAround</v>
      </c>
      <c r="V155" s="36">
        <f>INDEX(Period!$B$1:$B$37,MATCH(Table13[[#This Row],[Period ID]],Period!$C$1:$C$37,0))</f>
        <v>43739</v>
      </c>
    </row>
    <row r="156" spans="1:22" x14ac:dyDescent="0.25">
      <c r="A156" s="15">
        <v>155</v>
      </c>
      <c r="B156" s="2" t="s">
        <v>74</v>
      </c>
      <c r="C156" s="2" t="s">
        <v>91</v>
      </c>
      <c r="D156" s="2" t="s">
        <v>189</v>
      </c>
      <c r="E156" s="2" t="s">
        <v>155</v>
      </c>
      <c r="F156" s="18" t="s">
        <v>210</v>
      </c>
      <c r="G156" s="2" t="s">
        <v>439</v>
      </c>
      <c r="H156" s="2">
        <f>MAX(Table13[[#This Row],[Column1]],0)</f>
        <v>57</v>
      </c>
      <c r="I156" s="29">
        <v>57</v>
      </c>
      <c r="J156" s="29">
        <v>64.814680115098014</v>
      </c>
      <c r="K156" s="29">
        <f>MAX(Table13[[#This Row],[Column2]],0)</f>
        <v>0.36363636363636365</v>
      </c>
      <c r="L156" s="24">
        <v>0.36363636363636365</v>
      </c>
      <c r="M156" s="25">
        <v>0.6494943434533117</v>
      </c>
      <c r="N156" s="2">
        <v>0.76148447114596896</v>
      </c>
      <c r="O156" s="17">
        <v>0.98498665516244133</v>
      </c>
      <c r="P156" s="2" t="str">
        <f>VLOOKUP(Table13[[#This Row],[Salesman ID]],Salesman!$A$2:$K$21,4,0)</f>
        <v>Tejaswani Butala </v>
      </c>
      <c r="Q156" s="2" t="str">
        <f>VLOOKUP(Table13[[#This Row],[City ID]],Region!$A$2:$E$26,2,0)</f>
        <v>Bengaluru (formerly Bangalore)</v>
      </c>
      <c r="R156" s="26" t="str">
        <f>VLOOKUP(Table13[[#This Row],[City ID]],Region!$A$2:$E$26,3,0)</f>
        <v>Karnataka</v>
      </c>
      <c r="S156" s="2" t="str">
        <f>VLOOKUP(Table13[[#This Row],[City ID]],Region!$A$2:$E$26,4,0)</f>
        <v>Southern</v>
      </c>
      <c r="T156" s="18" t="str">
        <f>VLOOKUP(Table13[[#This Row],[SKU Code]],SKU!$A$2:$C$22,3,0)</f>
        <v>Garnier</v>
      </c>
      <c r="U156" s="18" t="str">
        <f>VLOOKUP(Table13[[#This Row],[Store ID]],Stores!$A$2:$H$51,4,0)</f>
        <v>OurTown</v>
      </c>
      <c r="V156" s="36">
        <f>INDEX(Period!$B$1:$B$37,MATCH(Table13[[#This Row],[Period ID]],Period!$C$1:$C$37,0))</f>
        <v>43647</v>
      </c>
    </row>
    <row r="157" spans="1:22" x14ac:dyDescent="0.25">
      <c r="A157" s="15">
        <v>156</v>
      </c>
      <c r="B157" s="2" t="s">
        <v>78</v>
      </c>
      <c r="C157" s="2" t="s">
        <v>86</v>
      </c>
      <c r="D157" s="2" t="s">
        <v>188</v>
      </c>
      <c r="E157" s="2" t="s">
        <v>133</v>
      </c>
      <c r="F157" s="18" t="s">
        <v>192</v>
      </c>
      <c r="G157" s="2" t="s">
        <v>440</v>
      </c>
      <c r="H157" s="2">
        <f>MAX(Table13[[#This Row],[Column1]],0)</f>
        <v>24</v>
      </c>
      <c r="I157" s="29">
        <v>24</v>
      </c>
      <c r="J157" s="29">
        <v>36.983780824861682</v>
      </c>
      <c r="K157" s="29">
        <f>MAX(Table13[[#This Row],[Column2]],0)</f>
        <v>2.8235294117647061</v>
      </c>
      <c r="L157" s="24">
        <v>2.8235294117647061</v>
      </c>
      <c r="M157" s="25">
        <v>3.1557941410924419</v>
      </c>
      <c r="N157" s="2">
        <v>0.90442436004699267</v>
      </c>
      <c r="O157" s="17">
        <v>0.81097287393452544</v>
      </c>
      <c r="P157" s="2" t="str">
        <f>VLOOKUP(Table13[[#This Row],[Salesman ID]],Salesman!$A$2:$K$21,4,0)</f>
        <v>Neela Chaudry </v>
      </c>
      <c r="Q157" s="2" t="str">
        <f>VLOOKUP(Table13[[#This Row],[City ID]],Region!$A$2:$E$26,2,0)</f>
        <v>Panaji</v>
      </c>
      <c r="R157" s="26" t="str">
        <f>VLOOKUP(Table13[[#This Row],[City ID]],Region!$A$2:$E$26,3,0)</f>
        <v>Goa</v>
      </c>
      <c r="S157" s="2" t="str">
        <f>VLOOKUP(Table13[[#This Row],[City ID]],Region!$A$2:$E$26,4,0)</f>
        <v>Western</v>
      </c>
      <c r="T157" s="18" t="str">
        <f>VLOOKUP(Table13[[#This Row],[SKU Code]],SKU!$A$2:$C$22,3,0)</f>
        <v>Garnier</v>
      </c>
      <c r="U157" s="18" t="str">
        <f>VLOOKUP(Table13[[#This Row],[Store ID]],Stores!$A$2:$H$51,4,0)</f>
        <v>Fireside</v>
      </c>
      <c r="V157" s="36">
        <f>INDEX(Period!$B$1:$B$37,MATCH(Table13[[#This Row],[Period ID]],Period!$C$1:$C$37,0))</f>
        <v>43101</v>
      </c>
    </row>
    <row r="158" spans="1:22" x14ac:dyDescent="0.25">
      <c r="A158" s="15">
        <v>157</v>
      </c>
      <c r="B158" s="2" t="s">
        <v>78</v>
      </c>
      <c r="C158" s="2" t="s">
        <v>83</v>
      </c>
      <c r="D158" s="2" t="s">
        <v>259</v>
      </c>
      <c r="E158" s="2" t="s">
        <v>111</v>
      </c>
      <c r="F158" s="18" t="s">
        <v>208</v>
      </c>
      <c r="G158" s="2" t="s">
        <v>441</v>
      </c>
      <c r="H158" s="2">
        <f>MAX(Table13[[#This Row],[Column1]],0)</f>
        <v>140</v>
      </c>
      <c r="I158" s="29">
        <v>140</v>
      </c>
      <c r="J158" s="29">
        <v>254.02516361069564</v>
      </c>
      <c r="K158" s="29">
        <f>MAX(Table13[[#This Row],[Column2]],0)</f>
        <v>3.2666666666666666</v>
      </c>
      <c r="L158" s="24">
        <v>3.2666666666666666</v>
      </c>
      <c r="M158" s="25">
        <v>3.8577590391647258</v>
      </c>
      <c r="N158" s="2">
        <v>0.32555591427825303</v>
      </c>
      <c r="O158" s="17">
        <v>0.81051135652006334</v>
      </c>
      <c r="P158" s="2" t="str">
        <f>VLOOKUP(Table13[[#This Row],[Salesman ID]],Salesman!$A$2:$K$21,4,0)</f>
        <v>Neela Chaudry </v>
      </c>
      <c r="Q158" s="2" t="str">
        <f>VLOOKUP(Table13[[#This Row],[City ID]],Region!$A$2:$E$26,2,0)</f>
        <v>Dispur</v>
      </c>
      <c r="R158" s="26" t="str">
        <f>VLOOKUP(Table13[[#This Row],[City ID]],Region!$A$2:$E$26,3,0)</f>
        <v>Assam</v>
      </c>
      <c r="S158" s="2" t="str">
        <f>VLOOKUP(Table13[[#This Row],[City ID]],Region!$A$2:$E$26,4,0)</f>
        <v>Northern</v>
      </c>
      <c r="T158" s="18" t="str">
        <f>VLOOKUP(Table13[[#This Row],[SKU Code]],SKU!$A$2:$C$22,3,0)</f>
        <v>Garnier</v>
      </c>
      <c r="U158" s="18" t="str">
        <f>VLOOKUP(Table13[[#This Row],[Store ID]],Stores!$A$2:$H$51,4,0)</f>
        <v>AllAround</v>
      </c>
      <c r="V158" s="36">
        <f>INDEX(Period!$B$1:$B$37,MATCH(Table13[[#This Row],[Period ID]],Period!$C$1:$C$37,0))</f>
        <v>43586</v>
      </c>
    </row>
    <row r="159" spans="1:22" x14ac:dyDescent="0.25">
      <c r="A159" s="15">
        <v>158</v>
      </c>
      <c r="B159" s="2" t="s">
        <v>80</v>
      </c>
      <c r="C159" s="2" t="s">
        <v>86</v>
      </c>
      <c r="D159" s="2" t="s">
        <v>260</v>
      </c>
      <c r="E159" s="2" t="s">
        <v>138</v>
      </c>
      <c r="F159" s="18" t="s">
        <v>218</v>
      </c>
      <c r="G159" s="2" t="s">
        <v>442</v>
      </c>
      <c r="H159" s="2">
        <f>MAX(Table13[[#This Row],[Column1]],0)</f>
        <v>109</v>
      </c>
      <c r="I159" s="29">
        <v>109</v>
      </c>
      <c r="J159" s="29">
        <v>207.8271550270515</v>
      </c>
      <c r="K159" s="29">
        <f>MAX(Table13[[#This Row],[Column2]],0)</f>
        <v>16.166666666666668</v>
      </c>
      <c r="L159" s="24">
        <v>16.166666666666668</v>
      </c>
      <c r="M159" s="25">
        <v>24.057276347604862</v>
      </c>
      <c r="N159" s="2">
        <v>0.44365716817278011</v>
      </c>
      <c r="O159" s="17">
        <v>2.8745235871880825E-2</v>
      </c>
      <c r="P159" s="2" t="str">
        <f>VLOOKUP(Table13[[#This Row],[Salesman ID]],Salesman!$A$2:$K$21,4,0)</f>
        <v>Shweta Kalla </v>
      </c>
      <c r="Q159" s="2" t="str">
        <f>VLOOKUP(Table13[[#This Row],[City ID]],Region!$A$2:$E$26,2,0)</f>
        <v>Panaji</v>
      </c>
      <c r="R159" s="26" t="str">
        <f>VLOOKUP(Table13[[#This Row],[City ID]],Region!$A$2:$E$26,3,0)</f>
        <v>Goa</v>
      </c>
      <c r="S159" s="2" t="str">
        <f>VLOOKUP(Table13[[#This Row],[City ID]],Region!$A$2:$E$26,4,0)</f>
        <v>Western</v>
      </c>
      <c r="T159" s="18" t="str">
        <f>VLOOKUP(Table13[[#This Row],[SKU Code]],SKU!$A$2:$C$22,3,0)</f>
        <v>Garnier</v>
      </c>
      <c r="U159" s="18" t="str">
        <f>VLOOKUP(Table13[[#This Row],[Store ID]],Stores!$A$2:$H$51,4,0)</f>
        <v>Saffron</v>
      </c>
      <c r="V159" s="36">
        <f>INDEX(Period!$B$1:$B$37,MATCH(Table13[[#This Row],[Period ID]],Period!$C$1:$C$37,0))</f>
        <v>43891</v>
      </c>
    </row>
    <row r="160" spans="1:22" x14ac:dyDescent="0.25">
      <c r="A160" s="15">
        <v>159</v>
      </c>
      <c r="B160" s="2" t="s">
        <v>252</v>
      </c>
      <c r="C160" s="2" t="s">
        <v>90</v>
      </c>
      <c r="D160" s="2" t="s">
        <v>180</v>
      </c>
      <c r="E160" s="2" t="s">
        <v>155</v>
      </c>
      <c r="F160" s="18" t="s">
        <v>223</v>
      </c>
      <c r="G160" s="2" t="s">
        <v>443</v>
      </c>
      <c r="H160" s="2">
        <f>MAX(Table13[[#This Row],[Column1]],0)</f>
        <v>72</v>
      </c>
      <c r="I160" s="29">
        <v>72</v>
      </c>
      <c r="J160" s="29">
        <v>112.59116478128603</v>
      </c>
      <c r="K160" s="29">
        <f>MAX(Table13[[#This Row],[Column2]],0)</f>
        <v>11.727272727272727</v>
      </c>
      <c r="L160" s="24">
        <v>11.727272727272727</v>
      </c>
      <c r="M160" s="25">
        <v>13.722350021487792</v>
      </c>
      <c r="N160" s="2">
        <v>0.65073219152146078</v>
      </c>
      <c r="O160" s="17">
        <v>0.34211560881863712</v>
      </c>
      <c r="P160" s="2" t="str">
        <f>VLOOKUP(Table13[[#This Row],[Salesman ID]],Salesman!$A$2:$K$21,4,0)</f>
        <v>Maya Malhotra </v>
      </c>
      <c r="Q160" s="2" t="str">
        <f>VLOOKUP(Table13[[#This Row],[City ID]],Region!$A$2:$E$26,2,0)</f>
        <v>Ranchi</v>
      </c>
      <c r="R160" s="26" t="str">
        <f>VLOOKUP(Table13[[#This Row],[City ID]],Region!$A$2:$E$26,3,0)</f>
        <v>Jharkhand</v>
      </c>
      <c r="S160" s="2" t="str">
        <f>VLOOKUP(Table13[[#This Row],[City ID]],Region!$A$2:$E$26,4,0)</f>
        <v>Eastern</v>
      </c>
      <c r="T160" s="18" t="str">
        <f>VLOOKUP(Table13[[#This Row],[SKU Code]],SKU!$A$2:$C$22,3,0)</f>
        <v>NYX Professional</v>
      </c>
      <c r="U160" s="18" t="str">
        <f>VLOOKUP(Table13[[#This Row],[Store ID]],Stores!$A$2:$H$51,4,0)</f>
        <v>OurTown</v>
      </c>
      <c r="V160" s="36">
        <f>INDEX(Period!$B$1:$B$37,MATCH(Table13[[#This Row],[Period ID]],Period!$C$1:$C$37,0))</f>
        <v>44044</v>
      </c>
    </row>
    <row r="161" spans="1:22" x14ac:dyDescent="0.25">
      <c r="A161" s="15">
        <v>160</v>
      </c>
      <c r="B161" s="2" t="s">
        <v>251</v>
      </c>
      <c r="C161" s="2" t="s">
        <v>92</v>
      </c>
      <c r="D161" s="2" t="s">
        <v>186</v>
      </c>
      <c r="E161" s="2" t="s">
        <v>127</v>
      </c>
      <c r="F161" s="18" t="s">
        <v>215</v>
      </c>
      <c r="G161" s="2" t="s">
        <v>444</v>
      </c>
      <c r="H161" s="2">
        <f>MAX(Table13[[#This Row],[Column1]],0)</f>
        <v>0</v>
      </c>
      <c r="I161" s="29">
        <v>-23</v>
      </c>
      <c r="J161" s="29">
        <v>43.837200417171658</v>
      </c>
      <c r="K161" s="29">
        <f>MAX(Table13[[#This Row],[Column2]],0)</f>
        <v>0</v>
      </c>
      <c r="L161" s="24">
        <v>-6.384615384615385</v>
      </c>
      <c r="M161" s="25">
        <v>11.400004454297555</v>
      </c>
      <c r="N161" s="2">
        <v>0.91271378601448161</v>
      </c>
      <c r="O161" s="17">
        <v>0.58922041944075687</v>
      </c>
      <c r="P161" s="2" t="str">
        <f>VLOOKUP(Table13[[#This Row],[Salesman ID]],Salesman!$A$2:$K$21,4,0)</f>
        <v>Jawahar Sawant</v>
      </c>
      <c r="Q161" s="2" t="str">
        <f>VLOOKUP(Table13[[#This Row],[City ID]],Region!$A$2:$E$26,2,0)</f>
        <v>Thiruvananthapuram</v>
      </c>
      <c r="R161" s="26" t="str">
        <f>VLOOKUP(Table13[[#This Row],[City ID]],Region!$A$2:$E$26,3,0)</f>
        <v>Kerala</v>
      </c>
      <c r="S161" s="2" t="str">
        <f>VLOOKUP(Table13[[#This Row],[City ID]],Region!$A$2:$E$26,4,0)</f>
        <v>Southern</v>
      </c>
      <c r="T161" s="18" t="str">
        <f>VLOOKUP(Table13[[#This Row],[SKU Code]],SKU!$A$2:$C$22,3,0)</f>
        <v>NYX Professional</v>
      </c>
      <c r="U161" s="18" t="str">
        <f>VLOOKUP(Table13[[#This Row],[Store ID]],Stores!$A$2:$H$51,4,0)</f>
        <v>OurTown</v>
      </c>
      <c r="V161" s="36">
        <f>INDEX(Period!$B$1:$B$37,MATCH(Table13[[#This Row],[Period ID]],Period!$C$1:$C$37,0))</f>
        <v>43800</v>
      </c>
    </row>
    <row r="162" spans="1:22" x14ac:dyDescent="0.25">
      <c r="A162" s="15">
        <v>161</v>
      </c>
      <c r="B162" s="2" t="s">
        <v>80</v>
      </c>
      <c r="C162" s="2" t="s">
        <v>97</v>
      </c>
      <c r="D162" s="2" t="s">
        <v>181</v>
      </c>
      <c r="E162" s="2" t="s">
        <v>109</v>
      </c>
      <c r="F162" s="18" t="s">
        <v>198</v>
      </c>
      <c r="G162" s="2" t="s">
        <v>445</v>
      </c>
      <c r="H162" s="2">
        <f>MAX(Table13[[#This Row],[Column1]],0)</f>
        <v>110</v>
      </c>
      <c r="I162" s="29">
        <v>110</v>
      </c>
      <c r="J162" s="29">
        <v>217.0391825286132</v>
      </c>
      <c r="K162" s="29">
        <f>MAX(Table13[[#This Row],[Column2]],0)</f>
        <v>7.0769230769230766</v>
      </c>
      <c r="L162" s="24">
        <v>7.0769230769230766</v>
      </c>
      <c r="M162" s="25">
        <v>9.8114025175036854</v>
      </c>
      <c r="N162" s="2">
        <v>0.44155672211805419</v>
      </c>
      <c r="O162" s="17">
        <v>0.52684590376397811</v>
      </c>
      <c r="P162" s="2" t="str">
        <f>VLOOKUP(Table13[[#This Row],[Salesman ID]],Salesman!$A$2:$K$21,4,0)</f>
        <v>Shweta Kalla </v>
      </c>
      <c r="Q162" s="2" t="str">
        <f>VLOOKUP(Table13[[#This Row],[City ID]],Region!$A$2:$E$26,2,0)</f>
        <v>Aizawl</v>
      </c>
      <c r="R162" s="26" t="str">
        <f>VLOOKUP(Table13[[#This Row],[City ID]],Region!$A$2:$E$26,3,0)</f>
        <v>Mizoram</v>
      </c>
      <c r="S162" s="2" t="str">
        <f>VLOOKUP(Table13[[#This Row],[City ID]],Region!$A$2:$E$26,4,0)</f>
        <v>Northern</v>
      </c>
      <c r="T162" s="18" t="str">
        <f>VLOOKUP(Table13[[#This Row],[SKU Code]],SKU!$A$2:$C$22,3,0)</f>
        <v>Garnier</v>
      </c>
      <c r="U162" s="18" t="str">
        <f>VLOOKUP(Table13[[#This Row],[Store ID]],Stores!$A$2:$H$51,4,0)</f>
        <v>BlueFire</v>
      </c>
      <c r="V162" s="36">
        <f>INDEX(Period!$B$1:$B$37,MATCH(Table13[[#This Row],[Period ID]],Period!$C$1:$C$37,0))</f>
        <v>43282</v>
      </c>
    </row>
    <row r="163" spans="1:22" x14ac:dyDescent="0.25">
      <c r="A163" s="15">
        <v>162</v>
      </c>
      <c r="B163" s="2" t="s">
        <v>72</v>
      </c>
      <c r="C163" s="2" t="s">
        <v>90</v>
      </c>
      <c r="D163" s="2" t="s">
        <v>260</v>
      </c>
      <c r="E163" s="2" t="s">
        <v>135</v>
      </c>
      <c r="F163" s="18" t="s">
        <v>198</v>
      </c>
      <c r="G163" s="2" t="s">
        <v>446</v>
      </c>
      <c r="H163" s="2">
        <f>MAX(Table13[[#This Row],[Column1]],0)</f>
        <v>39</v>
      </c>
      <c r="I163" s="29">
        <v>39</v>
      </c>
      <c r="J163" s="29">
        <v>66.505191619493544</v>
      </c>
      <c r="K163" s="29">
        <f>MAX(Table13[[#This Row],[Column2]],0)</f>
        <v>1.95</v>
      </c>
      <c r="L163" s="24">
        <v>1.95</v>
      </c>
      <c r="M163" s="25">
        <v>2.1646816451146633</v>
      </c>
      <c r="N163" s="2">
        <v>0.83101121671169043</v>
      </c>
      <c r="O163" s="17">
        <v>0.85339209376660918</v>
      </c>
      <c r="P163" s="2" t="str">
        <f>VLOOKUP(Table13[[#This Row],[Salesman ID]],Salesman!$A$2:$K$21,4,0)</f>
        <v>Somnath Chanda</v>
      </c>
      <c r="Q163" s="2" t="str">
        <f>VLOOKUP(Table13[[#This Row],[City ID]],Region!$A$2:$E$26,2,0)</f>
        <v>Ranchi</v>
      </c>
      <c r="R163" s="26" t="str">
        <f>VLOOKUP(Table13[[#This Row],[City ID]],Region!$A$2:$E$26,3,0)</f>
        <v>Jharkhand</v>
      </c>
      <c r="S163" s="2" t="str">
        <f>VLOOKUP(Table13[[#This Row],[City ID]],Region!$A$2:$E$26,4,0)</f>
        <v>Eastern</v>
      </c>
      <c r="T163" s="18" t="str">
        <f>VLOOKUP(Table13[[#This Row],[SKU Code]],SKU!$A$2:$C$22,3,0)</f>
        <v>Garnier</v>
      </c>
      <c r="U163" s="18" t="str">
        <f>VLOOKUP(Table13[[#This Row],[Store ID]],Stores!$A$2:$H$51,4,0)</f>
        <v>Nexus</v>
      </c>
      <c r="V163" s="36">
        <f>INDEX(Period!$B$1:$B$37,MATCH(Table13[[#This Row],[Period ID]],Period!$C$1:$C$37,0))</f>
        <v>43282</v>
      </c>
    </row>
    <row r="164" spans="1:22" x14ac:dyDescent="0.25">
      <c r="A164" s="15">
        <v>163</v>
      </c>
      <c r="B164" s="2" t="s">
        <v>68</v>
      </c>
      <c r="C164" s="2" t="s">
        <v>98</v>
      </c>
      <c r="D164" s="2" t="s">
        <v>260</v>
      </c>
      <c r="E164" s="2" t="s">
        <v>126</v>
      </c>
      <c r="F164" s="18" t="s">
        <v>197</v>
      </c>
      <c r="G164" s="2" t="s">
        <v>447</v>
      </c>
      <c r="H164" s="2">
        <f>MAX(Table13[[#This Row],[Column1]],0)</f>
        <v>60</v>
      </c>
      <c r="I164" s="29">
        <v>60</v>
      </c>
      <c r="J164" s="29">
        <v>67.664555415172799</v>
      </c>
      <c r="K164" s="29">
        <f>MAX(Table13[[#This Row],[Column2]],0)</f>
        <v>6.5789473684210522</v>
      </c>
      <c r="L164" s="24">
        <v>6.5789473684210522</v>
      </c>
      <c r="M164" s="25">
        <v>12.157310756365964</v>
      </c>
      <c r="N164" s="2">
        <v>0.72847174623558397</v>
      </c>
      <c r="O164" s="17">
        <v>0.37411118139503818</v>
      </c>
      <c r="P164" s="2" t="str">
        <f>VLOOKUP(Table13[[#This Row],[Salesman ID]],Salesman!$A$2:$K$21,4,0)</f>
        <v>Jessica Singhal </v>
      </c>
      <c r="Q164" s="2" t="str">
        <f>VLOOKUP(Table13[[#This Row],[City ID]],Region!$A$2:$E$26,2,0)</f>
        <v>Kohima</v>
      </c>
      <c r="R164" s="26" t="str">
        <f>VLOOKUP(Table13[[#This Row],[City ID]],Region!$A$2:$E$26,3,0)</f>
        <v>Nagaland</v>
      </c>
      <c r="S164" s="2" t="str">
        <f>VLOOKUP(Table13[[#This Row],[City ID]],Region!$A$2:$E$26,4,0)</f>
        <v>Northern</v>
      </c>
      <c r="T164" s="18" t="str">
        <f>VLOOKUP(Table13[[#This Row],[SKU Code]],SKU!$A$2:$C$22,3,0)</f>
        <v>Garnier</v>
      </c>
      <c r="U164" s="18" t="str">
        <f>VLOOKUP(Table13[[#This Row],[Store ID]],Stores!$A$2:$H$51,4,0)</f>
        <v>Fireside</v>
      </c>
      <c r="V164" s="36">
        <f>INDEX(Period!$B$1:$B$37,MATCH(Table13[[#This Row],[Period ID]],Period!$C$1:$C$37,0))</f>
        <v>43252</v>
      </c>
    </row>
    <row r="165" spans="1:22" x14ac:dyDescent="0.25">
      <c r="A165" s="15">
        <v>164</v>
      </c>
      <c r="B165" s="2" t="s">
        <v>77</v>
      </c>
      <c r="C165" s="2" t="s">
        <v>94</v>
      </c>
      <c r="D165" s="2" t="s">
        <v>187</v>
      </c>
      <c r="E165" s="2" t="s">
        <v>127</v>
      </c>
      <c r="F165" s="18" t="s">
        <v>205</v>
      </c>
      <c r="G165" s="2" t="s">
        <v>448</v>
      </c>
      <c r="H165" s="2">
        <f>MAX(Table13[[#This Row],[Column1]],0)</f>
        <v>153</v>
      </c>
      <c r="I165" s="29">
        <v>153</v>
      </c>
      <c r="J165" s="29">
        <v>211.53438647060096</v>
      </c>
      <c r="K165" s="29">
        <f>MAX(Table13[[#This Row],[Column2]],0)</f>
        <v>9.2631578947368425</v>
      </c>
      <c r="L165" s="24">
        <v>9.2631578947368425</v>
      </c>
      <c r="M165" s="25">
        <v>10.152145150020026</v>
      </c>
      <c r="N165" s="2">
        <v>0.26352856152255666</v>
      </c>
      <c r="O165" s="17">
        <v>0.12223579058190959</v>
      </c>
      <c r="P165" s="2" t="str">
        <f>VLOOKUP(Table13[[#This Row],[Salesman ID]],Salesman!$A$2:$K$21,4,0)</f>
        <v>Vijay Dev</v>
      </c>
      <c r="Q165" s="2" t="str">
        <f>VLOOKUP(Table13[[#This Row],[City ID]],Region!$A$2:$E$26,2,0)</f>
        <v>Mumbai</v>
      </c>
      <c r="R165" s="26" t="str">
        <f>VLOOKUP(Table13[[#This Row],[City ID]],Region!$A$2:$E$26,3,0)</f>
        <v>Maharashtra</v>
      </c>
      <c r="S165" s="2" t="str">
        <f>VLOOKUP(Table13[[#This Row],[City ID]],Region!$A$2:$E$26,4,0)</f>
        <v>Western</v>
      </c>
      <c r="T165" s="18" t="str">
        <f>VLOOKUP(Table13[[#This Row],[SKU Code]],SKU!$A$2:$C$22,3,0)</f>
        <v>Maybelline</v>
      </c>
      <c r="U165" s="18" t="str">
        <f>VLOOKUP(Table13[[#This Row],[Store ID]],Stores!$A$2:$H$51,4,0)</f>
        <v>OurTown</v>
      </c>
      <c r="V165" s="36">
        <f>INDEX(Period!$B$1:$B$37,MATCH(Table13[[#This Row],[Period ID]],Period!$C$1:$C$37,0))</f>
        <v>43497</v>
      </c>
    </row>
    <row r="166" spans="1:22" x14ac:dyDescent="0.25">
      <c r="A166" s="15">
        <v>165</v>
      </c>
      <c r="B166" s="2" t="s">
        <v>75</v>
      </c>
      <c r="C166" s="2" t="s">
        <v>100</v>
      </c>
      <c r="D166" s="2" t="s">
        <v>181</v>
      </c>
      <c r="E166" s="2" t="s">
        <v>136</v>
      </c>
      <c r="F166" s="18" t="s">
        <v>204</v>
      </c>
      <c r="G166" s="2" t="s">
        <v>449</v>
      </c>
      <c r="H166" s="2">
        <f>MAX(Table13[[#This Row],[Column1]],0)</f>
        <v>87</v>
      </c>
      <c r="I166" s="29">
        <v>87</v>
      </c>
      <c r="J166" s="29">
        <v>92.355622633713793</v>
      </c>
      <c r="K166" s="29">
        <f>MAX(Table13[[#This Row],[Column2]],0)</f>
        <v>0.2</v>
      </c>
      <c r="L166" s="24">
        <v>0.2</v>
      </c>
      <c r="M166" s="25">
        <v>0.35013427740085301</v>
      </c>
      <c r="N166" s="2">
        <v>0.57381509397570807</v>
      </c>
      <c r="O166" s="17">
        <v>0.99424882999596076</v>
      </c>
      <c r="P166" s="2" t="str">
        <f>VLOOKUP(Table13[[#This Row],[Salesman ID]],Salesman!$A$2:$K$21,4,0)</f>
        <v>Deepa Mangal </v>
      </c>
      <c r="Q166" s="2" t="str">
        <f>VLOOKUP(Table13[[#This Row],[City ID]],Region!$A$2:$E$26,2,0)</f>
        <v>Chandigarh</v>
      </c>
      <c r="R166" s="26" t="str">
        <f>VLOOKUP(Table13[[#This Row],[City ID]],Region!$A$2:$E$26,3,0)</f>
        <v>Punjab</v>
      </c>
      <c r="S166" s="2" t="str">
        <f>VLOOKUP(Table13[[#This Row],[City ID]],Region!$A$2:$E$26,4,0)</f>
        <v>Northern</v>
      </c>
      <c r="T166" s="18" t="str">
        <f>VLOOKUP(Table13[[#This Row],[SKU Code]],SKU!$A$2:$C$22,3,0)</f>
        <v>Garnier</v>
      </c>
      <c r="U166" s="18" t="str">
        <f>VLOOKUP(Table13[[#This Row],[Store ID]],Stores!$A$2:$H$51,4,0)</f>
        <v>AllStar</v>
      </c>
      <c r="V166" s="36">
        <f>INDEX(Period!$B$1:$B$37,MATCH(Table13[[#This Row],[Period ID]],Period!$C$1:$C$37,0))</f>
        <v>43466</v>
      </c>
    </row>
    <row r="167" spans="1:22" x14ac:dyDescent="0.25">
      <c r="A167" s="15">
        <v>166</v>
      </c>
      <c r="B167" s="2" t="s">
        <v>71</v>
      </c>
      <c r="C167" s="2" t="s">
        <v>98</v>
      </c>
      <c r="D167" s="2" t="s">
        <v>260</v>
      </c>
      <c r="E167" s="2" t="s">
        <v>106</v>
      </c>
      <c r="F167" s="18" t="s">
        <v>208</v>
      </c>
      <c r="G167" s="2" t="s">
        <v>450</v>
      </c>
      <c r="H167" s="2">
        <f>MAX(Table13[[#This Row],[Column1]],0)</f>
        <v>99</v>
      </c>
      <c r="I167" s="29">
        <v>99</v>
      </c>
      <c r="J167" s="29">
        <v>116.43886420383863</v>
      </c>
      <c r="K167" s="29">
        <f>MAX(Table13[[#This Row],[Column2]],0)</f>
        <v>9</v>
      </c>
      <c r="L167" s="24">
        <v>9</v>
      </c>
      <c r="M167" s="25">
        <v>10.053477586070779</v>
      </c>
      <c r="N167" s="2">
        <v>0.50254344043659072</v>
      </c>
      <c r="O167" s="17">
        <v>0.35151175008846447</v>
      </c>
      <c r="P167" s="2" t="str">
        <f>VLOOKUP(Table13[[#This Row],[Salesman ID]],Salesman!$A$2:$K$21,4,0)</f>
        <v>Nalini Majumdar </v>
      </c>
      <c r="Q167" s="2" t="str">
        <f>VLOOKUP(Table13[[#This Row],[City ID]],Region!$A$2:$E$26,2,0)</f>
        <v>Kohima</v>
      </c>
      <c r="R167" s="26" t="str">
        <f>VLOOKUP(Table13[[#This Row],[City ID]],Region!$A$2:$E$26,3,0)</f>
        <v>Nagaland</v>
      </c>
      <c r="S167" s="2" t="str">
        <f>VLOOKUP(Table13[[#This Row],[City ID]],Region!$A$2:$E$26,4,0)</f>
        <v>Northern</v>
      </c>
      <c r="T167" s="18" t="str">
        <f>VLOOKUP(Table13[[#This Row],[SKU Code]],SKU!$A$2:$C$22,3,0)</f>
        <v>Garnier</v>
      </c>
      <c r="U167" s="18" t="str">
        <f>VLOOKUP(Table13[[#This Row],[Store ID]],Stores!$A$2:$H$51,4,0)</f>
        <v>OurTown</v>
      </c>
      <c r="V167" s="36">
        <f>INDEX(Period!$B$1:$B$37,MATCH(Table13[[#This Row],[Period ID]],Period!$C$1:$C$37,0))</f>
        <v>43586</v>
      </c>
    </row>
    <row r="168" spans="1:22" x14ac:dyDescent="0.25">
      <c r="A168" s="15">
        <v>167</v>
      </c>
      <c r="B168" s="2" t="s">
        <v>68</v>
      </c>
      <c r="C168" s="2" t="s">
        <v>97</v>
      </c>
      <c r="D168" s="2" t="s">
        <v>187</v>
      </c>
      <c r="E168" s="2" t="s">
        <v>141</v>
      </c>
      <c r="F168" s="18" t="s">
        <v>221</v>
      </c>
      <c r="G168" s="2" t="s">
        <v>451</v>
      </c>
      <c r="H168" s="2">
        <f>MAX(Table13[[#This Row],[Column1]],0)</f>
        <v>96</v>
      </c>
      <c r="I168" s="29">
        <v>96</v>
      </c>
      <c r="J168" s="29">
        <v>136.3176807567188</v>
      </c>
      <c r="K168" s="29">
        <f>MAX(Table13[[#This Row],[Column2]],0)</f>
        <v>4.333333333333333</v>
      </c>
      <c r="L168" s="24">
        <v>4.333333333333333</v>
      </c>
      <c r="M168" s="25">
        <v>5.6052427896092247</v>
      </c>
      <c r="N168" s="2">
        <v>0.52269746914460546</v>
      </c>
      <c r="O168" s="17">
        <v>0.78607538392968601</v>
      </c>
      <c r="P168" s="2" t="str">
        <f>VLOOKUP(Table13[[#This Row],[Salesman ID]],Salesman!$A$2:$K$21,4,0)</f>
        <v>Jessica Singhal </v>
      </c>
      <c r="Q168" s="2" t="str">
        <f>VLOOKUP(Table13[[#This Row],[City ID]],Region!$A$2:$E$26,2,0)</f>
        <v>Aizawl</v>
      </c>
      <c r="R168" s="26" t="str">
        <f>VLOOKUP(Table13[[#This Row],[City ID]],Region!$A$2:$E$26,3,0)</f>
        <v>Mizoram</v>
      </c>
      <c r="S168" s="2" t="str">
        <f>VLOOKUP(Table13[[#This Row],[City ID]],Region!$A$2:$E$26,4,0)</f>
        <v>Northern</v>
      </c>
      <c r="T168" s="18" t="str">
        <f>VLOOKUP(Table13[[#This Row],[SKU Code]],SKU!$A$2:$C$22,3,0)</f>
        <v>Maybelline</v>
      </c>
      <c r="U168" s="18" t="str">
        <f>VLOOKUP(Table13[[#This Row],[Store ID]],Stores!$A$2:$H$51,4,0)</f>
        <v>OurTown</v>
      </c>
      <c r="V168" s="36">
        <f>INDEX(Period!$B$1:$B$37,MATCH(Table13[[#This Row],[Period ID]],Period!$C$1:$C$37,0))</f>
        <v>43983</v>
      </c>
    </row>
    <row r="169" spans="1:22" x14ac:dyDescent="0.25">
      <c r="A169" s="15">
        <v>168</v>
      </c>
      <c r="B169" s="2" t="s">
        <v>76</v>
      </c>
      <c r="C169" s="2" t="s">
        <v>101</v>
      </c>
      <c r="D169" s="2" t="s">
        <v>260</v>
      </c>
      <c r="E169" s="2" t="s">
        <v>122</v>
      </c>
      <c r="F169" s="18" t="s">
        <v>200</v>
      </c>
      <c r="G169" s="2" t="s">
        <v>452</v>
      </c>
      <c r="H169" s="2">
        <f>MAX(Table13[[#This Row],[Column1]],0)</f>
        <v>33</v>
      </c>
      <c r="I169" s="29">
        <v>33</v>
      </c>
      <c r="J169" s="29">
        <v>62.096825650485663</v>
      </c>
      <c r="K169" s="29">
        <f>MAX(Table13[[#This Row],[Column2]],0)</f>
        <v>5.7</v>
      </c>
      <c r="L169" s="24">
        <v>5.7</v>
      </c>
      <c r="M169" s="25">
        <v>8.4003898424442571</v>
      </c>
      <c r="N169" s="2">
        <v>0.86567030021707492</v>
      </c>
      <c r="O169" s="17">
        <v>0.76874392520296653</v>
      </c>
      <c r="P169" s="2" t="str">
        <f>VLOOKUP(Table13[[#This Row],[Salesman ID]],Salesman!$A$2:$K$21,4,0)</f>
        <v>Naresh Ganguly</v>
      </c>
      <c r="Q169" s="2" t="str">
        <f>VLOOKUP(Table13[[#This Row],[City ID]],Region!$A$2:$E$26,2,0)</f>
        <v>Jaipur</v>
      </c>
      <c r="R169" s="26" t="str">
        <f>VLOOKUP(Table13[[#This Row],[City ID]],Region!$A$2:$E$26,3,0)</f>
        <v>Rajasthan</v>
      </c>
      <c r="S169" s="2" t="str">
        <f>VLOOKUP(Table13[[#This Row],[City ID]],Region!$A$2:$E$26,4,0)</f>
        <v>Northern</v>
      </c>
      <c r="T169" s="18" t="str">
        <f>VLOOKUP(Table13[[#This Row],[SKU Code]],SKU!$A$2:$C$22,3,0)</f>
        <v>Garnier</v>
      </c>
      <c r="U169" s="18" t="str">
        <f>VLOOKUP(Table13[[#This Row],[Store ID]],Stores!$A$2:$H$51,4,0)</f>
        <v>AllStar</v>
      </c>
      <c r="V169" s="36">
        <f>INDEX(Period!$B$1:$B$37,MATCH(Table13[[#This Row],[Period ID]],Period!$C$1:$C$37,0))</f>
        <v>43344</v>
      </c>
    </row>
    <row r="170" spans="1:22" x14ac:dyDescent="0.25">
      <c r="A170" s="15">
        <v>169</v>
      </c>
      <c r="B170" s="2" t="s">
        <v>251</v>
      </c>
      <c r="C170" s="2" t="s">
        <v>94</v>
      </c>
      <c r="D170" s="2" t="s">
        <v>185</v>
      </c>
      <c r="E170" s="2" t="s">
        <v>112</v>
      </c>
      <c r="F170" s="18" t="s">
        <v>196</v>
      </c>
      <c r="G170" s="2" t="s">
        <v>453</v>
      </c>
      <c r="H170" s="2">
        <f>MAX(Table13[[#This Row],[Column1]],0)</f>
        <v>70</v>
      </c>
      <c r="I170" s="29">
        <v>70</v>
      </c>
      <c r="J170" s="29">
        <v>111.35440936682269</v>
      </c>
      <c r="K170" s="29">
        <f>MAX(Table13[[#This Row],[Column2]],0)</f>
        <v>0.27777777777777779</v>
      </c>
      <c r="L170" s="24">
        <v>0.27777777777777779</v>
      </c>
      <c r="M170" s="25">
        <v>0.4370782610684123</v>
      </c>
      <c r="N170" s="2">
        <v>0.65256774816557783</v>
      </c>
      <c r="O170" s="17">
        <v>0.98462253003701972</v>
      </c>
      <c r="P170" s="2" t="str">
        <f>VLOOKUP(Table13[[#This Row],[Salesman ID]],Salesman!$A$2:$K$21,4,0)</f>
        <v>Jawahar Sawant</v>
      </c>
      <c r="Q170" s="2" t="str">
        <f>VLOOKUP(Table13[[#This Row],[City ID]],Region!$A$2:$E$26,2,0)</f>
        <v>Mumbai</v>
      </c>
      <c r="R170" s="26" t="str">
        <f>VLOOKUP(Table13[[#This Row],[City ID]],Region!$A$2:$E$26,3,0)</f>
        <v>Maharashtra</v>
      </c>
      <c r="S170" s="2" t="str">
        <f>VLOOKUP(Table13[[#This Row],[City ID]],Region!$A$2:$E$26,4,0)</f>
        <v>Western</v>
      </c>
      <c r="T170" s="18" t="str">
        <f>VLOOKUP(Table13[[#This Row],[SKU Code]],SKU!$A$2:$C$22,3,0)</f>
        <v>Maybelline</v>
      </c>
      <c r="U170" s="18" t="str">
        <f>VLOOKUP(Table13[[#This Row],[Store ID]],Stores!$A$2:$H$51,4,0)</f>
        <v>Fireside</v>
      </c>
      <c r="V170" s="36">
        <f>INDEX(Period!$B$1:$B$37,MATCH(Table13[[#This Row],[Period ID]],Period!$C$1:$C$37,0))</f>
        <v>43221</v>
      </c>
    </row>
    <row r="171" spans="1:22" x14ac:dyDescent="0.25">
      <c r="A171" s="15">
        <v>170</v>
      </c>
      <c r="B171" s="2" t="s">
        <v>76</v>
      </c>
      <c r="C171" s="2" t="s">
        <v>81</v>
      </c>
      <c r="D171" s="2" t="s">
        <v>256</v>
      </c>
      <c r="E171" s="2" t="s">
        <v>129</v>
      </c>
      <c r="F171" s="18" t="s">
        <v>218</v>
      </c>
      <c r="G171" s="2" t="s">
        <v>454</v>
      </c>
      <c r="H171" s="2">
        <f>MAX(Table13[[#This Row],[Column1]],0)</f>
        <v>0</v>
      </c>
      <c r="I171" s="29">
        <v>-28</v>
      </c>
      <c r="J171" s="29">
        <v>45.817607476768302</v>
      </c>
      <c r="K171" s="29">
        <f>MAX(Table13[[#This Row],[Column2]],0)</f>
        <v>0</v>
      </c>
      <c r="L171" s="24">
        <v>-8.1</v>
      </c>
      <c r="M171" s="25">
        <v>9.9491631586925884</v>
      </c>
      <c r="N171" s="2">
        <v>0.88718384918912852</v>
      </c>
      <c r="O171" s="17">
        <v>0.59930755241653721</v>
      </c>
      <c r="P171" s="2" t="str">
        <f>VLOOKUP(Table13[[#This Row],[Salesman ID]],Salesman!$A$2:$K$21,4,0)</f>
        <v>Naresh Ganguly</v>
      </c>
      <c r="Q171" s="2" t="str">
        <f>VLOOKUP(Table13[[#This Row],[City ID]],Region!$A$2:$E$26,2,0)</f>
        <v>Amaravati</v>
      </c>
      <c r="R171" s="26" t="str">
        <f>VLOOKUP(Table13[[#This Row],[City ID]],Region!$A$2:$E$26,3,0)</f>
        <v>Andhra Pradesh</v>
      </c>
      <c r="S171" s="2" t="str">
        <f>VLOOKUP(Table13[[#This Row],[City ID]],Region!$A$2:$E$26,4,0)</f>
        <v>Southern</v>
      </c>
      <c r="T171" s="18" t="str">
        <f>VLOOKUP(Table13[[#This Row],[SKU Code]],SKU!$A$2:$C$22,3,0)</f>
        <v>NYX Professional</v>
      </c>
      <c r="U171" s="18" t="str">
        <f>VLOOKUP(Table13[[#This Row],[Store ID]],Stores!$A$2:$H$51,4,0)</f>
        <v>AllStar</v>
      </c>
      <c r="V171" s="36">
        <f>INDEX(Period!$B$1:$B$37,MATCH(Table13[[#This Row],[Period ID]],Period!$C$1:$C$37,0))</f>
        <v>43891</v>
      </c>
    </row>
    <row r="172" spans="1:22" x14ac:dyDescent="0.25">
      <c r="A172" s="15">
        <v>171</v>
      </c>
      <c r="B172" s="2" t="s">
        <v>80</v>
      </c>
      <c r="C172" s="2" t="s">
        <v>103</v>
      </c>
      <c r="D172" s="2" t="s">
        <v>258</v>
      </c>
      <c r="E172" s="2" t="s">
        <v>126</v>
      </c>
      <c r="F172" s="18" t="s">
        <v>194</v>
      </c>
      <c r="G172" s="2" t="s">
        <v>455</v>
      </c>
      <c r="H172" s="2">
        <f>MAX(Table13[[#This Row],[Column1]],0)</f>
        <v>68</v>
      </c>
      <c r="I172" s="29">
        <v>68</v>
      </c>
      <c r="J172" s="29">
        <v>119.40973946686037</v>
      </c>
      <c r="K172" s="29">
        <f>MAX(Table13[[#This Row],[Column2]],0)</f>
        <v>3.8947368421052633</v>
      </c>
      <c r="L172" s="24">
        <v>3.8947368421052633</v>
      </c>
      <c r="M172" s="25">
        <v>5.5773121462703106</v>
      </c>
      <c r="N172" s="2">
        <v>0.66713565987825407</v>
      </c>
      <c r="O172" s="17">
        <v>0.6329244294266041</v>
      </c>
      <c r="P172" s="2" t="str">
        <f>VLOOKUP(Table13[[#This Row],[Salesman ID]],Salesman!$A$2:$K$21,4,0)</f>
        <v>Shweta Kalla </v>
      </c>
      <c r="Q172" s="2" t="str">
        <f>VLOOKUP(Table13[[#This Row],[City ID]],Region!$A$2:$E$26,2,0)</f>
        <v>Chennai</v>
      </c>
      <c r="R172" s="26" t="str">
        <f>VLOOKUP(Table13[[#This Row],[City ID]],Region!$A$2:$E$26,3,0)</f>
        <v>Tamil Nadu</v>
      </c>
      <c r="S172" s="2" t="str">
        <f>VLOOKUP(Table13[[#This Row],[City ID]],Region!$A$2:$E$26,4,0)</f>
        <v>Southern</v>
      </c>
      <c r="T172" s="18" t="str">
        <f>VLOOKUP(Table13[[#This Row],[SKU Code]],SKU!$A$2:$C$22,3,0)</f>
        <v>Garnier</v>
      </c>
      <c r="U172" s="18" t="str">
        <f>VLOOKUP(Table13[[#This Row],[Store ID]],Stores!$A$2:$H$51,4,0)</f>
        <v>Fireside</v>
      </c>
      <c r="V172" s="36">
        <f>INDEX(Period!$B$1:$B$37,MATCH(Table13[[#This Row],[Period ID]],Period!$C$1:$C$37,0))</f>
        <v>43160</v>
      </c>
    </row>
    <row r="173" spans="1:22" x14ac:dyDescent="0.25">
      <c r="A173" s="15">
        <v>172</v>
      </c>
      <c r="B173" s="2" t="s">
        <v>69</v>
      </c>
      <c r="C173" s="2" t="s">
        <v>98</v>
      </c>
      <c r="D173" s="2" t="s">
        <v>185</v>
      </c>
      <c r="E173" s="2" t="s">
        <v>129</v>
      </c>
      <c r="F173" s="18" t="s">
        <v>199</v>
      </c>
      <c r="G173" s="2" t="s">
        <v>456</v>
      </c>
      <c r="H173" s="2">
        <f>MAX(Table13[[#This Row],[Column1]],0)</f>
        <v>171</v>
      </c>
      <c r="I173" s="29">
        <v>171</v>
      </c>
      <c r="J173" s="29">
        <v>255.77749996719905</v>
      </c>
      <c r="K173" s="29">
        <f>MAX(Table13[[#This Row],[Column2]],0)</f>
        <v>2.75</v>
      </c>
      <c r="L173" s="24">
        <v>2.75</v>
      </c>
      <c r="M173" s="25">
        <v>3.5863220693508282</v>
      </c>
      <c r="N173" s="2">
        <v>0.16609250468283709</v>
      </c>
      <c r="O173" s="17">
        <v>0.77313440845076309</v>
      </c>
      <c r="P173" s="2" t="str">
        <f>VLOOKUP(Table13[[#This Row],[Salesman ID]],Salesman!$A$2:$K$21,4,0)</f>
        <v>Samuel George</v>
      </c>
      <c r="Q173" s="2" t="str">
        <f>VLOOKUP(Table13[[#This Row],[City ID]],Region!$A$2:$E$26,2,0)</f>
        <v>Kohima</v>
      </c>
      <c r="R173" s="26" t="str">
        <f>VLOOKUP(Table13[[#This Row],[City ID]],Region!$A$2:$E$26,3,0)</f>
        <v>Nagaland</v>
      </c>
      <c r="S173" s="2" t="str">
        <f>VLOOKUP(Table13[[#This Row],[City ID]],Region!$A$2:$E$26,4,0)</f>
        <v>Northern</v>
      </c>
      <c r="T173" s="18" t="str">
        <f>VLOOKUP(Table13[[#This Row],[SKU Code]],SKU!$A$2:$C$22,3,0)</f>
        <v>Maybelline</v>
      </c>
      <c r="U173" s="18" t="str">
        <f>VLOOKUP(Table13[[#This Row],[Store ID]],Stores!$A$2:$H$51,4,0)</f>
        <v>AllStar</v>
      </c>
      <c r="V173" s="36">
        <f>INDEX(Period!$B$1:$B$37,MATCH(Table13[[#This Row],[Period ID]],Period!$C$1:$C$37,0))</f>
        <v>43313</v>
      </c>
    </row>
    <row r="174" spans="1:22" x14ac:dyDescent="0.25">
      <c r="A174" s="15">
        <v>173</v>
      </c>
      <c r="B174" s="2" t="s">
        <v>74</v>
      </c>
      <c r="C174" s="2" t="s">
        <v>82</v>
      </c>
      <c r="D174" s="2" t="s">
        <v>180</v>
      </c>
      <c r="E174" s="2" t="s">
        <v>149</v>
      </c>
      <c r="F174" s="18" t="s">
        <v>205</v>
      </c>
      <c r="G174" s="2" t="s">
        <v>457</v>
      </c>
      <c r="H174" s="2">
        <f>MAX(Table13[[#This Row],[Column1]],0)</f>
        <v>8</v>
      </c>
      <c r="I174" s="29">
        <v>8</v>
      </c>
      <c r="J174" s="29">
        <v>13.084303559222144</v>
      </c>
      <c r="K174" s="29">
        <f>MAX(Table13[[#This Row],[Column2]],0)</f>
        <v>2.1578947368421053</v>
      </c>
      <c r="L174" s="24">
        <v>2.1578947368421053</v>
      </c>
      <c r="M174" s="25">
        <v>3.818340470066</v>
      </c>
      <c r="N174" s="2">
        <v>0.95770752559621453</v>
      </c>
      <c r="O174" s="17">
        <v>0.85232686985989414</v>
      </c>
      <c r="P174" s="2" t="str">
        <f>VLOOKUP(Table13[[#This Row],[Salesman ID]],Salesman!$A$2:$K$21,4,0)</f>
        <v>Tejaswani Butala </v>
      </c>
      <c r="Q174" s="2" t="str">
        <f>VLOOKUP(Table13[[#This Row],[City ID]],Region!$A$2:$E$26,2,0)</f>
        <v>Itanagar</v>
      </c>
      <c r="R174" s="26" t="str">
        <f>VLOOKUP(Table13[[#This Row],[City ID]],Region!$A$2:$E$26,3,0)</f>
        <v>Arunachal Pradesh</v>
      </c>
      <c r="S174" s="2" t="str">
        <f>VLOOKUP(Table13[[#This Row],[City ID]],Region!$A$2:$E$26,4,0)</f>
        <v>Northern</v>
      </c>
      <c r="T174" s="18" t="str">
        <f>VLOOKUP(Table13[[#This Row],[SKU Code]],SKU!$A$2:$C$22,3,0)</f>
        <v>NYX Professional</v>
      </c>
      <c r="U174" s="18" t="str">
        <f>VLOOKUP(Table13[[#This Row],[Store ID]],Stores!$A$2:$H$51,4,0)</f>
        <v>Nexus</v>
      </c>
      <c r="V174" s="36">
        <f>INDEX(Period!$B$1:$B$37,MATCH(Table13[[#This Row],[Period ID]],Period!$C$1:$C$37,0))</f>
        <v>43497</v>
      </c>
    </row>
    <row r="175" spans="1:22" x14ac:dyDescent="0.25">
      <c r="A175" s="15">
        <v>174</v>
      </c>
      <c r="B175" s="2" t="s">
        <v>77</v>
      </c>
      <c r="C175" s="2" t="s">
        <v>95</v>
      </c>
      <c r="D175" s="2" t="s">
        <v>256</v>
      </c>
      <c r="E175" s="2" t="s">
        <v>134</v>
      </c>
      <c r="F175" s="18" t="s">
        <v>206</v>
      </c>
      <c r="G175" s="2" t="s">
        <v>458</v>
      </c>
      <c r="H175" s="2">
        <f>MAX(Table13[[#This Row],[Column1]],0)</f>
        <v>21</v>
      </c>
      <c r="I175" s="29">
        <v>21</v>
      </c>
      <c r="J175" s="29">
        <v>21.952618696828704</v>
      </c>
      <c r="K175" s="29">
        <f>MAX(Table13[[#This Row],[Column2]],0)</f>
        <v>1.4</v>
      </c>
      <c r="L175" s="24">
        <v>1.4</v>
      </c>
      <c r="M175" s="25">
        <v>2.5169783467136027</v>
      </c>
      <c r="N175" s="2">
        <v>0.92063794550533173</v>
      </c>
      <c r="O175" s="17">
        <v>0.90162364294881137</v>
      </c>
      <c r="P175" s="2" t="str">
        <f>VLOOKUP(Table13[[#This Row],[Salesman ID]],Salesman!$A$2:$K$21,4,0)</f>
        <v>Vijay Dev</v>
      </c>
      <c r="Q175" s="2" t="str">
        <f>VLOOKUP(Table13[[#This Row],[City ID]],Region!$A$2:$E$26,2,0)</f>
        <v>Imphal</v>
      </c>
      <c r="R175" s="26" t="str">
        <f>VLOOKUP(Table13[[#This Row],[City ID]],Region!$A$2:$E$26,3,0)</f>
        <v>Manipur</v>
      </c>
      <c r="S175" s="2" t="str">
        <f>VLOOKUP(Table13[[#This Row],[City ID]],Region!$A$2:$E$26,4,0)</f>
        <v>Northern</v>
      </c>
      <c r="T175" s="18" t="str">
        <f>VLOOKUP(Table13[[#This Row],[SKU Code]],SKU!$A$2:$C$22,3,0)</f>
        <v>NYX Professional</v>
      </c>
      <c r="U175" s="18" t="str">
        <f>VLOOKUP(Table13[[#This Row],[Store ID]],Stores!$A$2:$H$51,4,0)</f>
        <v>OurTown</v>
      </c>
      <c r="V175" s="36">
        <f>INDEX(Period!$B$1:$B$37,MATCH(Table13[[#This Row],[Period ID]],Period!$C$1:$C$37,0))</f>
        <v>43525</v>
      </c>
    </row>
    <row r="176" spans="1:22" x14ac:dyDescent="0.25">
      <c r="A176" s="15">
        <v>175</v>
      </c>
      <c r="B176" s="2" t="s">
        <v>69</v>
      </c>
      <c r="C176" s="2" t="s">
        <v>104</v>
      </c>
      <c r="D176" s="2" t="s">
        <v>257</v>
      </c>
      <c r="E176" s="2" t="s">
        <v>140</v>
      </c>
      <c r="F176" s="18" t="s">
        <v>202</v>
      </c>
      <c r="G176" s="2" t="s">
        <v>459</v>
      </c>
      <c r="H176" s="2">
        <f>MAX(Table13[[#This Row],[Column1]],0)</f>
        <v>139</v>
      </c>
      <c r="I176" s="29">
        <v>139</v>
      </c>
      <c r="J176" s="29">
        <v>222.64006449058834</v>
      </c>
      <c r="K176" s="29">
        <f>MAX(Table13[[#This Row],[Column2]],0)</f>
        <v>1.875</v>
      </c>
      <c r="L176" s="24">
        <v>1.875</v>
      </c>
      <c r="M176" s="25">
        <v>2.8356384101779213</v>
      </c>
      <c r="N176" s="2">
        <v>0.32793596115966428</v>
      </c>
      <c r="O176" s="17">
        <v>0.89796058999111472</v>
      </c>
      <c r="P176" s="2" t="str">
        <f>VLOOKUP(Table13[[#This Row],[Salesman ID]],Salesman!$A$2:$K$21,4,0)</f>
        <v>Samuel George</v>
      </c>
      <c r="Q176" s="2" t="str">
        <f>VLOOKUP(Table13[[#This Row],[City ID]],Region!$A$2:$E$26,2,0)</f>
        <v>Hyderabad</v>
      </c>
      <c r="R176" s="26" t="str">
        <f>VLOOKUP(Table13[[#This Row],[City ID]],Region!$A$2:$E$26,3,0)</f>
        <v>Telangana</v>
      </c>
      <c r="S176" s="2" t="str">
        <f>VLOOKUP(Table13[[#This Row],[City ID]],Region!$A$2:$E$26,4,0)</f>
        <v>Southern</v>
      </c>
      <c r="T176" s="18" t="str">
        <f>VLOOKUP(Table13[[#This Row],[SKU Code]],SKU!$A$2:$C$22,3,0)</f>
        <v>Maybelline</v>
      </c>
      <c r="U176" s="18" t="str">
        <f>VLOOKUP(Table13[[#This Row],[Store ID]],Stores!$A$2:$H$51,4,0)</f>
        <v>Fireside</v>
      </c>
      <c r="V176" s="36">
        <f>INDEX(Period!$B$1:$B$37,MATCH(Table13[[#This Row],[Period ID]],Period!$C$1:$C$37,0))</f>
        <v>43405</v>
      </c>
    </row>
    <row r="177" spans="1:22" x14ac:dyDescent="0.25">
      <c r="A177" s="15">
        <v>176</v>
      </c>
      <c r="B177" s="2" t="s">
        <v>80</v>
      </c>
      <c r="C177" s="2" t="s">
        <v>86</v>
      </c>
      <c r="D177" s="2" t="s">
        <v>183</v>
      </c>
      <c r="E177" s="2" t="s">
        <v>126</v>
      </c>
      <c r="F177" s="18" t="s">
        <v>193</v>
      </c>
      <c r="G177" s="2" t="s">
        <v>460</v>
      </c>
      <c r="H177" s="2">
        <f>MAX(Table13[[#This Row],[Column1]],0)</f>
        <v>166</v>
      </c>
      <c r="I177" s="29">
        <v>166</v>
      </c>
      <c r="J177" s="29">
        <v>169.95649699384316</v>
      </c>
      <c r="K177" s="29">
        <f>MAX(Table13[[#This Row],[Column2]],0)</f>
        <v>5.583333333333333</v>
      </c>
      <c r="L177" s="24">
        <v>5.583333333333333</v>
      </c>
      <c r="M177" s="25">
        <v>8.7751999879171549</v>
      </c>
      <c r="N177" s="2">
        <v>0.19423131959973916</v>
      </c>
      <c r="O177" s="17">
        <v>0.6992173255134505</v>
      </c>
      <c r="P177" s="2" t="str">
        <f>VLOOKUP(Table13[[#This Row],[Salesman ID]],Salesman!$A$2:$K$21,4,0)</f>
        <v>Shweta Kalla </v>
      </c>
      <c r="Q177" s="2" t="str">
        <f>VLOOKUP(Table13[[#This Row],[City ID]],Region!$A$2:$E$26,2,0)</f>
        <v>Panaji</v>
      </c>
      <c r="R177" s="26" t="str">
        <f>VLOOKUP(Table13[[#This Row],[City ID]],Region!$A$2:$E$26,3,0)</f>
        <v>Goa</v>
      </c>
      <c r="S177" s="2" t="str">
        <f>VLOOKUP(Table13[[#This Row],[City ID]],Region!$A$2:$E$26,4,0)</f>
        <v>Western</v>
      </c>
      <c r="T177" s="18" t="str">
        <f>VLOOKUP(Table13[[#This Row],[SKU Code]],SKU!$A$2:$C$22,3,0)</f>
        <v>Maybelline</v>
      </c>
      <c r="U177" s="18" t="str">
        <f>VLOOKUP(Table13[[#This Row],[Store ID]],Stores!$A$2:$H$51,4,0)</f>
        <v>Fireside</v>
      </c>
      <c r="V177" s="36">
        <f>INDEX(Period!$B$1:$B$37,MATCH(Table13[[#This Row],[Period ID]],Period!$C$1:$C$37,0))</f>
        <v>43132</v>
      </c>
    </row>
    <row r="178" spans="1:22" x14ac:dyDescent="0.25">
      <c r="A178" s="15">
        <v>177</v>
      </c>
      <c r="B178" s="2" t="s">
        <v>77</v>
      </c>
      <c r="C178" s="2" t="s">
        <v>99</v>
      </c>
      <c r="D178" s="2" t="s">
        <v>180</v>
      </c>
      <c r="E178" s="2" t="s">
        <v>121</v>
      </c>
      <c r="F178" s="18" t="s">
        <v>206</v>
      </c>
      <c r="G178" s="2" t="s">
        <v>461</v>
      </c>
      <c r="H178" s="2">
        <f>MAX(Table13[[#This Row],[Column1]],0)</f>
        <v>26</v>
      </c>
      <c r="I178" s="29">
        <v>26</v>
      </c>
      <c r="J178" s="29">
        <v>44.644360131197828</v>
      </c>
      <c r="K178" s="29">
        <f>MAX(Table13[[#This Row],[Column2]],0)</f>
        <v>0.55000000000000004</v>
      </c>
      <c r="L178" s="24">
        <v>0.55000000000000004</v>
      </c>
      <c r="M178" s="25">
        <v>0.90596319712083828</v>
      </c>
      <c r="N178" s="2">
        <v>0.90270750172293091</v>
      </c>
      <c r="O178" s="17">
        <v>0.96661917793669316</v>
      </c>
      <c r="P178" s="2" t="str">
        <f>VLOOKUP(Table13[[#This Row],[Salesman ID]],Salesman!$A$2:$K$21,4,0)</f>
        <v>Vijay Dev</v>
      </c>
      <c r="Q178" s="2" t="str">
        <f>VLOOKUP(Table13[[#This Row],[City ID]],Region!$A$2:$E$26,2,0)</f>
        <v>Bhubaneswar</v>
      </c>
      <c r="R178" s="26" t="str">
        <f>VLOOKUP(Table13[[#This Row],[City ID]],Region!$A$2:$E$26,3,0)</f>
        <v>Odisha</v>
      </c>
      <c r="S178" s="2" t="str">
        <f>VLOOKUP(Table13[[#This Row],[City ID]],Region!$A$2:$E$26,4,0)</f>
        <v>Eastern</v>
      </c>
      <c r="T178" s="18" t="str">
        <f>VLOOKUP(Table13[[#This Row],[SKU Code]],SKU!$A$2:$C$22,3,0)</f>
        <v>NYX Professional</v>
      </c>
      <c r="U178" s="18" t="str">
        <f>VLOOKUP(Table13[[#This Row],[Store ID]],Stores!$A$2:$H$51,4,0)</f>
        <v>Nexus</v>
      </c>
      <c r="V178" s="36">
        <f>INDEX(Period!$B$1:$B$37,MATCH(Table13[[#This Row],[Period ID]],Period!$C$1:$C$37,0))</f>
        <v>43525</v>
      </c>
    </row>
    <row r="179" spans="1:22" x14ac:dyDescent="0.25">
      <c r="A179" s="15">
        <v>178</v>
      </c>
      <c r="B179" s="2" t="s">
        <v>253</v>
      </c>
      <c r="C179" s="2" t="s">
        <v>93</v>
      </c>
      <c r="D179" s="2" t="s">
        <v>180</v>
      </c>
      <c r="E179" s="2" t="s">
        <v>119</v>
      </c>
      <c r="F179" s="18" t="s">
        <v>219</v>
      </c>
      <c r="G179" s="2" t="s">
        <v>462</v>
      </c>
      <c r="H179" s="2">
        <f>MAX(Table13[[#This Row],[Column1]],0)</f>
        <v>137</v>
      </c>
      <c r="I179" s="29">
        <v>137</v>
      </c>
      <c r="J179" s="29">
        <v>204.3255157686674</v>
      </c>
      <c r="K179" s="29">
        <f>MAX(Table13[[#This Row],[Column2]],0)</f>
        <v>4.0769230769230766</v>
      </c>
      <c r="L179" s="24">
        <v>4.0769230769230766</v>
      </c>
      <c r="M179" s="25">
        <v>5.1530814967002385</v>
      </c>
      <c r="N179" s="2">
        <v>0.33371818220295713</v>
      </c>
      <c r="O179" s="17">
        <v>0.7858441877364909</v>
      </c>
      <c r="P179" s="2" t="str">
        <f>VLOOKUP(Table13[[#This Row],[Salesman ID]],Salesman!$A$2:$K$21,4,0)</f>
        <v>Nancy Mohan</v>
      </c>
      <c r="Q179" s="2" t="str">
        <f>VLOOKUP(Table13[[#This Row],[City ID]],Region!$A$2:$E$26,2,0)</f>
        <v>Bhopal</v>
      </c>
      <c r="R179" s="26" t="str">
        <f>VLOOKUP(Table13[[#This Row],[City ID]],Region!$A$2:$E$26,3,0)</f>
        <v>Madhya Pradesh</v>
      </c>
      <c r="S179" s="2" t="str">
        <f>VLOOKUP(Table13[[#This Row],[City ID]],Region!$A$2:$E$26,4,0)</f>
        <v>Central</v>
      </c>
      <c r="T179" s="18" t="str">
        <f>VLOOKUP(Table13[[#This Row],[SKU Code]],SKU!$A$2:$C$22,3,0)</f>
        <v>NYX Professional</v>
      </c>
      <c r="U179" s="18" t="str">
        <f>VLOOKUP(Table13[[#This Row],[Store ID]],Stores!$A$2:$H$51,4,0)</f>
        <v>Fireside</v>
      </c>
      <c r="V179" s="36">
        <f>INDEX(Period!$B$1:$B$37,MATCH(Table13[[#This Row],[Period ID]],Period!$C$1:$C$37,0))</f>
        <v>43922</v>
      </c>
    </row>
    <row r="180" spans="1:22" x14ac:dyDescent="0.25">
      <c r="A180" s="15">
        <v>179</v>
      </c>
      <c r="B180" s="2" t="s">
        <v>76</v>
      </c>
      <c r="C180" s="2" t="s">
        <v>100</v>
      </c>
      <c r="D180" s="2" t="s">
        <v>187</v>
      </c>
      <c r="E180" s="2" t="s">
        <v>125</v>
      </c>
      <c r="F180" s="18" t="s">
        <v>212</v>
      </c>
      <c r="G180" s="2" t="s">
        <v>463</v>
      </c>
      <c r="H180" s="2">
        <f>MAX(Table13[[#This Row],[Column1]],0)</f>
        <v>79</v>
      </c>
      <c r="I180" s="29">
        <v>79</v>
      </c>
      <c r="J180" s="29">
        <v>156.57298027551866</v>
      </c>
      <c r="K180" s="29">
        <f>MAX(Table13[[#This Row],[Column2]],0)</f>
        <v>10</v>
      </c>
      <c r="L180" s="24">
        <v>10</v>
      </c>
      <c r="M180" s="25">
        <v>18.09492849851534</v>
      </c>
      <c r="N180" s="2">
        <v>0.61610182191936436</v>
      </c>
      <c r="O180" s="17">
        <v>0.34122740997417755</v>
      </c>
      <c r="P180" s="2" t="str">
        <f>VLOOKUP(Table13[[#This Row],[Salesman ID]],Salesman!$A$2:$K$21,4,0)</f>
        <v>Naresh Ganguly</v>
      </c>
      <c r="Q180" s="2" t="str">
        <f>VLOOKUP(Table13[[#This Row],[City ID]],Region!$A$2:$E$26,2,0)</f>
        <v>Chandigarh</v>
      </c>
      <c r="R180" s="26" t="str">
        <f>VLOOKUP(Table13[[#This Row],[City ID]],Region!$A$2:$E$26,3,0)</f>
        <v>Punjab</v>
      </c>
      <c r="S180" s="2" t="str">
        <f>VLOOKUP(Table13[[#This Row],[City ID]],Region!$A$2:$E$26,4,0)</f>
        <v>Northern</v>
      </c>
      <c r="T180" s="18" t="str">
        <f>VLOOKUP(Table13[[#This Row],[SKU Code]],SKU!$A$2:$C$22,3,0)</f>
        <v>Maybelline</v>
      </c>
      <c r="U180" s="18" t="str">
        <f>VLOOKUP(Table13[[#This Row],[Store ID]],Stores!$A$2:$H$51,4,0)</f>
        <v>AllAround</v>
      </c>
      <c r="V180" s="36">
        <f>INDEX(Period!$B$1:$B$37,MATCH(Table13[[#This Row],[Period ID]],Period!$C$1:$C$37,0))</f>
        <v>43709</v>
      </c>
    </row>
    <row r="181" spans="1:22" x14ac:dyDescent="0.25">
      <c r="A181" s="15">
        <v>180</v>
      </c>
      <c r="B181" s="2" t="s">
        <v>68</v>
      </c>
      <c r="C181" s="2" t="s">
        <v>81</v>
      </c>
      <c r="D181" s="2" t="s">
        <v>190</v>
      </c>
      <c r="E181" s="2" t="s">
        <v>153</v>
      </c>
      <c r="F181" s="18" t="s">
        <v>221</v>
      </c>
      <c r="G181" s="2" t="s">
        <v>464</v>
      </c>
      <c r="H181" s="2">
        <f>MAX(Table13[[#This Row],[Column1]],0)</f>
        <v>0</v>
      </c>
      <c r="I181" s="29">
        <v>-196</v>
      </c>
      <c r="J181" s="29">
        <v>226.60253497542192</v>
      </c>
      <c r="K181" s="29">
        <f>MAX(Table13[[#This Row],[Column2]],0)</f>
        <v>0</v>
      </c>
      <c r="L181" s="24">
        <v>-11.75</v>
      </c>
      <c r="M181" s="25">
        <v>22.27382033130111</v>
      </c>
      <c r="N181" s="2">
        <v>1.8247257603576039E-2</v>
      </c>
      <c r="O181" s="17">
        <v>0.30011455099244144</v>
      </c>
      <c r="P181" s="2" t="str">
        <f>VLOOKUP(Table13[[#This Row],[Salesman ID]],Salesman!$A$2:$K$21,4,0)</f>
        <v>Jessica Singhal </v>
      </c>
      <c r="Q181" s="2" t="str">
        <f>VLOOKUP(Table13[[#This Row],[City ID]],Region!$A$2:$E$26,2,0)</f>
        <v>Amaravati</v>
      </c>
      <c r="R181" s="26" t="str">
        <f>VLOOKUP(Table13[[#This Row],[City ID]],Region!$A$2:$E$26,3,0)</f>
        <v>Andhra Pradesh</v>
      </c>
      <c r="S181" s="2" t="str">
        <f>VLOOKUP(Table13[[#This Row],[City ID]],Region!$A$2:$E$26,4,0)</f>
        <v>Southern</v>
      </c>
      <c r="T181" s="18" t="str">
        <f>VLOOKUP(Table13[[#This Row],[SKU Code]],SKU!$A$2:$C$22,3,0)</f>
        <v>NYX Professional</v>
      </c>
      <c r="U181" s="18" t="str">
        <f>VLOOKUP(Table13[[#This Row],[Store ID]],Stores!$A$2:$H$51,4,0)</f>
        <v>AllAround</v>
      </c>
      <c r="V181" s="36">
        <f>INDEX(Period!$B$1:$B$37,MATCH(Table13[[#This Row],[Period ID]],Period!$C$1:$C$37,0))</f>
        <v>43983</v>
      </c>
    </row>
    <row r="182" spans="1:22" x14ac:dyDescent="0.25">
      <c r="A182" s="15">
        <v>181</v>
      </c>
      <c r="B182" s="2" t="s">
        <v>70</v>
      </c>
      <c r="C182" s="2" t="s">
        <v>96</v>
      </c>
      <c r="D182" s="2" t="s">
        <v>262</v>
      </c>
      <c r="E182" s="2" t="s">
        <v>141</v>
      </c>
      <c r="F182" s="18" t="s">
        <v>213</v>
      </c>
      <c r="G182" s="2" t="s">
        <v>465</v>
      </c>
      <c r="H182" s="2">
        <f>MAX(Table13[[#This Row],[Column1]],0)</f>
        <v>40</v>
      </c>
      <c r="I182" s="29">
        <v>40</v>
      </c>
      <c r="J182" s="29">
        <v>57.304591542989236</v>
      </c>
      <c r="K182" s="29">
        <f>MAX(Table13[[#This Row],[Column2]],0)</f>
        <v>16.100000000000001</v>
      </c>
      <c r="L182" s="24">
        <v>16.100000000000001</v>
      </c>
      <c r="M182" s="25">
        <v>30.794844076514266</v>
      </c>
      <c r="N182" s="2">
        <v>0.82446121020728202</v>
      </c>
      <c r="O182" s="17">
        <v>0.19181053117319113</v>
      </c>
      <c r="P182" s="2" t="str">
        <f>VLOOKUP(Table13[[#This Row],[Salesman ID]],Salesman!$A$2:$K$21,4,0)</f>
        <v>Bhola Rampersad </v>
      </c>
      <c r="Q182" s="2" t="str">
        <f>VLOOKUP(Table13[[#This Row],[City ID]],Region!$A$2:$E$26,2,0)</f>
        <v>Shillong</v>
      </c>
      <c r="R182" s="26" t="str">
        <f>VLOOKUP(Table13[[#This Row],[City ID]],Region!$A$2:$E$26,3,0)</f>
        <v>Meghalaya</v>
      </c>
      <c r="S182" s="2" t="str">
        <f>VLOOKUP(Table13[[#This Row],[City ID]],Region!$A$2:$E$26,4,0)</f>
        <v>Northern</v>
      </c>
      <c r="T182" s="18" t="str">
        <f>VLOOKUP(Table13[[#This Row],[SKU Code]],SKU!$A$2:$C$22,3,0)</f>
        <v>Maybelline</v>
      </c>
      <c r="U182" s="18" t="str">
        <f>VLOOKUP(Table13[[#This Row],[Store ID]],Stores!$A$2:$H$51,4,0)</f>
        <v>OurTown</v>
      </c>
      <c r="V182" s="36">
        <f>INDEX(Period!$B$1:$B$37,MATCH(Table13[[#This Row],[Period ID]],Period!$C$1:$C$37,0))</f>
        <v>43739</v>
      </c>
    </row>
    <row r="183" spans="1:22" x14ac:dyDescent="0.25">
      <c r="A183" s="15">
        <v>182</v>
      </c>
      <c r="B183" s="2" t="s">
        <v>253</v>
      </c>
      <c r="C183" s="2" t="s">
        <v>95</v>
      </c>
      <c r="D183" s="2" t="s">
        <v>183</v>
      </c>
      <c r="E183" s="2" t="s">
        <v>110</v>
      </c>
      <c r="F183" s="18" t="s">
        <v>193</v>
      </c>
      <c r="G183" s="2" t="s">
        <v>466</v>
      </c>
      <c r="H183" s="2">
        <f>MAX(Table13[[#This Row],[Column1]],0)</f>
        <v>187</v>
      </c>
      <c r="I183" s="29">
        <v>187</v>
      </c>
      <c r="J183" s="29">
        <v>314.2712215743411</v>
      </c>
      <c r="K183" s="29">
        <f>MAX(Table13[[#This Row],[Column2]],0)</f>
        <v>1.7</v>
      </c>
      <c r="L183" s="24">
        <v>1.7</v>
      </c>
      <c r="M183" s="25">
        <v>3.2369823067394776</v>
      </c>
      <c r="N183" s="2">
        <v>8.2667534574992207E-2</v>
      </c>
      <c r="O183" s="17">
        <v>0.88019233921085482</v>
      </c>
      <c r="P183" s="2" t="str">
        <f>VLOOKUP(Table13[[#This Row],[Salesman ID]],Salesman!$A$2:$K$21,4,0)</f>
        <v>Nancy Mohan</v>
      </c>
      <c r="Q183" s="2" t="str">
        <f>VLOOKUP(Table13[[#This Row],[City ID]],Region!$A$2:$E$26,2,0)</f>
        <v>Imphal</v>
      </c>
      <c r="R183" s="26" t="str">
        <f>VLOOKUP(Table13[[#This Row],[City ID]],Region!$A$2:$E$26,3,0)</f>
        <v>Manipur</v>
      </c>
      <c r="S183" s="2" t="str">
        <f>VLOOKUP(Table13[[#This Row],[City ID]],Region!$A$2:$E$26,4,0)</f>
        <v>Northern</v>
      </c>
      <c r="T183" s="18" t="str">
        <f>VLOOKUP(Table13[[#This Row],[SKU Code]],SKU!$A$2:$C$22,3,0)</f>
        <v>Maybelline</v>
      </c>
      <c r="U183" s="18" t="str">
        <f>VLOOKUP(Table13[[#This Row],[Store ID]],Stores!$A$2:$H$51,4,0)</f>
        <v>Saffron</v>
      </c>
      <c r="V183" s="36">
        <f>INDEX(Period!$B$1:$B$37,MATCH(Table13[[#This Row],[Period ID]],Period!$C$1:$C$37,0))</f>
        <v>43132</v>
      </c>
    </row>
    <row r="184" spans="1:22" x14ac:dyDescent="0.25">
      <c r="A184" s="15">
        <v>183</v>
      </c>
      <c r="B184" s="2" t="s">
        <v>75</v>
      </c>
      <c r="C184" s="2" t="s">
        <v>86</v>
      </c>
      <c r="D184" s="2" t="s">
        <v>185</v>
      </c>
      <c r="E184" s="2" t="s">
        <v>123</v>
      </c>
      <c r="F184" s="18" t="s">
        <v>226</v>
      </c>
      <c r="G184" s="2" t="s">
        <v>467</v>
      </c>
      <c r="H184" s="2">
        <f>MAX(Table13[[#This Row],[Column1]],0)</f>
        <v>162</v>
      </c>
      <c r="I184" s="29">
        <v>162</v>
      </c>
      <c r="J184" s="29">
        <v>301.14010808003775</v>
      </c>
      <c r="K184" s="29">
        <f>MAX(Table13[[#This Row],[Column2]],0)</f>
        <v>1.1000000000000001</v>
      </c>
      <c r="L184" s="24">
        <v>1.1000000000000001</v>
      </c>
      <c r="M184" s="25">
        <v>1.5432850224282422</v>
      </c>
      <c r="N184" s="2">
        <v>0.2005084408456721</v>
      </c>
      <c r="O184" s="17">
        <v>0.93169141244243392</v>
      </c>
      <c r="P184" s="2" t="str">
        <f>VLOOKUP(Table13[[#This Row],[Salesman ID]],Salesman!$A$2:$K$21,4,0)</f>
        <v>Deepa Mangal </v>
      </c>
      <c r="Q184" s="2" t="str">
        <f>VLOOKUP(Table13[[#This Row],[City ID]],Region!$A$2:$E$26,2,0)</f>
        <v>Panaji</v>
      </c>
      <c r="R184" s="26" t="str">
        <f>VLOOKUP(Table13[[#This Row],[City ID]],Region!$A$2:$E$26,3,0)</f>
        <v>Goa</v>
      </c>
      <c r="S184" s="2" t="str">
        <f>VLOOKUP(Table13[[#This Row],[City ID]],Region!$A$2:$E$26,4,0)</f>
        <v>Western</v>
      </c>
      <c r="T184" s="18" t="str">
        <f>VLOOKUP(Table13[[#This Row],[SKU Code]],SKU!$A$2:$C$22,3,0)</f>
        <v>Maybelline</v>
      </c>
      <c r="U184" s="18" t="str">
        <f>VLOOKUP(Table13[[#This Row],[Store ID]],Stores!$A$2:$H$51,4,0)</f>
        <v>BlueFire</v>
      </c>
      <c r="V184" s="36">
        <f>INDEX(Period!$B$1:$B$37,MATCH(Table13[[#This Row],[Period ID]],Period!$C$1:$C$37,0))</f>
        <v>44136</v>
      </c>
    </row>
    <row r="185" spans="1:22" x14ac:dyDescent="0.25">
      <c r="A185" s="15">
        <v>184</v>
      </c>
      <c r="B185" s="2" t="s">
        <v>68</v>
      </c>
      <c r="C185" s="2" t="s">
        <v>87</v>
      </c>
      <c r="D185" s="2" t="s">
        <v>255</v>
      </c>
      <c r="E185" s="2" t="s">
        <v>132</v>
      </c>
      <c r="F185" s="18" t="s">
        <v>219</v>
      </c>
      <c r="G185" s="2" t="s">
        <v>468</v>
      </c>
      <c r="H185" s="2">
        <f>MAX(Table13[[#This Row],[Column1]],0)</f>
        <v>168</v>
      </c>
      <c r="I185" s="29">
        <v>168</v>
      </c>
      <c r="J185" s="29">
        <v>169.43736679257424</v>
      </c>
      <c r="K185" s="29">
        <f>MAX(Table13[[#This Row],[Column2]],0)</f>
        <v>5.916666666666667</v>
      </c>
      <c r="L185" s="24">
        <v>5.916666666666667</v>
      </c>
      <c r="M185" s="25">
        <v>5.9474933562722132</v>
      </c>
      <c r="N185" s="2">
        <v>0.18483663782678628</v>
      </c>
      <c r="O185" s="17">
        <v>0.67304189435673556</v>
      </c>
      <c r="P185" s="2" t="str">
        <f>VLOOKUP(Table13[[#This Row],[Salesman ID]],Salesman!$A$2:$K$21,4,0)</f>
        <v>Jessica Singhal </v>
      </c>
      <c r="Q185" s="2" t="str">
        <f>VLOOKUP(Table13[[#This Row],[City ID]],Region!$A$2:$E$26,2,0)</f>
        <v>Gandhinagar</v>
      </c>
      <c r="R185" s="26" t="str">
        <f>VLOOKUP(Table13[[#This Row],[City ID]],Region!$A$2:$E$26,3,0)</f>
        <v>Gujarat</v>
      </c>
      <c r="S185" s="2" t="str">
        <f>VLOOKUP(Table13[[#This Row],[City ID]],Region!$A$2:$E$26,4,0)</f>
        <v>Western</v>
      </c>
      <c r="T185" s="18" t="str">
        <f>VLOOKUP(Table13[[#This Row],[SKU Code]],SKU!$A$2:$C$22,3,0)</f>
        <v>Maybelline</v>
      </c>
      <c r="U185" s="18" t="str">
        <f>VLOOKUP(Table13[[#This Row],[Store ID]],Stores!$A$2:$H$51,4,0)</f>
        <v>AllAround</v>
      </c>
      <c r="V185" s="36">
        <f>INDEX(Period!$B$1:$B$37,MATCH(Table13[[#This Row],[Period ID]],Period!$C$1:$C$37,0))</f>
        <v>43922</v>
      </c>
    </row>
    <row r="186" spans="1:22" x14ac:dyDescent="0.25">
      <c r="A186" s="15">
        <v>185</v>
      </c>
      <c r="B186" s="2" t="s">
        <v>67</v>
      </c>
      <c r="C186" s="2" t="s">
        <v>95</v>
      </c>
      <c r="D186" s="2" t="s">
        <v>256</v>
      </c>
      <c r="E186" s="2" t="s">
        <v>118</v>
      </c>
      <c r="F186" s="18" t="s">
        <v>196</v>
      </c>
      <c r="G186" s="2" t="s">
        <v>469</v>
      </c>
      <c r="H186" s="2">
        <f>MAX(Table13[[#This Row],[Column1]],0)</f>
        <v>49</v>
      </c>
      <c r="I186" s="29">
        <v>49</v>
      </c>
      <c r="J186" s="29">
        <v>54.050772442044661</v>
      </c>
      <c r="K186" s="29">
        <f>MAX(Table13[[#This Row],[Column2]],0)</f>
        <v>5.7692307692307692</v>
      </c>
      <c r="L186" s="24">
        <v>5.7692307692307692</v>
      </c>
      <c r="M186" s="25">
        <v>8.6014215631375617</v>
      </c>
      <c r="N186" s="2">
        <v>0.79495149094679785</v>
      </c>
      <c r="O186" s="17">
        <v>0.62924357776569484</v>
      </c>
      <c r="P186" s="2" t="str">
        <f>VLOOKUP(Table13[[#This Row],[Salesman ID]],Salesman!$A$2:$K$21,4,0)</f>
        <v>Rakhi Anne </v>
      </c>
      <c r="Q186" s="2" t="str">
        <f>VLOOKUP(Table13[[#This Row],[City ID]],Region!$A$2:$E$26,2,0)</f>
        <v>Imphal</v>
      </c>
      <c r="R186" s="26" t="str">
        <f>VLOOKUP(Table13[[#This Row],[City ID]],Region!$A$2:$E$26,3,0)</f>
        <v>Manipur</v>
      </c>
      <c r="S186" s="2" t="str">
        <f>VLOOKUP(Table13[[#This Row],[City ID]],Region!$A$2:$E$26,4,0)</f>
        <v>Northern</v>
      </c>
      <c r="T186" s="18" t="str">
        <f>VLOOKUP(Table13[[#This Row],[SKU Code]],SKU!$A$2:$C$22,3,0)</f>
        <v>NYX Professional</v>
      </c>
      <c r="U186" s="18" t="str">
        <f>VLOOKUP(Table13[[#This Row],[Store ID]],Stores!$A$2:$H$51,4,0)</f>
        <v>AllAround</v>
      </c>
      <c r="V186" s="36">
        <f>INDEX(Period!$B$1:$B$37,MATCH(Table13[[#This Row],[Period ID]],Period!$C$1:$C$37,0))</f>
        <v>43221</v>
      </c>
    </row>
    <row r="187" spans="1:22" x14ac:dyDescent="0.25">
      <c r="A187" s="15">
        <v>186</v>
      </c>
      <c r="B187" s="2" t="s">
        <v>70</v>
      </c>
      <c r="C187" s="2" t="s">
        <v>92</v>
      </c>
      <c r="D187" s="2" t="s">
        <v>255</v>
      </c>
      <c r="E187" s="2" t="s">
        <v>111</v>
      </c>
      <c r="F187" s="18" t="s">
        <v>208</v>
      </c>
      <c r="G187" s="2" t="s">
        <v>470</v>
      </c>
      <c r="H187" s="2">
        <f>MAX(Table13[[#This Row],[Column1]],0)</f>
        <v>180</v>
      </c>
      <c r="I187" s="29">
        <v>180</v>
      </c>
      <c r="J187" s="29">
        <v>266.05215061138085</v>
      </c>
      <c r="K187" s="29">
        <f>MAX(Table13[[#This Row],[Column2]],0)</f>
        <v>7.6923076923076927E-2</v>
      </c>
      <c r="L187" s="24">
        <v>7.6923076923076927E-2</v>
      </c>
      <c r="M187" s="25">
        <v>0.10205006246699877</v>
      </c>
      <c r="N187" s="2">
        <v>0.13046602881521929</v>
      </c>
      <c r="O187" s="17">
        <v>0.99651012975935394</v>
      </c>
      <c r="P187" s="2" t="str">
        <f>VLOOKUP(Table13[[#This Row],[Salesman ID]],Salesman!$A$2:$K$21,4,0)</f>
        <v>Bhola Rampersad </v>
      </c>
      <c r="Q187" s="2" t="str">
        <f>VLOOKUP(Table13[[#This Row],[City ID]],Region!$A$2:$E$26,2,0)</f>
        <v>Thiruvananthapuram</v>
      </c>
      <c r="R187" s="26" t="str">
        <f>VLOOKUP(Table13[[#This Row],[City ID]],Region!$A$2:$E$26,3,0)</f>
        <v>Kerala</v>
      </c>
      <c r="S187" s="2" t="str">
        <f>VLOOKUP(Table13[[#This Row],[City ID]],Region!$A$2:$E$26,4,0)</f>
        <v>Southern</v>
      </c>
      <c r="T187" s="18" t="str">
        <f>VLOOKUP(Table13[[#This Row],[SKU Code]],SKU!$A$2:$C$22,3,0)</f>
        <v>Maybelline</v>
      </c>
      <c r="U187" s="18" t="str">
        <f>VLOOKUP(Table13[[#This Row],[Store ID]],Stores!$A$2:$H$51,4,0)</f>
        <v>AllAround</v>
      </c>
      <c r="V187" s="36">
        <f>INDEX(Period!$B$1:$B$37,MATCH(Table13[[#This Row],[Period ID]],Period!$C$1:$C$37,0))</f>
        <v>43586</v>
      </c>
    </row>
    <row r="188" spans="1:22" x14ac:dyDescent="0.25">
      <c r="A188" s="15">
        <v>187</v>
      </c>
      <c r="B188" s="2" t="s">
        <v>75</v>
      </c>
      <c r="C188" s="2" t="s">
        <v>103</v>
      </c>
      <c r="D188" s="2" t="s">
        <v>256</v>
      </c>
      <c r="E188" s="2" t="s">
        <v>145</v>
      </c>
      <c r="F188" s="18" t="s">
        <v>226</v>
      </c>
      <c r="G188" s="2" t="s">
        <v>471</v>
      </c>
      <c r="H188" s="2">
        <f>MAX(Table13[[#This Row],[Column1]],0)</f>
        <v>173</v>
      </c>
      <c r="I188" s="29">
        <v>173</v>
      </c>
      <c r="J188" s="29">
        <v>220.23464164715281</v>
      </c>
      <c r="K188" s="29">
        <f>MAX(Table13[[#This Row],[Column2]],0)</f>
        <v>9.384615384615385</v>
      </c>
      <c r="L188" s="24">
        <v>9.384615384615385</v>
      </c>
      <c r="M188" s="25">
        <v>18.576364428538106</v>
      </c>
      <c r="N188" s="2">
        <v>0.16018315439108133</v>
      </c>
      <c r="O188" s="17">
        <v>0.39490981785241963</v>
      </c>
      <c r="P188" s="2" t="str">
        <f>VLOOKUP(Table13[[#This Row],[Salesman ID]],Salesman!$A$2:$K$21,4,0)</f>
        <v>Deepa Mangal </v>
      </c>
      <c r="Q188" s="2" t="str">
        <f>VLOOKUP(Table13[[#This Row],[City ID]],Region!$A$2:$E$26,2,0)</f>
        <v>Chennai</v>
      </c>
      <c r="R188" s="26" t="str">
        <f>VLOOKUP(Table13[[#This Row],[City ID]],Region!$A$2:$E$26,3,0)</f>
        <v>Tamil Nadu</v>
      </c>
      <c r="S188" s="2" t="str">
        <f>VLOOKUP(Table13[[#This Row],[City ID]],Region!$A$2:$E$26,4,0)</f>
        <v>Southern</v>
      </c>
      <c r="T188" s="18" t="str">
        <f>VLOOKUP(Table13[[#This Row],[SKU Code]],SKU!$A$2:$C$22,3,0)</f>
        <v>NYX Professional</v>
      </c>
      <c r="U188" s="18" t="str">
        <f>VLOOKUP(Table13[[#This Row],[Store ID]],Stores!$A$2:$H$51,4,0)</f>
        <v>Saffron</v>
      </c>
      <c r="V188" s="36">
        <f>INDEX(Period!$B$1:$B$37,MATCH(Table13[[#This Row],[Period ID]],Period!$C$1:$C$37,0))</f>
        <v>44136</v>
      </c>
    </row>
    <row r="189" spans="1:22" x14ac:dyDescent="0.25">
      <c r="A189" s="15">
        <v>188</v>
      </c>
      <c r="B189" s="2" t="s">
        <v>78</v>
      </c>
      <c r="C189" s="2" t="s">
        <v>81</v>
      </c>
      <c r="D189" s="2" t="s">
        <v>189</v>
      </c>
      <c r="E189" s="2" t="s">
        <v>140</v>
      </c>
      <c r="F189" s="18" t="s">
        <v>204</v>
      </c>
      <c r="G189" s="2" t="s">
        <v>472</v>
      </c>
      <c r="H189" s="2">
        <f>MAX(Table13[[#This Row],[Column1]],0)</f>
        <v>123</v>
      </c>
      <c r="I189" s="29">
        <v>123</v>
      </c>
      <c r="J189" s="29">
        <v>148.685835660442</v>
      </c>
      <c r="K189" s="29">
        <f>MAX(Table13[[#This Row],[Column2]],0)</f>
        <v>12.866666666666667</v>
      </c>
      <c r="L189" s="24">
        <v>12.866666666666667</v>
      </c>
      <c r="M189" s="25">
        <v>15.358375261763586</v>
      </c>
      <c r="N189" s="2">
        <v>0.38447941927507867</v>
      </c>
      <c r="O189" s="17">
        <v>3.1395520924881404E-2</v>
      </c>
      <c r="P189" s="2" t="str">
        <f>VLOOKUP(Table13[[#This Row],[Salesman ID]],Salesman!$A$2:$K$21,4,0)</f>
        <v>Neela Chaudry </v>
      </c>
      <c r="Q189" s="2" t="str">
        <f>VLOOKUP(Table13[[#This Row],[City ID]],Region!$A$2:$E$26,2,0)</f>
        <v>Amaravati</v>
      </c>
      <c r="R189" s="26" t="str">
        <f>VLOOKUP(Table13[[#This Row],[City ID]],Region!$A$2:$E$26,3,0)</f>
        <v>Andhra Pradesh</v>
      </c>
      <c r="S189" s="2" t="str">
        <f>VLOOKUP(Table13[[#This Row],[City ID]],Region!$A$2:$E$26,4,0)</f>
        <v>Southern</v>
      </c>
      <c r="T189" s="18" t="str">
        <f>VLOOKUP(Table13[[#This Row],[SKU Code]],SKU!$A$2:$C$22,3,0)</f>
        <v>Garnier</v>
      </c>
      <c r="U189" s="18" t="str">
        <f>VLOOKUP(Table13[[#This Row],[Store ID]],Stores!$A$2:$H$51,4,0)</f>
        <v>Fireside</v>
      </c>
      <c r="V189" s="36">
        <f>INDEX(Period!$B$1:$B$37,MATCH(Table13[[#This Row],[Period ID]],Period!$C$1:$C$37,0))</f>
        <v>43466</v>
      </c>
    </row>
    <row r="190" spans="1:22" x14ac:dyDescent="0.25">
      <c r="A190" s="15">
        <v>189</v>
      </c>
      <c r="B190" s="2" t="s">
        <v>249</v>
      </c>
      <c r="C190" s="2" t="s">
        <v>98</v>
      </c>
      <c r="D190" s="2" t="s">
        <v>263</v>
      </c>
      <c r="E190" s="2" t="s">
        <v>116</v>
      </c>
      <c r="F190" s="18" t="s">
        <v>207</v>
      </c>
      <c r="G190" s="2" t="s">
        <v>473</v>
      </c>
      <c r="H190" s="2">
        <f>MAX(Table13[[#This Row],[Column1]],0)</f>
        <v>117</v>
      </c>
      <c r="I190" s="29">
        <v>117</v>
      </c>
      <c r="J190" s="29">
        <v>145.95384737177557</v>
      </c>
      <c r="K190" s="29">
        <f>MAX(Table13[[#This Row],[Column2]],0)</f>
        <v>1.6875</v>
      </c>
      <c r="L190" s="24">
        <v>1.6875</v>
      </c>
      <c r="M190" s="25">
        <v>2.5606831403889254</v>
      </c>
      <c r="N190" s="2">
        <v>0.40247676277985878</v>
      </c>
      <c r="O190" s="17">
        <v>0.90257442273371813</v>
      </c>
      <c r="P190" s="2" t="str">
        <f>VLOOKUP(Table13[[#This Row],[Salesman ID]],Salesman!$A$2:$K$21,4,0)</f>
        <v>Rebecca Jones</v>
      </c>
      <c r="Q190" s="2" t="str">
        <f>VLOOKUP(Table13[[#This Row],[City ID]],Region!$A$2:$E$26,2,0)</f>
        <v>Kohima</v>
      </c>
      <c r="R190" s="26" t="str">
        <f>VLOOKUP(Table13[[#This Row],[City ID]],Region!$A$2:$E$26,3,0)</f>
        <v>Nagaland</v>
      </c>
      <c r="S190" s="2" t="str">
        <f>VLOOKUP(Table13[[#This Row],[City ID]],Region!$A$2:$E$26,4,0)</f>
        <v>Northern</v>
      </c>
      <c r="T190" s="18" t="str">
        <f>VLOOKUP(Table13[[#This Row],[SKU Code]],SKU!$A$2:$C$22,3,0)</f>
        <v>Garnier</v>
      </c>
      <c r="U190" s="18" t="str">
        <f>VLOOKUP(Table13[[#This Row],[Store ID]],Stores!$A$2:$H$51,4,0)</f>
        <v>BlueFire</v>
      </c>
      <c r="V190" s="36">
        <f>INDEX(Period!$B$1:$B$37,MATCH(Table13[[#This Row],[Period ID]],Period!$C$1:$C$37,0))</f>
        <v>43556</v>
      </c>
    </row>
    <row r="191" spans="1:22" x14ac:dyDescent="0.25">
      <c r="A191" s="15">
        <v>190</v>
      </c>
      <c r="B191" s="2" t="s">
        <v>78</v>
      </c>
      <c r="C191" s="2" t="s">
        <v>90</v>
      </c>
      <c r="D191" s="2" t="s">
        <v>180</v>
      </c>
      <c r="E191" s="2" t="s">
        <v>133</v>
      </c>
      <c r="F191" s="18" t="s">
        <v>227</v>
      </c>
      <c r="G191" s="2" t="s">
        <v>474</v>
      </c>
      <c r="H191" s="2">
        <f>MAX(Table13[[#This Row],[Column1]],0)</f>
        <v>0</v>
      </c>
      <c r="I191" s="29">
        <v>-62</v>
      </c>
      <c r="J191" s="29">
        <v>70.242783362889995</v>
      </c>
      <c r="K191" s="29">
        <f>MAX(Table13[[#This Row],[Column2]],0)</f>
        <v>0</v>
      </c>
      <c r="L191" s="24">
        <v>-6.7058823529411766</v>
      </c>
      <c r="M191" s="25">
        <v>7.8073351919545937</v>
      </c>
      <c r="N191" s="2">
        <v>0.71127872038116813</v>
      </c>
      <c r="O191" s="17">
        <v>0.42562246812607507</v>
      </c>
      <c r="P191" s="2" t="str">
        <f>VLOOKUP(Table13[[#This Row],[Salesman ID]],Salesman!$A$2:$K$21,4,0)</f>
        <v>Neela Chaudry </v>
      </c>
      <c r="Q191" s="2" t="str">
        <f>VLOOKUP(Table13[[#This Row],[City ID]],Region!$A$2:$E$26,2,0)</f>
        <v>Ranchi</v>
      </c>
      <c r="R191" s="26" t="str">
        <f>VLOOKUP(Table13[[#This Row],[City ID]],Region!$A$2:$E$26,3,0)</f>
        <v>Jharkhand</v>
      </c>
      <c r="S191" s="2" t="str">
        <f>VLOOKUP(Table13[[#This Row],[City ID]],Region!$A$2:$E$26,4,0)</f>
        <v>Eastern</v>
      </c>
      <c r="T191" s="18" t="str">
        <f>VLOOKUP(Table13[[#This Row],[SKU Code]],SKU!$A$2:$C$22,3,0)</f>
        <v>NYX Professional</v>
      </c>
      <c r="U191" s="18" t="str">
        <f>VLOOKUP(Table13[[#This Row],[Store ID]],Stores!$A$2:$H$51,4,0)</f>
        <v>Fireside</v>
      </c>
      <c r="V191" s="36">
        <f>INDEX(Period!$B$1:$B$37,MATCH(Table13[[#This Row],[Period ID]],Period!$C$1:$C$37,0))</f>
        <v>44166</v>
      </c>
    </row>
    <row r="192" spans="1:22" x14ac:dyDescent="0.25">
      <c r="A192" s="15">
        <v>191</v>
      </c>
      <c r="B192" s="2" t="s">
        <v>69</v>
      </c>
      <c r="C192" s="2" t="s">
        <v>81</v>
      </c>
      <c r="D192" s="2" t="s">
        <v>183</v>
      </c>
      <c r="E192" s="2" t="s">
        <v>110</v>
      </c>
      <c r="F192" s="18" t="s">
        <v>217</v>
      </c>
      <c r="G192" s="2" t="s">
        <v>475</v>
      </c>
      <c r="H192" s="2">
        <f>MAX(Table13[[#This Row],[Column1]],0)</f>
        <v>179</v>
      </c>
      <c r="I192" s="29">
        <v>179</v>
      </c>
      <c r="J192" s="29">
        <v>203.61675528414952</v>
      </c>
      <c r="K192" s="29">
        <f>MAX(Table13[[#This Row],[Column2]],0)</f>
        <v>5.882352941176471</v>
      </c>
      <c r="L192" s="24">
        <v>5.882352941176471</v>
      </c>
      <c r="M192" s="25">
        <v>6.4147684874294715</v>
      </c>
      <c r="N192" s="2">
        <v>0.13104711685193016</v>
      </c>
      <c r="O192" s="17">
        <v>0.51239811979486705</v>
      </c>
      <c r="P192" s="2" t="str">
        <f>VLOOKUP(Table13[[#This Row],[Salesman ID]],Salesman!$A$2:$K$21,4,0)</f>
        <v>Samuel George</v>
      </c>
      <c r="Q192" s="2" t="str">
        <f>VLOOKUP(Table13[[#This Row],[City ID]],Region!$A$2:$E$26,2,0)</f>
        <v>Amaravati</v>
      </c>
      <c r="R192" s="26" t="str">
        <f>VLOOKUP(Table13[[#This Row],[City ID]],Region!$A$2:$E$26,3,0)</f>
        <v>Andhra Pradesh</v>
      </c>
      <c r="S192" s="2" t="str">
        <f>VLOOKUP(Table13[[#This Row],[City ID]],Region!$A$2:$E$26,4,0)</f>
        <v>Southern</v>
      </c>
      <c r="T192" s="18" t="str">
        <f>VLOOKUP(Table13[[#This Row],[SKU Code]],SKU!$A$2:$C$22,3,0)</f>
        <v>Maybelline</v>
      </c>
      <c r="U192" s="18" t="str">
        <f>VLOOKUP(Table13[[#This Row],[Store ID]],Stores!$A$2:$H$51,4,0)</f>
        <v>Saffron</v>
      </c>
      <c r="V192" s="36">
        <f>INDEX(Period!$B$1:$B$37,MATCH(Table13[[#This Row],[Period ID]],Period!$C$1:$C$37,0))</f>
        <v>43862</v>
      </c>
    </row>
    <row r="193" spans="1:22" x14ac:dyDescent="0.25">
      <c r="A193" s="15">
        <v>192</v>
      </c>
      <c r="B193" s="2" t="s">
        <v>69</v>
      </c>
      <c r="C193" s="2" t="s">
        <v>101</v>
      </c>
      <c r="D193" s="2" t="s">
        <v>260</v>
      </c>
      <c r="E193" s="2" t="s">
        <v>119</v>
      </c>
      <c r="F193" s="18" t="s">
        <v>208</v>
      </c>
      <c r="G193" s="2" t="s">
        <v>476</v>
      </c>
      <c r="H193" s="2">
        <f>MAX(Table13[[#This Row],[Column1]],0)</f>
        <v>121</v>
      </c>
      <c r="I193" s="29">
        <v>121</v>
      </c>
      <c r="J193" s="29">
        <v>129.97091132287474</v>
      </c>
      <c r="K193" s="29">
        <f>MAX(Table13[[#This Row],[Column2]],0)</f>
        <v>1.0555555555555556</v>
      </c>
      <c r="L193" s="24">
        <v>1.0555555555555556</v>
      </c>
      <c r="M193" s="25">
        <v>1.8819931021157341</v>
      </c>
      <c r="N193" s="2">
        <v>0.38776480340148622</v>
      </c>
      <c r="O193" s="17">
        <v>0.94368147537297564</v>
      </c>
      <c r="P193" s="2" t="str">
        <f>VLOOKUP(Table13[[#This Row],[Salesman ID]],Salesman!$A$2:$K$21,4,0)</f>
        <v>Samuel George</v>
      </c>
      <c r="Q193" s="2" t="str">
        <f>VLOOKUP(Table13[[#This Row],[City ID]],Region!$A$2:$E$26,2,0)</f>
        <v>Jaipur</v>
      </c>
      <c r="R193" s="26" t="str">
        <f>VLOOKUP(Table13[[#This Row],[City ID]],Region!$A$2:$E$26,3,0)</f>
        <v>Rajasthan</v>
      </c>
      <c r="S193" s="2" t="str">
        <f>VLOOKUP(Table13[[#This Row],[City ID]],Region!$A$2:$E$26,4,0)</f>
        <v>Northern</v>
      </c>
      <c r="T193" s="18" t="str">
        <f>VLOOKUP(Table13[[#This Row],[SKU Code]],SKU!$A$2:$C$22,3,0)</f>
        <v>Garnier</v>
      </c>
      <c r="U193" s="18" t="str">
        <f>VLOOKUP(Table13[[#This Row],[Store ID]],Stores!$A$2:$H$51,4,0)</f>
        <v>Fireside</v>
      </c>
      <c r="V193" s="36">
        <f>INDEX(Period!$B$1:$B$37,MATCH(Table13[[#This Row],[Period ID]],Period!$C$1:$C$37,0))</f>
        <v>43586</v>
      </c>
    </row>
    <row r="194" spans="1:22" x14ac:dyDescent="0.25">
      <c r="A194" s="15">
        <v>193</v>
      </c>
      <c r="B194" s="2" t="s">
        <v>74</v>
      </c>
      <c r="C194" s="2" t="s">
        <v>98</v>
      </c>
      <c r="D194" s="2" t="s">
        <v>259</v>
      </c>
      <c r="E194" s="2" t="s">
        <v>130</v>
      </c>
      <c r="F194" s="18" t="s">
        <v>217</v>
      </c>
      <c r="G194" s="2" t="s">
        <v>477</v>
      </c>
      <c r="H194" s="2">
        <f>MAX(Table13[[#This Row],[Column1]],0)</f>
        <v>108</v>
      </c>
      <c r="I194" s="29">
        <v>108</v>
      </c>
      <c r="J194" s="29">
        <v>181.54534897016254</v>
      </c>
      <c r="K194" s="29">
        <f>MAX(Table13[[#This Row],[Column2]],0)</f>
        <v>2.15</v>
      </c>
      <c r="L194" s="24">
        <v>2.15</v>
      </c>
      <c r="M194" s="25">
        <v>2.9650066984712797</v>
      </c>
      <c r="N194" s="2">
        <v>0.4466049400686819</v>
      </c>
      <c r="O194" s="17">
        <v>0.8475596206466407</v>
      </c>
      <c r="P194" s="2" t="str">
        <f>VLOOKUP(Table13[[#This Row],[Salesman ID]],Salesman!$A$2:$K$21,4,0)</f>
        <v>Tejaswani Butala </v>
      </c>
      <c r="Q194" s="2" t="str">
        <f>VLOOKUP(Table13[[#This Row],[City ID]],Region!$A$2:$E$26,2,0)</f>
        <v>Kohima</v>
      </c>
      <c r="R194" s="26" t="str">
        <f>VLOOKUP(Table13[[#This Row],[City ID]],Region!$A$2:$E$26,3,0)</f>
        <v>Nagaland</v>
      </c>
      <c r="S194" s="2" t="str">
        <f>VLOOKUP(Table13[[#This Row],[City ID]],Region!$A$2:$E$26,4,0)</f>
        <v>Northern</v>
      </c>
      <c r="T194" s="18" t="str">
        <f>VLOOKUP(Table13[[#This Row],[SKU Code]],SKU!$A$2:$C$22,3,0)</f>
        <v>Garnier</v>
      </c>
      <c r="U194" s="18" t="str">
        <f>VLOOKUP(Table13[[#This Row],[Store ID]],Stores!$A$2:$H$51,4,0)</f>
        <v>BlueFire</v>
      </c>
      <c r="V194" s="36">
        <f>INDEX(Period!$B$1:$B$37,MATCH(Table13[[#This Row],[Period ID]],Period!$C$1:$C$37,0))</f>
        <v>43862</v>
      </c>
    </row>
    <row r="195" spans="1:22" x14ac:dyDescent="0.25">
      <c r="A195" s="15">
        <v>194</v>
      </c>
      <c r="B195" s="2" t="s">
        <v>77</v>
      </c>
      <c r="C195" s="2" t="s">
        <v>105</v>
      </c>
      <c r="D195" s="2" t="s">
        <v>259</v>
      </c>
      <c r="E195" s="2" t="s">
        <v>125</v>
      </c>
      <c r="F195" s="18" t="s">
        <v>216</v>
      </c>
      <c r="G195" s="2" t="s">
        <v>478</v>
      </c>
      <c r="H195" s="2">
        <f>MAX(Table13[[#This Row],[Column1]],0)</f>
        <v>47</v>
      </c>
      <c r="I195" s="29">
        <v>47</v>
      </c>
      <c r="J195" s="29">
        <v>78.589435875926867</v>
      </c>
      <c r="K195" s="29">
        <f>MAX(Table13[[#This Row],[Column2]],0)</f>
        <v>10.461538461538462</v>
      </c>
      <c r="L195" s="24">
        <v>10.461538461538462</v>
      </c>
      <c r="M195" s="25">
        <v>20.38617476679714</v>
      </c>
      <c r="N195" s="2">
        <v>0.79674254115360366</v>
      </c>
      <c r="O195" s="17">
        <v>0.31954113717605548</v>
      </c>
      <c r="P195" s="2" t="str">
        <f>VLOOKUP(Table13[[#This Row],[Salesman ID]],Salesman!$A$2:$K$21,4,0)</f>
        <v>Vijay Dev</v>
      </c>
      <c r="Q195" s="2" t="str">
        <f>VLOOKUP(Table13[[#This Row],[City ID]],Region!$A$2:$E$26,2,0)</f>
        <v>Kolkata</v>
      </c>
      <c r="R195" s="26" t="str">
        <f>VLOOKUP(Table13[[#This Row],[City ID]],Region!$A$2:$E$26,3,0)</f>
        <v>West Bengal</v>
      </c>
      <c r="S195" s="2" t="str">
        <f>VLOOKUP(Table13[[#This Row],[City ID]],Region!$A$2:$E$26,4,0)</f>
        <v>Eastern</v>
      </c>
      <c r="T195" s="18" t="str">
        <f>VLOOKUP(Table13[[#This Row],[SKU Code]],SKU!$A$2:$C$22,3,0)</f>
        <v>Garnier</v>
      </c>
      <c r="U195" s="18" t="str">
        <f>VLOOKUP(Table13[[#This Row],[Store ID]],Stores!$A$2:$H$51,4,0)</f>
        <v>AllAround</v>
      </c>
      <c r="V195" s="36">
        <f>INDEX(Period!$B$1:$B$37,MATCH(Table13[[#This Row],[Period ID]],Period!$C$1:$C$37,0))</f>
        <v>43831</v>
      </c>
    </row>
    <row r="196" spans="1:22" x14ac:dyDescent="0.25">
      <c r="A196" s="15">
        <v>195</v>
      </c>
      <c r="B196" s="2" t="s">
        <v>78</v>
      </c>
      <c r="C196" s="2" t="s">
        <v>87</v>
      </c>
      <c r="D196" s="2" t="s">
        <v>258</v>
      </c>
      <c r="E196" s="2" t="s">
        <v>148</v>
      </c>
      <c r="F196" s="18" t="s">
        <v>225</v>
      </c>
      <c r="G196" s="2" t="s">
        <v>479</v>
      </c>
      <c r="H196" s="2">
        <f>MAX(Table13[[#This Row],[Column1]],0)</f>
        <v>11</v>
      </c>
      <c r="I196" s="29">
        <v>11</v>
      </c>
      <c r="J196" s="29">
        <v>13.672866329960058</v>
      </c>
      <c r="K196" s="29">
        <f>MAX(Table13[[#This Row],[Column2]],0)</f>
        <v>9.5882352941176467</v>
      </c>
      <c r="L196" s="24">
        <v>9.5882352941176467</v>
      </c>
      <c r="M196" s="25">
        <v>10.837912720526225</v>
      </c>
      <c r="N196" s="2">
        <v>0.94885321036616976</v>
      </c>
      <c r="O196" s="17">
        <v>0.18800362279198357</v>
      </c>
      <c r="P196" s="2" t="str">
        <f>VLOOKUP(Table13[[#This Row],[Salesman ID]],Salesman!$A$2:$K$21,4,0)</f>
        <v>Neela Chaudry </v>
      </c>
      <c r="Q196" s="2" t="str">
        <f>VLOOKUP(Table13[[#This Row],[City ID]],Region!$A$2:$E$26,2,0)</f>
        <v>Gandhinagar</v>
      </c>
      <c r="R196" s="26" t="str">
        <f>VLOOKUP(Table13[[#This Row],[City ID]],Region!$A$2:$E$26,3,0)</f>
        <v>Gujarat</v>
      </c>
      <c r="S196" s="2" t="str">
        <f>VLOOKUP(Table13[[#This Row],[City ID]],Region!$A$2:$E$26,4,0)</f>
        <v>Western</v>
      </c>
      <c r="T196" s="18" t="str">
        <f>VLOOKUP(Table13[[#This Row],[SKU Code]],SKU!$A$2:$C$22,3,0)</f>
        <v>Garnier</v>
      </c>
      <c r="U196" s="18" t="str">
        <f>VLOOKUP(Table13[[#This Row],[Store ID]],Stores!$A$2:$H$51,4,0)</f>
        <v>OurTown</v>
      </c>
      <c r="V196" s="36">
        <f>INDEX(Period!$B$1:$B$37,MATCH(Table13[[#This Row],[Period ID]],Period!$C$1:$C$37,0))</f>
        <v>44105</v>
      </c>
    </row>
    <row r="197" spans="1:22" x14ac:dyDescent="0.25">
      <c r="A197" s="15">
        <v>196</v>
      </c>
      <c r="B197" s="2" t="s">
        <v>66</v>
      </c>
      <c r="C197" s="2" t="s">
        <v>97</v>
      </c>
      <c r="D197" s="2" t="s">
        <v>186</v>
      </c>
      <c r="E197" s="2" t="s">
        <v>110</v>
      </c>
      <c r="F197" s="18" t="s">
        <v>206</v>
      </c>
      <c r="G197" s="2" t="s">
        <v>480</v>
      </c>
      <c r="H197" s="2">
        <f>MAX(Table13[[#This Row],[Column1]],0)</f>
        <v>55</v>
      </c>
      <c r="I197" s="29">
        <v>55</v>
      </c>
      <c r="J197" s="29">
        <v>98.327793989889443</v>
      </c>
      <c r="K197" s="29">
        <f>MAX(Table13[[#This Row],[Column2]],0)</f>
        <v>7.615384615384615</v>
      </c>
      <c r="L197" s="24">
        <v>7.615384615384615</v>
      </c>
      <c r="M197" s="25">
        <v>8.3317079810846479</v>
      </c>
      <c r="N197" s="2">
        <v>0.76719879575240857</v>
      </c>
      <c r="O197" s="17">
        <v>0.51373251696344713</v>
      </c>
      <c r="P197" s="2" t="str">
        <f>VLOOKUP(Table13[[#This Row],[Salesman ID]],Salesman!$A$2:$K$21,4,0)</f>
        <v>Wahid Khan</v>
      </c>
      <c r="Q197" s="2" t="str">
        <f>VLOOKUP(Table13[[#This Row],[City ID]],Region!$A$2:$E$26,2,0)</f>
        <v>Aizawl</v>
      </c>
      <c r="R197" s="26" t="str">
        <f>VLOOKUP(Table13[[#This Row],[City ID]],Region!$A$2:$E$26,3,0)</f>
        <v>Mizoram</v>
      </c>
      <c r="S197" s="2" t="str">
        <f>VLOOKUP(Table13[[#This Row],[City ID]],Region!$A$2:$E$26,4,0)</f>
        <v>Northern</v>
      </c>
      <c r="T197" s="18" t="str">
        <f>VLOOKUP(Table13[[#This Row],[SKU Code]],SKU!$A$2:$C$22,3,0)</f>
        <v>NYX Professional</v>
      </c>
      <c r="U197" s="18" t="str">
        <f>VLOOKUP(Table13[[#This Row],[Store ID]],Stores!$A$2:$H$51,4,0)</f>
        <v>Saffron</v>
      </c>
      <c r="V197" s="36">
        <f>INDEX(Period!$B$1:$B$37,MATCH(Table13[[#This Row],[Period ID]],Period!$C$1:$C$37,0))</f>
        <v>43525</v>
      </c>
    </row>
    <row r="198" spans="1:22" x14ac:dyDescent="0.25">
      <c r="A198" s="15">
        <v>197</v>
      </c>
      <c r="B198" s="2" t="s">
        <v>253</v>
      </c>
      <c r="C198" s="2" t="s">
        <v>101</v>
      </c>
      <c r="D198" s="2" t="s">
        <v>188</v>
      </c>
      <c r="E198" s="2" t="s">
        <v>141</v>
      </c>
      <c r="F198" s="18" t="s">
        <v>222</v>
      </c>
      <c r="G198" s="2" t="s">
        <v>481</v>
      </c>
      <c r="H198" s="2">
        <f>MAX(Table13[[#This Row],[Column1]],0)</f>
        <v>13</v>
      </c>
      <c r="I198" s="29">
        <v>13</v>
      </c>
      <c r="J198" s="29">
        <v>20.280833268989213</v>
      </c>
      <c r="K198" s="29">
        <f>MAX(Table13[[#This Row],[Column2]],0)</f>
        <v>9.8000000000000007</v>
      </c>
      <c r="L198" s="24">
        <v>9.8000000000000007</v>
      </c>
      <c r="M198" s="25">
        <v>14.252093964988761</v>
      </c>
      <c r="N198" s="2">
        <v>0.94195415858698162</v>
      </c>
      <c r="O198" s="17">
        <v>0.25957289705455777</v>
      </c>
      <c r="P198" s="2" t="str">
        <f>VLOOKUP(Table13[[#This Row],[Salesman ID]],Salesman!$A$2:$K$21,4,0)</f>
        <v>Nancy Mohan</v>
      </c>
      <c r="Q198" s="2" t="str">
        <f>VLOOKUP(Table13[[#This Row],[City ID]],Region!$A$2:$E$26,2,0)</f>
        <v>Jaipur</v>
      </c>
      <c r="R198" s="26" t="str">
        <f>VLOOKUP(Table13[[#This Row],[City ID]],Region!$A$2:$E$26,3,0)</f>
        <v>Rajasthan</v>
      </c>
      <c r="S198" s="2" t="str">
        <f>VLOOKUP(Table13[[#This Row],[City ID]],Region!$A$2:$E$26,4,0)</f>
        <v>Northern</v>
      </c>
      <c r="T198" s="18" t="str">
        <f>VLOOKUP(Table13[[#This Row],[SKU Code]],SKU!$A$2:$C$22,3,0)</f>
        <v>Garnier</v>
      </c>
      <c r="U198" s="18" t="str">
        <f>VLOOKUP(Table13[[#This Row],[Store ID]],Stores!$A$2:$H$51,4,0)</f>
        <v>OurTown</v>
      </c>
      <c r="V198" s="36">
        <f>INDEX(Period!$B$1:$B$37,MATCH(Table13[[#This Row],[Period ID]],Period!$C$1:$C$37,0))</f>
        <v>44013</v>
      </c>
    </row>
    <row r="199" spans="1:22" x14ac:dyDescent="0.25">
      <c r="A199" s="15">
        <v>198</v>
      </c>
      <c r="B199" s="2" t="s">
        <v>80</v>
      </c>
      <c r="C199" s="2" t="s">
        <v>83</v>
      </c>
      <c r="D199" s="2" t="s">
        <v>263</v>
      </c>
      <c r="E199" s="2" t="s">
        <v>110</v>
      </c>
      <c r="F199" s="18" t="s">
        <v>196</v>
      </c>
      <c r="G199" s="2" t="s">
        <v>482</v>
      </c>
      <c r="H199" s="2">
        <f>MAX(Table13[[#This Row],[Column1]],0)</f>
        <v>147</v>
      </c>
      <c r="I199" s="29">
        <v>147</v>
      </c>
      <c r="J199" s="29">
        <v>172.20359989538309</v>
      </c>
      <c r="K199" s="29">
        <f>MAX(Table13[[#This Row],[Column2]],0)</f>
        <v>2.5555555555555554</v>
      </c>
      <c r="L199" s="24">
        <v>2.5555555555555554</v>
      </c>
      <c r="M199" s="25">
        <v>3.1251026597753038</v>
      </c>
      <c r="N199" s="2">
        <v>0.28434151957218001</v>
      </c>
      <c r="O199" s="17">
        <v>0.82285494797946201</v>
      </c>
      <c r="P199" s="2" t="str">
        <f>VLOOKUP(Table13[[#This Row],[Salesman ID]],Salesman!$A$2:$K$21,4,0)</f>
        <v>Shweta Kalla </v>
      </c>
      <c r="Q199" s="2" t="str">
        <f>VLOOKUP(Table13[[#This Row],[City ID]],Region!$A$2:$E$26,2,0)</f>
        <v>Dispur</v>
      </c>
      <c r="R199" s="26" t="str">
        <f>VLOOKUP(Table13[[#This Row],[City ID]],Region!$A$2:$E$26,3,0)</f>
        <v>Assam</v>
      </c>
      <c r="S199" s="2" t="str">
        <f>VLOOKUP(Table13[[#This Row],[City ID]],Region!$A$2:$E$26,4,0)</f>
        <v>Northern</v>
      </c>
      <c r="T199" s="18" t="str">
        <f>VLOOKUP(Table13[[#This Row],[SKU Code]],SKU!$A$2:$C$22,3,0)</f>
        <v>Garnier</v>
      </c>
      <c r="U199" s="18" t="str">
        <f>VLOOKUP(Table13[[#This Row],[Store ID]],Stores!$A$2:$H$51,4,0)</f>
        <v>Saffron</v>
      </c>
      <c r="V199" s="36">
        <f>INDEX(Period!$B$1:$B$37,MATCH(Table13[[#This Row],[Period ID]],Period!$C$1:$C$37,0))</f>
        <v>43221</v>
      </c>
    </row>
    <row r="200" spans="1:22" x14ac:dyDescent="0.25">
      <c r="A200" s="15">
        <v>199</v>
      </c>
      <c r="B200" s="2" t="s">
        <v>69</v>
      </c>
      <c r="C200" s="2" t="s">
        <v>82</v>
      </c>
      <c r="D200" s="2" t="s">
        <v>258</v>
      </c>
      <c r="E200" s="2" t="s">
        <v>136</v>
      </c>
      <c r="F200" s="18" t="s">
        <v>196</v>
      </c>
      <c r="G200" s="2" t="s">
        <v>483</v>
      </c>
      <c r="H200" s="2">
        <f>MAX(Table13[[#This Row],[Column1]],0)</f>
        <v>88</v>
      </c>
      <c r="I200" s="29">
        <v>88</v>
      </c>
      <c r="J200" s="29">
        <v>140.41506267486818</v>
      </c>
      <c r="K200" s="29">
        <f>MAX(Table13[[#This Row],[Column2]],0)</f>
        <v>9.2727272727272734</v>
      </c>
      <c r="L200" s="24">
        <v>9.2727272727272734</v>
      </c>
      <c r="M200" s="25">
        <v>12.708734427305565</v>
      </c>
      <c r="N200" s="2">
        <v>0.56824548471620195</v>
      </c>
      <c r="O200" s="17">
        <v>0.50422675671529804</v>
      </c>
      <c r="P200" s="2" t="str">
        <f>VLOOKUP(Table13[[#This Row],[Salesman ID]],Salesman!$A$2:$K$21,4,0)</f>
        <v>Samuel George</v>
      </c>
      <c r="Q200" s="2" t="str">
        <f>VLOOKUP(Table13[[#This Row],[City ID]],Region!$A$2:$E$26,2,0)</f>
        <v>Itanagar</v>
      </c>
      <c r="R200" s="26" t="str">
        <f>VLOOKUP(Table13[[#This Row],[City ID]],Region!$A$2:$E$26,3,0)</f>
        <v>Arunachal Pradesh</v>
      </c>
      <c r="S200" s="2" t="str">
        <f>VLOOKUP(Table13[[#This Row],[City ID]],Region!$A$2:$E$26,4,0)</f>
        <v>Northern</v>
      </c>
      <c r="T200" s="18" t="str">
        <f>VLOOKUP(Table13[[#This Row],[SKU Code]],SKU!$A$2:$C$22,3,0)</f>
        <v>Garnier</v>
      </c>
      <c r="U200" s="18" t="str">
        <f>VLOOKUP(Table13[[#This Row],[Store ID]],Stores!$A$2:$H$51,4,0)</f>
        <v>AllStar</v>
      </c>
      <c r="V200" s="36">
        <f>INDEX(Period!$B$1:$B$37,MATCH(Table13[[#This Row],[Period ID]],Period!$C$1:$C$37,0))</f>
        <v>43221</v>
      </c>
    </row>
    <row r="201" spans="1:22" x14ac:dyDescent="0.25">
      <c r="A201" s="15">
        <v>200</v>
      </c>
      <c r="B201" s="16" t="s">
        <v>78</v>
      </c>
      <c r="C201" s="16" t="s">
        <v>81</v>
      </c>
      <c r="D201" s="16" t="s">
        <v>262</v>
      </c>
      <c r="E201" s="16" t="s">
        <v>114</v>
      </c>
      <c r="F201" s="19" t="s">
        <v>215</v>
      </c>
      <c r="G201" s="16" t="s">
        <v>484</v>
      </c>
      <c r="H201" s="16">
        <f>MAX(Table13[[#This Row],[Column1]],0)</f>
        <v>0</v>
      </c>
      <c r="I201" s="29">
        <v>-101</v>
      </c>
      <c r="J201" s="29">
        <v>125.05833731242382</v>
      </c>
      <c r="K201" s="29">
        <f>MAX(Table13[[#This Row],[Column2]],0)</f>
        <v>0</v>
      </c>
      <c r="L201" s="24">
        <v>-8.3529411764705888</v>
      </c>
      <c r="M201" s="25">
        <v>8.6652213440032853</v>
      </c>
      <c r="N201" s="2">
        <v>0.48875205762189322</v>
      </c>
      <c r="O201" s="17">
        <v>0.29294381425638871</v>
      </c>
      <c r="P201" s="16" t="str">
        <f>VLOOKUP(Table13[[#This Row],[Salesman ID]],Salesman!$A$2:$K$21,4,0)</f>
        <v>Neela Chaudry </v>
      </c>
      <c r="Q201" s="16" t="str">
        <f>VLOOKUP(Table13[[#This Row],[City ID]],Region!$A$2:$E$26,2,0)</f>
        <v>Amaravati</v>
      </c>
      <c r="R201" s="26" t="str">
        <f>VLOOKUP(Table13[[#This Row],[City ID]],Region!$A$2:$E$26,3,0)</f>
        <v>Andhra Pradesh</v>
      </c>
      <c r="S201" s="16" t="str">
        <f>VLOOKUP(Table13[[#This Row],[City ID]],Region!$A$2:$E$26,4,0)</f>
        <v>Southern</v>
      </c>
      <c r="T201" s="19" t="str">
        <f>VLOOKUP(Table13[[#This Row],[SKU Code]],SKU!$A$2:$C$22,3,0)</f>
        <v>Maybelline</v>
      </c>
      <c r="U201" s="19" t="str">
        <f>VLOOKUP(Table13[[#This Row],[Store ID]],Stores!$A$2:$H$51,4,0)</f>
        <v>Nexus</v>
      </c>
      <c r="V201" s="37">
        <f>INDEX(Period!$B$1:$B$37,MATCH(Table13[[#This Row],[Period ID]],Period!$C$1:$C$37,0))</f>
        <v>43800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 zoomScaleNormal="100"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election activeCell="D1" sqref="D1"/>
    </sheetView>
  </sheetViews>
  <sheetFormatPr defaultRowHeight="15" x14ac:dyDescent="0.25"/>
  <cols>
    <col min="1" max="1" width="14" bestFit="1" customWidth="1"/>
    <col min="2" max="2" width="12.85546875" bestFit="1" customWidth="1"/>
    <col min="3" max="3" width="12.42578125" bestFit="1" customWidth="1"/>
    <col min="4" max="4" width="17.5703125" bestFit="1" customWidth="1"/>
    <col min="5" max="5" width="10" bestFit="1" customWidth="1"/>
    <col min="6" max="6" width="6.7109375" bestFit="1" customWidth="1"/>
    <col min="7" max="7" width="20.140625" bestFit="1" customWidth="1"/>
    <col min="8" max="8" width="15.7109375" bestFit="1" customWidth="1"/>
    <col min="9" max="9" width="22.140625" bestFit="1" customWidth="1"/>
    <col min="10" max="10" width="12.7109375" bestFit="1" customWidth="1"/>
    <col min="11" max="11" width="19.28515625" bestFit="1" customWidth="1"/>
  </cols>
  <sheetData>
    <row r="1" spans="1:11" x14ac:dyDescent="0.25">
      <c r="A1" s="3" t="s">
        <v>13</v>
      </c>
      <c r="B1" s="3" t="s">
        <v>0</v>
      </c>
      <c r="C1" s="3" t="s">
        <v>1</v>
      </c>
      <c r="D1" s="3" t="s">
        <v>247</v>
      </c>
      <c r="E1" s="3" t="s">
        <v>2</v>
      </c>
      <c r="F1" s="3" t="s">
        <v>3</v>
      </c>
      <c r="G1" s="3" t="s">
        <v>4</v>
      </c>
      <c r="H1" s="3" t="s">
        <v>5</v>
      </c>
      <c r="I1" s="6" t="s">
        <v>248</v>
      </c>
      <c r="J1" s="6" t="s">
        <v>278</v>
      </c>
      <c r="K1" s="6" t="s">
        <v>281</v>
      </c>
    </row>
    <row r="2" spans="1:11" x14ac:dyDescent="0.25">
      <c r="A2" s="2" t="s">
        <v>78</v>
      </c>
      <c r="B2" s="2" t="s">
        <v>581</v>
      </c>
      <c r="C2" s="2" t="s">
        <v>565</v>
      </c>
      <c r="D2" s="2" t="str">
        <f t="shared" ref="D2:D21" si="0">B2&amp;" "&amp;C2</f>
        <v>Neela Chaudry </v>
      </c>
      <c r="E2" s="2" t="s">
        <v>9</v>
      </c>
      <c r="F2" s="2">
        <v>18</v>
      </c>
      <c r="G2" s="2">
        <v>12</v>
      </c>
      <c r="H2" s="2" t="s">
        <v>11</v>
      </c>
      <c r="I2" s="2" t="s">
        <v>602</v>
      </c>
      <c r="J2" s="7" t="s">
        <v>279</v>
      </c>
      <c r="K2" s="7" t="s">
        <v>285</v>
      </c>
    </row>
    <row r="3" spans="1:11" x14ac:dyDescent="0.25">
      <c r="A3" s="2" t="s">
        <v>252</v>
      </c>
      <c r="B3" s="2" t="s">
        <v>582</v>
      </c>
      <c r="C3" s="2" t="s">
        <v>566</v>
      </c>
      <c r="D3" s="2" t="str">
        <f t="shared" si="0"/>
        <v>Maya Malhotra </v>
      </c>
      <c r="E3" s="7" t="s">
        <v>9</v>
      </c>
      <c r="F3" s="2">
        <v>35</v>
      </c>
      <c r="G3" s="7">
        <v>10</v>
      </c>
      <c r="H3" s="7" t="s">
        <v>7</v>
      </c>
      <c r="I3" s="7" t="s">
        <v>603</v>
      </c>
      <c r="J3" s="7" t="s">
        <v>280</v>
      </c>
      <c r="K3" s="7" t="s">
        <v>285</v>
      </c>
    </row>
    <row r="4" spans="1:11" x14ac:dyDescent="0.25">
      <c r="A4" s="2" t="s">
        <v>70</v>
      </c>
      <c r="B4" s="2" t="s">
        <v>580</v>
      </c>
      <c r="C4" s="2" t="s">
        <v>577</v>
      </c>
      <c r="D4" s="2" t="str">
        <f t="shared" si="0"/>
        <v>Bhola Rampersad </v>
      </c>
      <c r="E4" s="2" t="s">
        <v>6</v>
      </c>
      <c r="F4" s="2">
        <v>55</v>
      </c>
      <c r="G4" s="2">
        <v>9</v>
      </c>
      <c r="H4" s="2" t="s">
        <v>7</v>
      </c>
      <c r="I4" s="7" t="s">
        <v>603</v>
      </c>
      <c r="J4" s="7" t="s">
        <v>282</v>
      </c>
      <c r="K4" s="7" t="s">
        <v>283</v>
      </c>
    </row>
    <row r="5" spans="1:11" x14ac:dyDescent="0.25">
      <c r="A5" s="2" t="s">
        <v>71</v>
      </c>
      <c r="B5" s="2" t="s">
        <v>583</v>
      </c>
      <c r="C5" s="2" t="s">
        <v>567</v>
      </c>
      <c r="D5" s="2" t="str">
        <f t="shared" si="0"/>
        <v>Nalini Majumdar </v>
      </c>
      <c r="E5" s="2" t="s">
        <v>9</v>
      </c>
      <c r="F5" s="2">
        <v>20</v>
      </c>
      <c r="G5" s="2">
        <v>9</v>
      </c>
      <c r="H5" s="2" t="s">
        <v>11</v>
      </c>
      <c r="I5" s="2" t="s">
        <v>602</v>
      </c>
      <c r="J5" s="7" t="s">
        <v>279</v>
      </c>
      <c r="K5" s="7" t="s">
        <v>283</v>
      </c>
    </row>
    <row r="6" spans="1:11" x14ac:dyDescent="0.25">
      <c r="A6" s="2" t="s">
        <v>77</v>
      </c>
      <c r="B6" s="2" t="s">
        <v>578</v>
      </c>
      <c r="C6" s="2" t="s">
        <v>579</v>
      </c>
      <c r="D6" s="2" t="str">
        <f t="shared" si="0"/>
        <v>Vijay Dev</v>
      </c>
      <c r="E6" s="2" t="s">
        <v>6</v>
      </c>
      <c r="F6" s="2">
        <v>40</v>
      </c>
      <c r="G6" s="2">
        <v>9</v>
      </c>
      <c r="H6" s="2" t="s">
        <v>11</v>
      </c>
      <c r="I6" s="2" t="s">
        <v>604</v>
      </c>
      <c r="J6" s="7" t="s">
        <v>282</v>
      </c>
      <c r="K6" s="7" t="s">
        <v>283</v>
      </c>
    </row>
    <row r="7" spans="1:11" x14ac:dyDescent="0.25">
      <c r="A7" s="2" t="s">
        <v>68</v>
      </c>
      <c r="B7" s="2" t="s">
        <v>10</v>
      </c>
      <c r="C7" s="2" t="s">
        <v>568</v>
      </c>
      <c r="D7" s="2" t="str">
        <f t="shared" si="0"/>
        <v>Jessica Singhal </v>
      </c>
      <c r="E7" s="2" t="s">
        <v>9</v>
      </c>
      <c r="F7" s="2">
        <v>27</v>
      </c>
      <c r="G7" s="2">
        <v>8</v>
      </c>
      <c r="H7" s="2" t="s">
        <v>7</v>
      </c>
      <c r="I7" s="2" t="s">
        <v>604</v>
      </c>
      <c r="J7" s="7" t="s">
        <v>280</v>
      </c>
      <c r="K7" s="7" t="s">
        <v>283</v>
      </c>
    </row>
    <row r="8" spans="1:11" x14ac:dyDescent="0.25">
      <c r="A8" s="2" t="s">
        <v>75</v>
      </c>
      <c r="B8" s="2" t="s">
        <v>569</v>
      </c>
      <c r="C8" s="2" t="s">
        <v>570</v>
      </c>
      <c r="D8" s="2" t="str">
        <f t="shared" si="0"/>
        <v>Deepa Mangal </v>
      </c>
      <c r="E8" s="2" t="s">
        <v>9</v>
      </c>
      <c r="F8" s="2">
        <v>26</v>
      </c>
      <c r="G8" s="2">
        <v>8</v>
      </c>
      <c r="H8" s="2" t="s">
        <v>7</v>
      </c>
      <c r="I8" s="7" t="s">
        <v>603</v>
      </c>
      <c r="J8" s="7" t="s">
        <v>280</v>
      </c>
      <c r="K8" s="7" t="s">
        <v>283</v>
      </c>
    </row>
    <row r="9" spans="1:11" x14ac:dyDescent="0.25">
      <c r="A9" s="2" t="s">
        <v>250</v>
      </c>
      <c r="B9" s="2" t="s">
        <v>590</v>
      </c>
      <c r="C9" s="2" t="s">
        <v>591</v>
      </c>
      <c r="D9" s="2" t="str">
        <f t="shared" si="0"/>
        <v>Manoj Aggarwal</v>
      </c>
      <c r="E9" s="7" t="s">
        <v>6</v>
      </c>
      <c r="F9" s="2">
        <v>23</v>
      </c>
      <c r="G9" s="7">
        <v>8</v>
      </c>
      <c r="H9" s="7" t="s">
        <v>11</v>
      </c>
      <c r="I9" s="7" t="s">
        <v>603</v>
      </c>
      <c r="J9" s="7" t="s">
        <v>280</v>
      </c>
      <c r="K9" s="7" t="s">
        <v>283</v>
      </c>
    </row>
    <row r="10" spans="1:11" x14ac:dyDescent="0.25">
      <c r="A10" s="2" t="s">
        <v>74</v>
      </c>
      <c r="B10" s="2" t="s">
        <v>584</v>
      </c>
      <c r="C10" s="2" t="s">
        <v>571</v>
      </c>
      <c r="D10" s="2" t="str">
        <f t="shared" si="0"/>
        <v>Tejaswani Butala </v>
      </c>
      <c r="E10" s="2" t="s">
        <v>9</v>
      </c>
      <c r="F10" s="2">
        <v>31</v>
      </c>
      <c r="G10" s="2">
        <v>7</v>
      </c>
      <c r="H10" s="2" t="s">
        <v>7</v>
      </c>
      <c r="I10" s="2" t="s">
        <v>602</v>
      </c>
      <c r="J10" s="7" t="s">
        <v>280</v>
      </c>
      <c r="K10" s="7" t="s">
        <v>283</v>
      </c>
    </row>
    <row r="11" spans="1:11" x14ac:dyDescent="0.25">
      <c r="A11" s="2" t="s">
        <v>253</v>
      </c>
      <c r="B11" s="2" t="s">
        <v>585</v>
      </c>
      <c r="C11" s="2" t="s">
        <v>572</v>
      </c>
      <c r="D11" s="2" t="str">
        <f t="shared" si="0"/>
        <v>Nancy Mohan</v>
      </c>
      <c r="E11" s="7" t="s">
        <v>9</v>
      </c>
      <c r="F11" s="2">
        <v>45</v>
      </c>
      <c r="G11" s="7">
        <v>7</v>
      </c>
      <c r="H11" s="7" t="s">
        <v>7</v>
      </c>
      <c r="I11" s="7" t="s">
        <v>605</v>
      </c>
      <c r="J11" s="7" t="s">
        <v>282</v>
      </c>
      <c r="K11" s="7" t="s">
        <v>283</v>
      </c>
    </row>
    <row r="12" spans="1:11" x14ac:dyDescent="0.25">
      <c r="A12" s="2" t="s">
        <v>72</v>
      </c>
      <c r="B12" s="2" t="s">
        <v>592</v>
      </c>
      <c r="C12" s="2" t="s">
        <v>593</v>
      </c>
      <c r="D12" s="2" t="str">
        <f t="shared" si="0"/>
        <v>Somnath Chanda</v>
      </c>
      <c r="E12" s="2" t="s">
        <v>6</v>
      </c>
      <c r="F12" s="2">
        <v>21</v>
      </c>
      <c r="G12" s="2">
        <v>6</v>
      </c>
      <c r="H12" s="2" t="s">
        <v>7</v>
      </c>
      <c r="I12" s="2" t="s">
        <v>602</v>
      </c>
      <c r="J12" s="7" t="s">
        <v>279</v>
      </c>
      <c r="K12" s="7" t="s">
        <v>283</v>
      </c>
    </row>
    <row r="13" spans="1:11" x14ac:dyDescent="0.25">
      <c r="A13" s="2" t="s">
        <v>76</v>
      </c>
      <c r="B13" s="2" t="s">
        <v>594</v>
      </c>
      <c r="C13" s="2" t="s">
        <v>595</v>
      </c>
      <c r="D13" s="2" t="str">
        <f t="shared" si="0"/>
        <v>Naresh Ganguly</v>
      </c>
      <c r="E13" s="2" t="s">
        <v>6</v>
      </c>
      <c r="F13" s="2">
        <v>20</v>
      </c>
      <c r="G13" s="2">
        <v>5</v>
      </c>
      <c r="H13" s="2" t="s">
        <v>7</v>
      </c>
      <c r="I13" s="7" t="s">
        <v>603</v>
      </c>
      <c r="J13" s="7" t="s">
        <v>279</v>
      </c>
      <c r="K13" s="7" t="s">
        <v>283</v>
      </c>
    </row>
    <row r="14" spans="1:11" x14ac:dyDescent="0.25">
      <c r="A14" s="2" t="s">
        <v>249</v>
      </c>
      <c r="B14" s="2" t="s">
        <v>12</v>
      </c>
      <c r="C14" s="2" t="s">
        <v>8</v>
      </c>
      <c r="D14" s="2" t="str">
        <f t="shared" si="0"/>
        <v>Rebecca Jones</v>
      </c>
      <c r="E14" s="7" t="s">
        <v>9</v>
      </c>
      <c r="F14" s="2">
        <v>34</v>
      </c>
      <c r="G14" s="7">
        <v>5</v>
      </c>
      <c r="H14" s="2" t="s">
        <v>7</v>
      </c>
      <c r="I14" s="7" t="s">
        <v>605</v>
      </c>
      <c r="J14" s="7" t="s">
        <v>280</v>
      </c>
      <c r="K14" s="7" t="s">
        <v>283</v>
      </c>
    </row>
    <row r="15" spans="1:11" x14ac:dyDescent="0.25">
      <c r="A15" s="2" t="s">
        <v>67</v>
      </c>
      <c r="B15" s="2" t="s">
        <v>586</v>
      </c>
      <c r="C15" s="2" t="s">
        <v>573</v>
      </c>
      <c r="D15" s="2" t="str">
        <f t="shared" si="0"/>
        <v>Rakhi Anne </v>
      </c>
      <c r="E15" s="2" t="s">
        <v>9</v>
      </c>
      <c r="F15" s="2">
        <v>30</v>
      </c>
      <c r="G15" s="2">
        <v>3</v>
      </c>
      <c r="H15" s="2" t="s">
        <v>7</v>
      </c>
      <c r="I15" s="2" t="s">
        <v>604</v>
      </c>
      <c r="J15" s="7" t="s">
        <v>280</v>
      </c>
      <c r="K15" s="7" t="s">
        <v>284</v>
      </c>
    </row>
    <row r="16" spans="1:11" x14ac:dyDescent="0.25">
      <c r="A16" s="2" t="s">
        <v>80</v>
      </c>
      <c r="B16" s="2" t="s">
        <v>587</v>
      </c>
      <c r="C16" s="2" t="s">
        <v>574</v>
      </c>
      <c r="D16" s="2" t="str">
        <f t="shared" si="0"/>
        <v>Shweta Kalla </v>
      </c>
      <c r="E16" s="2" t="s">
        <v>9</v>
      </c>
      <c r="F16" s="2">
        <v>29</v>
      </c>
      <c r="G16" s="2">
        <v>3</v>
      </c>
      <c r="H16" s="2" t="s">
        <v>7</v>
      </c>
      <c r="I16" s="2" t="s">
        <v>602</v>
      </c>
      <c r="J16" s="7" t="s">
        <v>280</v>
      </c>
      <c r="K16" s="7" t="s">
        <v>284</v>
      </c>
    </row>
    <row r="17" spans="1:11" x14ac:dyDescent="0.25">
      <c r="A17" s="2" t="s">
        <v>251</v>
      </c>
      <c r="B17" s="2" t="s">
        <v>596</v>
      </c>
      <c r="C17" s="2" t="s">
        <v>597</v>
      </c>
      <c r="D17" s="2" t="str">
        <f t="shared" si="0"/>
        <v>Jawahar Sawant</v>
      </c>
      <c r="E17" s="7" t="s">
        <v>6</v>
      </c>
      <c r="F17" s="2">
        <v>23</v>
      </c>
      <c r="G17" s="7">
        <v>3</v>
      </c>
      <c r="H17" s="7" t="s">
        <v>11</v>
      </c>
      <c r="I17" s="2" t="s">
        <v>606</v>
      </c>
      <c r="J17" s="7" t="s">
        <v>279</v>
      </c>
      <c r="K17" s="7" t="s">
        <v>284</v>
      </c>
    </row>
    <row r="18" spans="1:11" x14ac:dyDescent="0.25">
      <c r="A18" s="2" t="s">
        <v>66</v>
      </c>
      <c r="B18" s="2" t="s">
        <v>601</v>
      </c>
      <c r="C18" s="2" t="s">
        <v>600</v>
      </c>
      <c r="D18" s="2" t="str">
        <f t="shared" si="0"/>
        <v>Wahid Khan</v>
      </c>
      <c r="E18" s="2" t="s">
        <v>6</v>
      </c>
      <c r="F18" s="2">
        <v>18</v>
      </c>
      <c r="G18" s="2">
        <v>2</v>
      </c>
      <c r="H18" s="2" t="s">
        <v>7</v>
      </c>
      <c r="I18" s="7" t="s">
        <v>603</v>
      </c>
      <c r="J18" s="7" t="s">
        <v>279</v>
      </c>
      <c r="K18" s="7" t="s">
        <v>284</v>
      </c>
    </row>
    <row r="19" spans="1:11" x14ac:dyDescent="0.25">
      <c r="A19" s="2" t="s">
        <v>73</v>
      </c>
      <c r="B19" s="2" t="s">
        <v>588</v>
      </c>
      <c r="C19" s="2" t="s">
        <v>575</v>
      </c>
      <c r="D19" s="2" t="str">
        <f t="shared" si="0"/>
        <v>Veena Bath </v>
      </c>
      <c r="E19" s="2" t="s">
        <v>9</v>
      </c>
      <c r="F19" s="2">
        <v>31</v>
      </c>
      <c r="G19" s="2">
        <v>2</v>
      </c>
      <c r="H19" s="2" t="s">
        <v>11</v>
      </c>
      <c r="I19" s="2" t="s">
        <v>606</v>
      </c>
      <c r="J19" s="7" t="s">
        <v>280</v>
      </c>
      <c r="K19" s="7" t="s">
        <v>284</v>
      </c>
    </row>
    <row r="20" spans="1:11" x14ac:dyDescent="0.25">
      <c r="A20" s="2" t="s">
        <v>79</v>
      </c>
      <c r="B20" s="2" t="s">
        <v>589</v>
      </c>
      <c r="C20" s="2" t="s">
        <v>576</v>
      </c>
      <c r="D20" s="2" t="str">
        <f t="shared" si="0"/>
        <v>Usha Chohan </v>
      </c>
      <c r="E20" s="2" t="s">
        <v>9</v>
      </c>
      <c r="F20" s="2">
        <v>29</v>
      </c>
      <c r="G20" s="2">
        <v>2</v>
      </c>
      <c r="H20" s="2" t="s">
        <v>7</v>
      </c>
      <c r="I20" s="2" t="s">
        <v>607</v>
      </c>
      <c r="J20" s="7" t="s">
        <v>280</v>
      </c>
      <c r="K20" s="7" t="s">
        <v>284</v>
      </c>
    </row>
    <row r="21" spans="1:11" x14ac:dyDescent="0.25">
      <c r="A21" s="2" t="s">
        <v>69</v>
      </c>
      <c r="B21" s="2" t="s">
        <v>599</v>
      </c>
      <c r="C21" s="2" t="s">
        <v>598</v>
      </c>
      <c r="D21" s="2" t="str">
        <f t="shared" si="0"/>
        <v>Samuel George</v>
      </c>
      <c r="E21" s="2" t="s">
        <v>6</v>
      </c>
      <c r="F21" s="2">
        <v>18</v>
      </c>
      <c r="G21" s="2">
        <v>1</v>
      </c>
      <c r="H21" s="2" t="s">
        <v>7</v>
      </c>
      <c r="I21" s="2" t="s">
        <v>607</v>
      </c>
      <c r="J21" s="7" t="s">
        <v>279</v>
      </c>
      <c r="K21" s="7" t="s">
        <v>284</v>
      </c>
    </row>
  </sheetData>
  <autoFilter ref="A1:K21"/>
  <sortState ref="A2:K21">
    <sortCondition descending="1" ref="G2:G21"/>
  </sortState>
  <phoneticPr fontId="2" type="noConversion"/>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topLeftCell="A10" workbookViewId="0">
      <selection activeCell="D1" sqref="D1"/>
    </sheetView>
  </sheetViews>
  <sheetFormatPr defaultRowHeight="15" x14ac:dyDescent="0.25"/>
  <cols>
    <col min="2" max="2" width="19.140625" bestFit="1" customWidth="1"/>
    <col min="3" max="3" width="18.7109375" bestFit="1" customWidth="1"/>
    <col min="4" max="4" width="22.85546875" customWidth="1"/>
    <col min="5" max="5" width="10.7109375" style="1" bestFit="1" customWidth="1"/>
  </cols>
  <sheetData>
    <row r="1" spans="1:5" x14ac:dyDescent="0.25">
      <c r="A1" s="3" t="s">
        <v>609</v>
      </c>
      <c r="B1" s="3" t="s">
        <v>16</v>
      </c>
      <c r="C1" s="3" t="s">
        <v>15</v>
      </c>
      <c r="D1" s="8" t="s">
        <v>235</v>
      </c>
      <c r="E1" s="5" t="s">
        <v>14</v>
      </c>
    </row>
    <row r="2" spans="1:5" x14ac:dyDescent="0.25">
      <c r="A2" s="2" t="s">
        <v>81</v>
      </c>
      <c r="B2" s="2" t="s">
        <v>501</v>
      </c>
      <c r="C2" s="2" t="s">
        <v>499</v>
      </c>
      <c r="D2" s="7" t="s">
        <v>500</v>
      </c>
      <c r="E2" s="4">
        <v>58298</v>
      </c>
    </row>
    <row r="3" spans="1:5" x14ac:dyDescent="0.25">
      <c r="A3" s="2" t="s">
        <v>82</v>
      </c>
      <c r="B3" s="2" t="s">
        <v>503</v>
      </c>
      <c r="C3" s="2" t="s">
        <v>502</v>
      </c>
      <c r="D3" s="7" t="s">
        <v>518</v>
      </c>
      <c r="E3" s="4">
        <v>42889</v>
      </c>
    </row>
    <row r="4" spans="1:5" x14ac:dyDescent="0.25">
      <c r="A4" s="2" t="s">
        <v>83</v>
      </c>
      <c r="B4" s="2" t="s">
        <v>505</v>
      </c>
      <c r="C4" s="2" t="s">
        <v>504</v>
      </c>
      <c r="D4" s="7" t="s">
        <v>518</v>
      </c>
      <c r="E4" s="4">
        <v>40347</v>
      </c>
    </row>
    <row r="5" spans="1:5" x14ac:dyDescent="0.25">
      <c r="A5" s="2" t="s">
        <v>84</v>
      </c>
      <c r="B5" s="2" t="s">
        <v>508</v>
      </c>
      <c r="C5" s="2" t="s">
        <v>506</v>
      </c>
      <c r="D5" s="7" t="s">
        <v>507</v>
      </c>
      <c r="E5" s="4">
        <v>123540</v>
      </c>
    </row>
    <row r="6" spans="1:5" x14ac:dyDescent="0.25">
      <c r="A6" s="2" t="s">
        <v>85</v>
      </c>
      <c r="B6" s="2" t="s">
        <v>511</v>
      </c>
      <c r="C6" s="2" t="s">
        <v>509</v>
      </c>
      <c r="D6" s="7" t="s">
        <v>510</v>
      </c>
      <c r="E6" s="4">
        <v>81971</v>
      </c>
    </row>
    <row r="7" spans="1:5" x14ac:dyDescent="0.25">
      <c r="A7" s="2" t="s">
        <v>86</v>
      </c>
      <c r="B7" s="2" t="s">
        <v>514</v>
      </c>
      <c r="C7" s="2" t="s">
        <v>512</v>
      </c>
      <c r="D7" s="7" t="s">
        <v>513</v>
      </c>
      <c r="E7" s="4">
        <v>97877</v>
      </c>
    </row>
    <row r="8" spans="1:5" x14ac:dyDescent="0.25">
      <c r="A8" s="2" t="s">
        <v>87</v>
      </c>
      <c r="B8" s="2" t="s">
        <v>516</v>
      </c>
      <c r="C8" s="2" t="s">
        <v>515</v>
      </c>
      <c r="D8" s="7" t="s">
        <v>513</v>
      </c>
      <c r="E8" s="4">
        <v>37213</v>
      </c>
    </row>
    <row r="9" spans="1:5" x14ac:dyDescent="0.25">
      <c r="A9" s="2" t="s">
        <v>88</v>
      </c>
      <c r="B9" s="2" t="s">
        <v>519</v>
      </c>
      <c r="C9" s="2" t="s">
        <v>517</v>
      </c>
      <c r="D9" s="7" t="s">
        <v>518</v>
      </c>
      <c r="E9" s="4">
        <v>50458</v>
      </c>
    </row>
    <row r="10" spans="1:5" x14ac:dyDescent="0.25">
      <c r="A10" s="2" t="s">
        <v>89</v>
      </c>
      <c r="B10" s="2" t="s">
        <v>521</v>
      </c>
      <c r="C10" s="2" t="s">
        <v>520</v>
      </c>
      <c r="D10" s="7" t="s">
        <v>518</v>
      </c>
      <c r="E10" s="4">
        <v>77846</v>
      </c>
    </row>
    <row r="11" spans="1:5" x14ac:dyDescent="0.25">
      <c r="A11" s="2" t="s">
        <v>90</v>
      </c>
      <c r="B11" s="2" t="s">
        <v>523</v>
      </c>
      <c r="C11" s="2" t="s">
        <v>522</v>
      </c>
      <c r="D11" s="7" t="s">
        <v>507</v>
      </c>
      <c r="E11" s="4">
        <v>201332</v>
      </c>
    </row>
    <row r="12" spans="1:5" x14ac:dyDescent="0.25">
      <c r="A12" s="2" t="s">
        <v>91</v>
      </c>
      <c r="B12" s="2" t="s">
        <v>551</v>
      </c>
      <c r="C12" s="2" t="s">
        <v>524</v>
      </c>
      <c r="D12" s="7" t="s">
        <v>500</v>
      </c>
      <c r="E12" s="4">
        <v>646449</v>
      </c>
    </row>
    <row r="13" spans="1:5" x14ac:dyDescent="0.25">
      <c r="A13" s="2" t="s">
        <v>92</v>
      </c>
      <c r="B13" s="2" t="s">
        <v>526</v>
      </c>
      <c r="C13" s="2" t="s">
        <v>525</v>
      </c>
      <c r="D13" s="7" t="s">
        <v>500</v>
      </c>
      <c r="E13" s="4">
        <v>233394</v>
      </c>
    </row>
    <row r="14" spans="1:5" x14ac:dyDescent="0.25">
      <c r="A14" s="2" t="s">
        <v>93</v>
      </c>
      <c r="B14" s="2" t="s">
        <v>528</v>
      </c>
      <c r="C14" s="2" t="s">
        <v>527</v>
      </c>
      <c r="D14" s="7" t="s">
        <v>510</v>
      </c>
      <c r="E14" s="4">
        <v>56069</v>
      </c>
    </row>
    <row r="15" spans="1:5" x14ac:dyDescent="0.25">
      <c r="A15" s="2" t="s">
        <v>94</v>
      </c>
      <c r="B15" s="2" t="s">
        <v>530</v>
      </c>
      <c r="C15" s="2" t="s">
        <v>529</v>
      </c>
      <c r="D15" s="7" t="s">
        <v>513</v>
      </c>
      <c r="E15" s="4">
        <v>47777</v>
      </c>
    </row>
    <row r="16" spans="1:5" x14ac:dyDescent="0.25">
      <c r="A16" s="2" t="s">
        <v>95</v>
      </c>
      <c r="B16" s="2" t="s">
        <v>532</v>
      </c>
      <c r="C16" s="2" t="s">
        <v>531</v>
      </c>
      <c r="D16" s="7" t="s">
        <v>518</v>
      </c>
      <c r="E16" s="4">
        <v>37839</v>
      </c>
    </row>
    <row r="17" spans="1:5" x14ac:dyDescent="0.25">
      <c r="A17" s="2" t="s">
        <v>96</v>
      </c>
      <c r="B17" s="2" t="s">
        <v>534</v>
      </c>
      <c r="C17" s="2" t="s">
        <v>533</v>
      </c>
      <c r="D17" s="7" t="s">
        <v>518</v>
      </c>
      <c r="E17" s="4">
        <v>50699</v>
      </c>
    </row>
    <row r="18" spans="1:5" x14ac:dyDescent="0.25">
      <c r="A18" s="2" t="s">
        <v>97</v>
      </c>
      <c r="B18" s="2" t="s">
        <v>536</v>
      </c>
      <c r="C18" s="2" t="s">
        <v>535</v>
      </c>
      <c r="D18" s="7" t="s">
        <v>518</v>
      </c>
      <c r="E18" s="4">
        <v>41889</v>
      </c>
    </row>
    <row r="19" spans="1:5" x14ac:dyDescent="0.25">
      <c r="A19" s="2" t="s">
        <v>98</v>
      </c>
      <c r="B19" s="2" t="s">
        <v>538</v>
      </c>
      <c r="C19" s="2" t="s">
        <v>537</v>
      </c>
      <c r="D19" s="7" t="s">
        <v>518</v>
      </c>
      <c r="E19" s="4">
        <v>113972</v>
      </c>
    </row>
    <row r="20" spans="1:5" x14ac:dyDescent="0.25">
      <c r="A20" s="2" t="s">
        <v>99</v>
      </c>
      <c r="B20" s="2" t="s">
        <v>540</v>
      </c>
      <c r="C20" s="2" t="s">
        <v>539</v>
      </c>
      <c r="D20" s="7" t="s">
        <v>507</v>
      </c>
      <c r="E20" s="4">
        <v>42774</v>
      </c>
    </row>
    <row r="21" spans="1:5" x14ac:dyDescent="0.25">
      <c r="A21" s="2" t="s">
        <v>100</v>
      </c>
      <c r="B21" s="2" t="s">
        <v>519</v>
      </c>
      <c r="C21" s="2" t="s">
        <v>541</v>
      </c>
      <c r="D21" s="7" t="s">
        <v>518</v>
      </c>
      <c r="E21" s="4">
        <v>229972</v>
      </c>
    </row>
    <row r="22" spans="1:5" x14ac:dyDescent="0.25">
      <c r="A22" s="2" t="s">
        <v>101</v>
      </c>
      <c r="B22" s="2" t="s">
        <v>543</v>
      </c>
      <c r="C22" s="2" t="s">
        <v>542</v>
      </c>
      <c r="D22" s="7" t="s">
        <v>518</v>
      </c>
      <c r="E22" s="4">
        <v>65184</v>
      </c>
    </row>
    <row r="23" spans="1:5" x14ac:dyDescent="0.25">
      <c r="A23" s="2" t="s">
        <v>102</v>
      </c>
      <c r="B23" s="2" t="s">
        <v>545</v>
      </c>
      <c r="C23" s="2" t="s">
        <v>544</v>
      </c>
      <c r="D23" s="7" t="s">
        <v>518</v>
      </c>
      <c r="E23" s="4">
        <v>181260</v>
      </c>
    </row>
    <row r="24" spans="1:5" x14ac:dyDescent="0.25">
      <c r="A24" s="2" t="s">
        <v>103</v>
      </c>
      <c r="B24" s="2" t="s">
        <v>547</v>
      </c>
      <c r="C24" s="2" t="s">
        <v>546</v>
      </c>
      <c r="D24" s="7" t="s">
        <v>500</v>
      </c>
      <c r="E24" s="4">
        <v>41705</v>
      </c>
    </row>
    <row r="25" spans="1:5" x14ac:dyDescent="0.25">
      <c r="A25" s="2" t="s">
        <v>104</v>
      </c>
      <c r="B25" s="2" t="s">
        <v>552</v>
      </c>
      <c r="C25" s="2" t="s">
        <v>548</v>
      </c>
      <c r="D25" s="7" t="s">
        <v>500</v>
      </c>
      <c r="E25" s="4">
        <v>152730</v>
      </c>
    </row>
    <row r="26" spans="1:5" x14ac:dyDescent="0.25">
      <c r="A26" s="2" t="s">
        <v>105</v>
      </c>
      <c r="B26" s="2" t="s">
        <v>550</v>
      </c>
      <c r="C26" s="2" t="s">
        <v>549</v>
      </c>
      <c r="D26" s="7" t="s">
        <v>507</v>
      </c>
      <c r="E26" s="4">
        <v>96205</v>
      </c>
    </row>
  </sheetData>
  <phoneticPr fontId="2"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zoomScale="93" workbookViewId="0">
      <selection activeCell="C1" sqref="C1"/>
    </sheetView>
  </sheetViews>
  <sheetFormatPr defaultRowHeight="15" x14ac:dyDescent="0.25"/>
  <cols>
    <col min="1" max="1" width="9.5703125" bestFit="1" customWidth="1"/>
    <col min="2" max="2" width="15.5703125" bestFit="1" customWidth="1"/>
    <col min="3" max="3" width="16.5703125" bestFit="1" customWidth="1"/>
  </cols>
  <sheetData>
    <row r="1" spans="1:3" x14ac:dyDescent="0.25">
      <c r="A1" s="3" t="s">
        <v>167</v>
      </c>
      <c r="B1" s="3" t="s">
        <v>166</v>
      </c>
      <c r="C1" s="3" t="s">
        <v>236</v>
      </c>
    </row>
    <row r="2" spans="1:3" x14ac:dyDescent="0.25">
      <c r="A2" s="2" t="s">
        <v>180</v>
      </c>
      <c r="B2" s="2" t="s">
        <v>168</v>
      </c>
      <c r="C2" s="2" t="s">
        <v>487</v>
      </c>
    </row>
    <row r="3" spans="1:3" x14ac:dyDescent="0.25">
      <c r="A3" s="2" t="s">
        <v>181</v>
      </c>
      <c r="B3" s="2" t="s">
        <v>169</v>
      </c>
      <c r="C3" s="2" t="s">
        <v>485</v>
      </c>
    </row>
    <row r="4" spans="1:3" x14ac:dyDescent="0.25">
      <c r="A4" s="2" t="s">
        <v>182</v>
      </c>
      <c r="B4" s="2" t="s">
        <v>170</v>
      </c>
      <c r="C4" s="2" t="s">
        <v>485</v>
      </c>
    </row>
    <row r="5" spans="1:3" x14ac:dyDescent="0.25">
      <c r="A5" s="2" t="s">
        <v>183</v>
      </c>
      <c r="B5" s="2" t="s">
        <v>171</v>
      </c>
      <c r="C5" s="2" t="s">
        <v>486</v>
      </c>
    </row>
    <row r="6" spans="1:3" x14ac:dyDescent="0.25">
      <c r="A6" s="2" t="s">
        <v>184</v>
      </c>
      <c r="B6" s="2" t="s">
        <v>172</v>
      </c>
      <c r="C6" s="2" t="s">
        <v>487</v>
      </c>
    </row>
    <row r="7" spans="1:3" x14ac:dyDescent="0.25">
      <c r="A7" s="2" t="s">
        <v>185</v>
      </c>
      <c r="B7" s="2" t="s">
        <v>173</v>
      </c>
      <c r="C7" s="2" t="s">
        <v>486</v>
      </c>
    </row>
    <row r="8" spans="1:3" x14ac:dyDescent="0.25">
      <c r="A8" s="2" t="s">
        <v>186</v>
      </c>
      <c r="B8" s="2" t="s">
        <v>174</v>
      </c>
      <c r="C8" s="2" t="s">
        <v>487</v>
      </c>
    </row>
    <row r="9" spans="1:3" x14ac:dyDescent="0.25">
      <c r="A9" s="2" t="s">
        <v>187</v>
      </c>
      <c r="B9" s="2" t="s">
        <v>175</v>
      </c>
      <c r="C9" s="2" t="s">
        <v>486</v>
      </c>
    </row>
    <row r="10" spans="1:3" x14ac:dyDescent="0.25">
      <c r="A10" s="2" t="s">
        <v>188</v>
      </c>
      <c r="B10" s="2" t="s">
        <v>176</v>
      </c>
      <c r="C10" s="2" t="s">
        <v>485</v>
      </c>
    </row>
    <row r="11" spans="1:3" x14ac:dyDescent="0.25">
      <c r="A11" s="2" t="s">
        <v>189</v>
      </c>
      <c r="B11" s="2" t="s">
        <v>177</v>
      </c>
      <c r="C11" s="2" t="s">
        <v>485</v>
      </c>
    </row>
    <row r="12" spans="1:3" x14ac:dyDescent="0.25">
      <c r="A12" s="2" t="s">
        <v>190</v>
      </c>
      <c r="B12" s="2" t="s">
        <v>178</v>
      </c>
      <c r="C12" s="2" t="s">
        <v>487</v>
      </c>
    </row>
    <row r="13" spans="1:3" x14ac:dyDescent="0.25">
      <c r="A13" s="2" t="s">
        <v>254</v>
      </c>
      <c r="B13" s="7" t="s">
        <v>264</v>
      </c>
      <c r="C13" s="2" t="s">
        <v>485</v>
      </c>
    </row>
    <row r="14" spans="1:3" x14ac:dyDescent="0.25">
      <c r="A14" s="2" t="s">
        <v>255</v>
      </c>
      <c r="B14" s="7" t="s">
        <v>265</v>
      </c>
      <c r="C14" s="2" t="s">
        <v>486</v>
      </c>
    </row>
    <row r="15" spans="1:3" x14ac:dyDescent="0.25">
      <c r="A15" s="2" t="s">
        <v>256</v>
      </c>
      <c r="B15" s="7" t="s">
        <v>266</v>
      </c>
      <c r="C15" s="2" t="s">
        <v>487</v>
      </c>
    </row>
    <row r="16" spans="1:3" x14ac:dyDescent="0.25">
      <c r="A16" s="2" t="s">
        <v>257</v>
      </c>
      <c r="B16" s="7" t="s">
        <v>267</v>
      </c>
      <c r="C16" s="2" t="s">
        <v>486</v>
      </c>
    </row>
    <row r="17" spans="1:3" x14ac:dyDescent="0.25">
      <c r="A17" s="2" t="s">
        <v>258</v>
      </c>
      <c r="B17" s="7" t="s">
        <v>268</v>
      </c>
      <c r="C17" s="2" t="s">
        <v>485</v>
      </c>
    </row>
    <row r="18" spans="1:3" x14ac:dyDescent="0.25">
      <c r="A18" s="2" t="s">
        <v>259</v>
      </c>
      <c r="B18" s="7" t="s">
        <v>269</v>
      </c>
      <c r="C18" s="2" t="s">
        <v>485</v>
      </c>
    </row>
    <row r="19" spans="1:3" x14ac:dyDescent="0.25">
      <c r="A19" s="2" t="s">
        <v>260</v>
      </c>
      <c r="B19" s="7" t="s">
        <v>270</v>
      </c>
      <c r="C19" s="2" t="s">
        <v>485</v>
      </c>
    </row>
    <row r="20" spans="1:3" x14ac:dyDescent="0.25">
      <c r="A20" s="2" t="s">
        <v>261</v>
      </c>
      <c r="B20" s="7" t="s">
        <v>271</v>
      </c>
      <c r="C20" s="2" t="s">
        <v>486</v>
      </c>
    </row>
    <row r="21" spans="1:3" x14ac:dyDescent="0.25">
      <c r="A21" s="2" t="s">
        <v>262</v>
      </c>
      <c r="B21" s="7" t="s">
        <v>272</v>
      </c>
      <c r="C21" s="2" t="s">
        <v>486</v>
      </c>
    </row>
    <row r="22" spans="1:3" x14ac:dyDescent="0.25">
      <c r="A22" s="2" t="s">
        <v>263</v>
      </c>
      <c r="B22" s="7" t="s">
        <v>273</v>
      </c>
      <c r="C22" s="2" t="s">
        <v>485</v>
      </c>
    </row>
  </sheetData>
  <autoFilter ref="A1:C22"/>
  <phoneticPr fontId="2"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election activeCell="D1" sqref="D1"/>
    </sheetView>
  </sheetViews>
  <sheetFormatPr defaultRowHeight="15" x14ac:dyDescent="0.25"/>
  <cols>
    <col min="1" max="1" width="10.28515625" bestFit="1" customWidth="1"/>
    <col min="2" max="2" width="17.85546875" bestFit="1" customWidth="1"/>
    <col min="3" max="3" width="12.7109375" customWidth="1"/>
    <col min="4" max="4" width="16.140625" bestFit="1" customWidth="1"/>
    <col min="5" max="5" width="18.7109375" bestFit="1" customWidth="1"/>
    <col min="6" max="6" width="20" customWidth="1"/>
    <col min="8" max="8" width="48.7109375" customWidth="1"/>
  </cols>
  <sheetData>
    <row r="1" spans="1:8" x14ac:dyDescent="0.25">
      <c r="A1" s="3" t="s">
        <v>18</v>
      </c>
      <c r="B1" s="3" t="s">
        <v>277</v>
      </c>
      <c r="C1" s="3" t="s">
        <v>17</v>
      </c>
      <c r="D1" s="6" t="s">
        <v>158</v>
      </c>
      <c r="E1" s="6" t="s">
        <v>488</v>
      </c>
      <c r="F1" s="6" t="s">
        <v>495</v>
      </c>
      <c r="G1" s="8" t="s">
        <v>553</v>
      </c>
      <c r="H1" s="8" t="s">
        <v>554</v>
      </c>
    </row>
    <row r="2" spans="1:8" x14ac:dyDescent="0.25">
      <c r="A2" s="2" t="s">
        <v>106</v>
      </c>
      <c r="B2" s="2" t="s">
        <v>274</v>
      </c>
      <c r="C2" s="2" t="s">
        <v>99</v>
      </c>
      <c r="D2" s="2" t="s">
        <v>159</v>
      </c>
      <c r="E2" s="2" t="s">
        <v>489</v>
      </c>
      <c r="F2" s="7" t="s">
        <v>496</v>
      </c>
      <c r="G2" s="7">
        <v>500002</v>
      </c>
      <c r="H2" s="23" t="s">
        <v>557</v>
      </c>
    </row>
    <row r="3" spans="1:8" x14ac:dyDescent="0.25">
      <c r="A3" s="2" t="s">
        <v>107</v>
      </c>
      <c r="B3" s="2" t="s">
        <v>275</v>
      </c>
      <c r="C3" s="2" t="s">
        <v>97</v>
      </c>
      <c r="D3" s="7" t="s">
        <v>160</v>
      </c>
      <c r="E3" s="2" t="s">
        <v>489</v>
      </c>
      <c r="F3" s="7" t="s">
        <v>496</v>
      </c>
      <c r="G3" s="2">
        <v>500003</v>
      </c>
      <c r="H3" s="23" t="s">
        <v>557</v>
      </c>
    </row>
    <row r="4" spans="1:8" x14ac:dyDescent="0.25">
      <c r="A4" s="2" t="s">
        <v>108</v>
      </c>
      <c r="B4" s="2" t="s">
        <v>276</v>
      </c>
      <c r="C4" s="2" t="s">
        <v>105</v>
      </c>
      <c r="D4" s="7" t="s">
        <v>161</v>
      </c>
      <c r="E4" s="2" t="s">
        <v>489</v>
      </c>
      <c r="F4" s="7" t="s">
        <v>496</v>
      </c>
      <c r="G4" s="2">
        <v>500004</v>
      </c>
      <c r="H4" s="23" t="s">
        <v>557</v>
      </c>
    </row>
    <row r="5" spans="1:8" x14ac:dyDescent="0.25">
      <c r="A5" s="2" t="s">
        <v>109</v>
      </c>
      <c r="B5" s="2" t="s">
        <v>19</v>
      </c>
      <c r="C5" s="2" t="s">
        <v>99</v>
      </c>
      <c r="D5" s="7" t="s">
        <v>162</v>
      </c>
      <c r="E5" s="2" t="s">
        <v>489</v>
      </c>
      <c r="F5" s="7" t="s">
        <v>496</v>
      </c>
      <c r="G5" s="2">
        <v>500005</v>
      </c>
      <c r="H5" s="23" t="s">
        <v>557</v>
      </c>
    </row>
    <row r="6" spans="1:8" x14ac:dyDescent="0.25">
      <c r="A6" s="2" t="s">
        <v>110</v>
      </c>
      <c r="B6" s="2" t="s">
        <v>20</v>
      </c>
      <c r="C6" s="2" t="s">
        <v>84</v>
      </c>
      <c r="D6" s="7" t="s">
        <v>163</v>
      </c>
      <c r="E6" s="2" t="s">
        <v>489</v>
      </c>
      <c r="F6" s="7" t="s">
        <v>496</v>
      </c>
      <c r="G6" s="2">
        <v>500006</v>
      </c>
      <c r="H6" s="23" t="s">
        <v>556</v>
      </c>
    </row>
    <row r="7" spans="1:8" x14ac:dyDescent="0.25">
      <c r="A7" s="2" t="s">
        <v>111</v>
      </c>
      <c r="B7" s="2" t="s">
        <v>21</v>
      </c>
      <c r="C7" s="2" t="s">
        <v>82</v>
      </c>
      <c r="D7" s="7" t="s">
        <v>164</v>
      </c>
      <c r="E7" s="2" t="s">
        <v>489</v>
      </c>
      <c r="F7" s="7" t="s">
        <v>496</v>
      </c>
      <c r="G7" s="2">
        <v>500007</v>
      </c>
      <c r="H7" s="23" t="s">
        <v>556</v>
      </c>
    </row>
    <row r="8" spans="1:8" x14ac:dyDescent="0.25">
      <c r="A8" s="2" t="s">
        <v>112</v>
      </c>
      <c r="B8" s="2" t="s">
        <v>22</v>
      </c>
      <c r="C8" s="2" t="s">
        <v>90</v>
      </c>
      <c r="D8" s="7" t="s">
        <v>165</v>
      </c>
      <c r="E8" s="2" t="s">
        <v>489</v>
      </c>
      <c r="F8" s="7" t="s">
        <v>496</v>
      </c>
      <c r="G8" s="2">
        <v>500002</v>
      </c>
      <c r="H8" s="23" t="s">
        <v>556</v>
      </c>
    </row>
    <row r="9" spans="1:8" x14ac:dyDescent="0.25">
      <c r="A9" s="2" t="s">
        <v>113</v>
      </c>
      <c r="B9" s="2" t="s">
        <v>23</v>
      </c>
      <c r="C9" s="2" t="s">
        <v>105</v>
      </c>
      <c r="D9" s="2" t="s">
        <v>159</v>
      </c>
      <c r="E9" s="2" t="s">
        <v>489</v>
      </c>
      <c r="F9" s="7" t="s">
        <v>496</v>
      </c>
      <c r="G9" s="2">
        <v>500003</v>
      </c>
      <c r="H9" s="23" t="s">
        <v>556</v>
      </c>
    </row>
    <row r="10" spans="1:8" x14ac:dyDescent="0.25">
      <c r="A10" s="2" t="s">
        <v>114</v>
      </c>
      <c r="B10" s="2" t="s">
        <v>24</v>
      </c>
      <c r="C10" s="2" t="s">
        <v>100</v>
      </c>
      <c r="D10" s="7" t="s">
        <v>160</v>
      </c>
      <c r="E10" s="2" t="s">
        <v>490</v>
      </c>
      <c r="F10" s="7" t="s">
        <v>496</v>
      </c>
      <c r="G10" s="2">
        <v>500004</v>
      </c>
      <c r="H10" s="23" t="s">
        <v>556</v>
      </c>
    </row>
    <row r="11" spans="1:8" x14ac:dyDescent="0.25">
      <c r="A11" s="2" t="s">
        <v>115</v>
      </c>
      <c r="B11" s="2" t="s">
        <v>25</v>
      </c>
      <c r="C11" s="2" t="s">
        <v>82</v>
      </c>
      <c r="D11" s="7" t="s">
        <v>161</v>
      </c>
      <c r="E11" s="2" t="s">
        <v>490</v>
      </c>
      <c r="F11" s="7" t="s">
        <v>237</v>
      </c>
      <c r="G11" s="2">
        <v>500005</v>
      </c>
      <c r="H11" s="23" t="s">
        <v>558</v>
      </c>
    </row>
    <row r="12" spans="1:8" x14ac:dyDescent="0.25">
      <c r="A12" s="2" t="s">
        <v>116</v>
      </c>
      <c r="B12" s="2" t="s">
        <v>26</v>
      </c>
      <c r="C12" s="2" t="s">
        <v>94</v>
      </c>
      <c r="D12" s="7" t="s">
        <v>162</v>
      </c>
      <c r="E12" s="2" t="s">
        <v>490</v>
      </c>
      <c r="F12" s="7" t="s">
        <v>237</v>
      </c>
      <c r="G12" s="2">
        <v>500006</v>
      </c>
      <c r="H12" s="23" t="s">
        <v>558</v>
      </c>
    </row>
    <row r="13" spans="1:8" x14ac:dyDescent="0.25">
      <c r="A13" s="2" t="s">
        <v>117</v>
      </c>
      <c r="B13" s="2" t="s">
        <v>27</v>
      </c>
      <c r="C13" s="2" t="s">
        <v>84</v>
      </c>
      <c r="D13" s="7" t="s">
        <v>163</v>
      </c>
      <c r="E13" s="2" t="s">
        <v>490</v>
      </c>
      <c r="F13" s="7" t="s">
        <v>237</v>
      </c>
      <c r="G13" s="2">
        <v>500007</v>
      </c>
      <c r="H13" s="23" t="s">
        <v>558</v>
      </c>
    </row>
    <row r="14" spans="1:8" x14ac:dyDescent="0.25">
      <c r="A14" s="2" t="s">
        <v>118</v>
      </c>
      <c r="B14" s="2" t="s">
        <v>28</v>
      </c>
      <c r="C14" s="2" t="s">
        <v>88</v>
      </c>
      <c r="D14" s="7" t="s">
        <v>164</v>
      </c>
      <c r="E14" s="2" t="s">
        <v>490</v>
      </c>
      <c r="F14" s="7" t="s">
        <v>237</v>
      </c>
      <c r="G14" s="2">
        <v>500002</v>
      </c>
      <c r="H14" s="23" t="s">
        <v>558</v>
      </c>
    </row>
    <row r="15" spans="1:8" x14ac:dyDescent="0.25">
      <c r="A15" s="2" t="s">
        <v>119</v>
      </c>
      <c r="B15" s="2" t="s">
        <v>29</v>
      </c>
      <c r="C15" s="2" t="s">
        <v>91</v>
      </c>
      <c r="D15" s="7" t="s">
        <v>165</v>
      </c>
      <c r="E15" s="2" t="s">
        <v>490</v>
      </c>
      <c r="F15" s="7" t="s">
        <v>237</v>
      </c>
      <c r="G15" s="2">
        <v>500003</v>
      </c>
      <c r="H15" s="23" t="s">
        <v>561</v>
      </c>
    </row>
    <row r="16" spans="1:8" x14ac:dyDescent="0.25">
      <c r="A16" s="2" t="s">
        <v>120</v>
      </c>
      <c r="B16" s="2" t="s">
        <v>30</v>
      </c>
      <c r="C16" s="2" t="s">
        <v>104</v>
      </c>
      <c r="D16" s="2" t="s">
        <v>159</v>
      </c>
      <c r="E16" s="2" t="s">
        <v>491</v>
      </c>
      <c r="F16" s="7" t="s">
        <v>237</v>
      </c>
      <c r="G16" s="2">
        <v>500004</v>
      </c>
      <c r="H16" s="23" t="s">
        <v>561</v>
      </c>
    </row>
    <row r="17" spans="1:8" x14ac:dyDescent="0.25">
      <c r="A17" s="2" t="s">
        <v>121</v>
      </c>
      <c r="B17" s="2" t="s">
        <v>31</v>
      </c>
      <c r="C17" s="2" t="s">
        <v>102</v>
      </c>
      <c r="D17" s="7" t="s">
        <v>160</v>
      </c>
      <c r="E17" s="2" t="s">
        <v>491</v>
      </c>
      <c r="F17" s="7" t="s">
        <v>237</v>
      </c>
      <c r="G17" s="2">
        <v>500005</v>
      </c>
      <c r="H17" s="23" t="s">
        <v>561</v>
      </c>
    </row>
    <row r="18" spans="1:8" x14ac:dyDescent="0.25">
      <c r="A18" s="2" t="s">
        <v>122</v>
      </c>
      <c r="B18" s="2" t="s">
        <v>32</v>
      </c>
      <c r="C18" s="2" t="s">
        <v>103</v>
      </c>
      <c r="D18" s="7" t="s">
        <v>161</v>
      </c>
      <c r="E18" s="2" t="s">
        <v>491</v>
      </c>
      <c r="F18" s="7" t="s">
        <v>237</v>
      </c>
      <c r="G18" s="2">
        <v>500006</v>
      </c>
      <c r="H18" s="23" t="s">
        <v>561</v>
      </c>
    </row>
    <row r="19" spans="1:8" x14ac:dyDescent="0.25">
      <c r="A19" s="2" t="s">
        <v>123</v>
      </c>
      <c r="B19" s="2" t="s">
        <v>33</v>
      </c>
      <c r="C19" s="2" t="s">
        <v>82</v>
      </c>
      <c r="D19" s="7" t="s">
        <v>162</v>
      </c>
      <c r="E19" s="2" t="s">
        <v>491</v>
      </c>
      <c r="F19" s="7" t="s">
        <v>237</v>
      </c>
      <c r="G19" s="2">
        <v>500007</v>
      </c>
      <c r="H19" s="23" t="s">
        <v>561</v>
      </c>
    </row>
    <row r="20" spans="1:8" x14ac:dyDescent="0.25">
      <c r="A20" s="2" t="s">
        <v>124</v>
      </c>
      <c r="B20" s="2" t="s">
        <v>34</v>
      </c>
      <c r="C20" s="2" t="s">
        <v>98</v>
      </c>
      <c r="D20" s="7" t="s">
        <v>163</v>
      </c>
      <c r="E20" s="2" t="s">
        <v>491</v>
      </c>
      <c r="F20" s="7" t="s">
        <v>237</v>
      </c>
      <c r="G20" s="2">
        <v>500002</v>
      </c>
      <c r="H20" s="23" t="s">
        <v>559</v>
      </c>
    </row>
    <row r="21" spans="1:8" x14ac:dyDescent="0.25">
      <c r="A21" s="2" t="s">
        <v>125</v>
      </c>
      <c r="B21" s="2" t="s">
        <v>35</v>
      </c>
      <c r="C21" s="2" t="s">
        <v>82</v>
      </c>
      <c r="D21" s="7" t="s">
        <v>164</v>
      </c>
      <c r="E21" s="2" t="s">
        <v>491</v>
      </c>
      <c r="F21" s="7" t="s">
        <v>238</v>
      </c>
      <c r="G21" s="2">
        <v>500003</v>
      </c>
      <c r="H21" s="23" t="s">
        <v>559</v>
      </c>
    </row>
    <row r="22" spans="1:8" x14ac:dyDescent="0.25">
      <c r="A22" s="2" t="s">
        <v>126</v>
      </c>
      <c r="B22" s="2" t="s">
        <v>36</v>
      </c>
      <c r="C22" s="2" t="s">
        <v>88</v>
      </c>
      <c r="D22" s="7" t="s">
        <v>165</v>
      </c>
      <c r="E22" s="2" t="s">
        <v>491</v>
      </c>
      <c r="F22" s="7" t="s">
        <v>238</v>
      </c>
      <c r="G22" s="2">
        <v>500004</v>
      </c>
      <c r="H22" s="23" t="s">
        <v>559</v>
      </c>
    </row>
    <row r="23" spans="1:8" x14ac:dyDescent="0.25">
      <c r="A23" s="2" t="s">
        <v>127</v>
      </c>
      <c r="B23" s="2" t="s">
        <v>37</v>
      </c>
      <c r="C23" s="2" t="s">
        <v>87</v>
      </c>
      <c r="D23" s="2" t="s">
        <v>159</v>
      </c>
      <c r="E23" s="2" t="s">
        <v>492</v>
      </c>
      <c r="F23" s="7" t="s">
        <v>238</v>
      </c>
      <c r="G23" s="2">
        <v>500005</v>
      </c>
      <c r="H23" s="23" t="s">
        <v>559</v>
      </c>
    </row>
    <row r="24" spans="1:8" x14ac:dyDescent="0.25">
      <c r="A24" s="2" t="s">
        <v>128</v>
      </c>
      <c r="B24" s="2" t="s">
        <v>38</v>
      </c>
      <c r="C24" s="2" t="s">
        <v>86</v>
      </c>
      <c r="D24" s="7" t="s">
        <v>160</v>
      </c>
      <c r="E24" s="2" t="s">
        <v>492</v>
      </c>
      <c r="F24" s="7" t="s">
        <v>238</v>
      </c>
      <c r="G24" s="2">
        <v>500006</v>
      </c>
      <c r="H24" s="23" t="s">
        <v>559</v>
      </c>
    </row>
    <row r="25" spans="1:8" x14ac:dyDescent="0.25">
      <c r="A25" s="2" t="s">
        <v>129</v>
      </c>
      <c r="B25" s="2" t="s">
        <v>39</v>
      </c>
      <c r="C25" s="2" t="s">
        <v>92</v>
      </c>
      <c r="D25" s="7" t="s">
        <v>161</v>
      </c>
      <c r="E25" s="2" t="s">
        <v>492</v>
      </c>
      <c r="F25" s="7" t="s">
        <v>238</v>
      </c>
      <c r="G25" s="2">
        <v>500007</v>
      </c>
      <c r="H25" s="23" t="s">
        <v>560</v>
      </c>
    </row>
    <row r="26" spans="1:8" x14ac:dyDescent="0.25">
      <c r="A26" s="2" t="s">
        <v>130</v>
      </c>
      <c r="B26" s="2" t="s">
        <v>40</v>
      </c>
      <c r="C26" s="2" t="s">
        <v>100</v>
      </c>
      <c r="D26" s="7" t="s">
        <v>162</v>
      </c>
      <c r="E26" s="2" t="s">
        <v>492</v>
      </c>
      <c r="F26" s="7" t="s">
        <v>238</v>
      </c>
      <c r="G26" s="2">
        <v>500002</v>
      </c>
      <c r="H26" s="23" t="s">
        <v>560</v>
      </c>
    </row>
    <row r="27" spans="1:8" x14ac:dyDescent="0.25">
      <c r="A27" s="2" t="s">
        <v>131</v>
      </c>
      <c r="B27" s="2" t="s">
        <v>41</v>
      </c>
      <c r="C27" s="2" t="s">
        <v>98</v>
      </c>
      <c r="D27" s="7" t="s">
        <v>163</v>
      </c>
      <c r="E27" s="2" t="s">
        <v>492</v>
      </c>
      <c r="F27" s="7" t="s">
        <v>238</v>
      </c>
      <c r="G27" s="2">
        <v>500003</v>
      </c>
      <c r="H27" s="23" t="s">
        <v>560</v>
      </c>
    </row>
    <row r="28" spans="1:8" x14ac:dyDescent="0.25">
      <c r="A28" s="2" t="s">
        <v>132</v>
      </c>
      <c r="B28" s="2" t="s">
        <v>42</v>
      </c>
      <c r="C28" s="2" t="s">
        <v>99</v>
      </c>
      <c r="D28" s="7" t="s">
        <v>164</v>
      </c>
      <c r="E28" s="2" t="s">
        <v>492</v>
      </c>
      <c r="F28" s="7" t="s">
        <v>238</v>
      </c>
      <c r="G28" s="2">
        <v>500004</v>
      </c>
      <c r="H28" s="23" t="s">
        <v>560</v>
      </c>
    </row>
    <row r="29" spans="1:8" x14ac:dyDescent="0.25">
      <c r="A29" s="2" t="s">
        <v>133</v>
      </c>
      <c r="B29" s="2" t="s">
        <v>43</v>
      </c>
      <c r="C29" s="2" t="s">
        <v>104</v>
      </c>
      <c r="D29" s="7" t="s">
        <v>165</v>
      </c>
      <c r="E29" s="2" t="s">
        <v>492</v>
      </c>
      <c r="F29" s="7" t="s">
        <v>238</v>
      </c>
      <c r="G29" s="2">
        <v>500005</v>
      </c>
      <c r="H29" s="23" t="s">
        <v>560</v>
      </c>
    </row>
    <row r="30" spans="1:8" x14ac:dyDescent="0.25">
      <c r="A30" s="2" t="s">
        <v>134</v>
      </c>
      <c r="B30" s="2" t="s">
        <v>44</v>
      </c>
      <c r="C30" s="2" t="s">
        <v>100</v>
      </c>
      <c r="D30" s="2" t="s">
        <v>159</v>
      </c>
      <c r="E30" s="2" t="s">
        <v>493</v>
      </c>
      <c r="F30" s="7" t="s">
        <v>238</v>
      </c>
      <c r="G30" s="2">
        <v>500006</v>
      </c>
      <c r="H30" s="23" t="s">
        <v>562</v>
      </c>
    </row>
    <row r="31" spans="1:8" x14ac:dyDescent="0.25">
      <c r="A31" s="2" t="s">
        <v>135</v>
      </c>
      <c r="B31" s="2" t="s">
        <v>45</v>
      </c>
      <c r="C31" s="2" t="s">
        <v>90</v>
      </c>
      <c r="D31" s="7" t="s">
        <v>160</v>
      </c>
      <c r="E31" s="2" t="s">
        <v>493</v>
      </c>
      <c r="F31" s="7" t="s">
        <v>497</v>
      </c>
      <c r="G31" s="2">
        <v>500007</v>
      </c>
      <c r="H31" s="23" t="s">
        <v>562</v>
      </c>
    </row>
    <row r="32" spans="1:8" x14ac:dyDescent="0.25">
      <c r="A32" s="2" t="s">
        <v>136</v>
      </c>
      <c r="B32" s="2" t="s">
        <v>46</v>
      </c>
      <c r="C32" s="2" t="s">
        <v>87</v>
      </c>
      <c r="D32" s="7" t="s">
        <v>161</v>
      </c>
      <c r="E32" s="2" t="s">
        <v>493</v>
      </c>
      <c r="F32" s="7" t="s">
        <v>497</v>
      </c>
      <c r="G32" s="2">
        <v>500002</v>
      </c>
      <c r="H32" s="23" t="s">
        <v>562</v>
      </c>
    </row>
    <row r="33" spans="1:8" x14ac:dyDescent="0.25">
      <c r="A33" s="2" t="s">
        <v>137</v>
      </c>
      <c r="B33" s="2" t="s">
        <v>47</v>
      </c>
      <c r="C33" s="2" t="s">
        <v>104</v>
      </c>
      <c r="D33" s="7" t="s">
        <v>162</v>
      </c>
      <c r="E33" s="2" t="s">
        <v>493</v>
      </c>
      <c r="F33" s="7" t="s">
        <v>497</v>
      </c>
      <c r="G33" s="2">
        <v>500003</v>
      </c>
      <c r="H33" s="23" t="s">
        <v>562</v>
      </c>
    </row>
    <row r="34" spans="1:8" x14ac:dyDescent="0.25">
      <c r="A34" s="2" t="s">
        <v>138</v>
      </c>
      <c r="B34" s="2" t="s">
        <v>48</v>
      </c>
      <c r="C34" s="2" t="s">
        <v>96</v>
      </c>
      <c r="D34" s="7" t="s">
        <v>163</v>
      </c>
      <c r="E34" s="2" t="s">
        <v>493</v>
      </c>
      <c r="F34" s="7" t="s">
        <v>497</v>
      </c>
      <c r="G34" s="2">
        <v>500004</v>
      </c>
      <c r="H34" s="23" t="s">
        <v>562</v>
      </c>
    </row>
    <row r="35" spans="1:8" x14ac:dyDescent="0.25">
      <c r="A35" s="2" t="s">
        <v>139</v>
      </c>
      <c r="B35" s="2" t="s">
        <v>49</v>
      </c>
      <c r="C35" s="2" t="s">
        <v>105</v>
      </c>
      <c r="D35" s="7" t="s">
        <v>164</v>
      </c>
      <c r="E35" s="2" t="s">
        <v>493</v>
      </c>
      <c r="F35" s="7" t="s">
        <v>497</v>
      </c>
      <c r="G35" s="2">
        <v>500005</v>
      </c>
      <c r="H35" s="23" t="s">
        <v>563</v>
      </c>
    </row>
    <row r="36" spans="1:8" x14ac:dyDescent="0.25">
      <c r="A36" s="2" t="s">
        <v>140</v>
      </c>
      <c r="B36" s="2" t="s">
        <v>50</v>
      </c>
      <c r="C36" s="2" t="s">
        <v>88</v>
      </c>
      <c r="D36" s="7" t="s">
        <v>165</v>
      </c>
      <c r="E36" s="2" t="s">
        <v>493</v>
      </c>
      <c r="F36" s="7" t="s">
        <v>497</v>
      </c>
      <c r="G36" s="2">
        <v>500006</v>
      </c>
      <c r="H36" s="23" t="s">
        <v>563</v>
      </c>
    </row>
    <row r="37" spans="1:8" x14ac:dyDescent="0.25">
      <c r="A37" s="2" t="s">
        <v>141</v>
      </c>
      <c r="B37" s="2" t="s">
        <v>51</v>
      </c>
      <c r="C37" s="2" t="s">
        <v>89</v>
      </c>
      <c r="D37" s="2" t="s">
        <v>159</v>
      </c>
      <c r="E37" s="2" t="s">
        <v>493</v>
      </c>
      <c r="F37" s="7" t="s">
        <v>497</v>
      </c>
      <c r="G37" s="2">
        <v>500007</v>
      </c>
      <c r="H37" s="23" t="s">
        <v>563</v>
      </c>
    </row>
    <row r="38" spans="1:8" x14ac:dyDescent="0.25">
      <c r="A38" s="2" t="s">
        <v>142</v>
      </c>
      <c r="B38" s="2" t="s">
        <v>52</v>
      </c>
      <c r="C38" s="2" t="s">
        <v>86</v>
      </c>
      <c r="D38" s="7" t="s">
        <v>160</v>
      </c>
      <c r="E38" s="2" t="s">
        <v>493</v>
      </c>
      <c r="F38" s="7" t="s">
        <v>497</v>
      </c>
      <c r="G38" s="2">
        <v>500002</v>
      </c>
      <c r="H38" s="23" t="s">
        <v>563</v>
      </c>
    </row>
    <row r="39" spans="1:8" x14ac:dyDescent="0.25">
      <c r="A39" s="2" t="s">
        <v>143</v>
      </c>
      <c r="B39" s="2" t="s">
        <v>53</v>
      </c>
      <c r="C39" s="2" t="s">
        <v>102</v>
      </c>
      <c r="D39" s="7" t="s">
        <v>161</v>
      </c>
      <c r="E39" s="2" t="s">
        <v>494</v>
      </c>
      <c r="F39" s="7" t="s">
        <v>497</v>
      </c>
      <c r="G39" s="2">
        <v>500003</v>
      </c>
      <c r="H39" s="23" t="s">
        <v>563</v>
      </c>
    </row>
    <row r="40" spans="1:8" x14ac:dyDescent="0.25">
      <c r="A40" s="2" t="s">
        <v>144</v>
      </c>
      <c r="B40" s="2" t="s">
        <v>54</v>
      </c>
      <c r="C40" s="2" t="s">
        <v>91</v>
      </c>
      <c r="D40" s="7" t="s">
        <v>162</v>
      </c>
      <c r="E40" s="2" t="s">
        <v>494</v>
      </c>
      <c r="F40" s="7" t="s">
        <v>497</v>
      </c>
      <c r="G40" s="2">
        <v>500004</v>
      </c>
      <c r="H40" s="23" t="s">
        <v>555</v>
      </c>
    </row>
    <row r="41" spans="1:8" x14ac:dyDescent="0.25">
      <c r="A41" s="2" t="s">
        <v>145</v>
      </c>
      <c r="B41" s="2" t="s">
        <v>55</v>
      </c>
      <c r="C41" s="2" t="s">
        <v>86</v>
      </c>
      <c r="D41" s="7" t="s">
        <v>163</v>
      </c>
      <c r="E41" s="2" t="s">
        <v>494</v>
      </c>
      <c r="F41" s="7" t="s">
        <v>497</v>
      </c>
      <c r="G41" s="2">
        <v>500005</v>
      </c>
      <c r="H41" s="23" t="s">
        <v>555</v>
      </c>
    </row>
    <row r="42" spans="1:8" x14ac:dyDescent="0.25">
      <c r="A42" s="2" t="s">
        <v>146</v>
      </c>
      <c r="B42" s="2" t="s">
        <v>56</v>
      </c>
      <c r="C42" s="2" t="s">
        <v>105</v>
      </c>
      <c r="D42" s="7" t="s">
        <v>164</v>
      </c>
      <c r="E42" s="2" t="s">
        <v>494</v>
      </c>
      <c r="F42" s="7" t="s">
        <v>498</v>
      </c>
      <c r="G42" s="2">
        <v>500006</v>
      </c>
      <c r="H42" s="23" t="s">
        <v>555</v>
      </c>
    </row>
    <row r="43" spans="1:8" x14ac:dyDescent="0.25">
      <c r="A43" s="2" t="s">
        <v>147</v>
      </c>
      <c r="B43" s="2" t="s">
        <v>57</v>
      </c>
      <c r="C43" s="2" t="s">
        <v>88</v>
      </c>
      <c r="D43" s="7" t="s">
        <v>165</v>
      </c>
      <c r="E43" s="2" t="s">
        <v>494</v>
      </c>
      <c r="F43" s="7" t="s">
        <v>498</v>
      </c>
      <c r="G43" s="2">
        <v>500007</v>
      </c>
      <c r="H43" s="23" t="s">
        <v>555</v>
      </c>
    </row>
    <row r="44" spans="1:8" x14ac:dyDescent="0.25">
      <c r="A44" s="2" t="s">
        <v>148</v>
      </c>
      <c r="B44" s="2" t="s">
        <v>58</v>
      </c>
      <c r="C44" s="2" t="s">
        <v>93</v>
      </c>
      <c r="D44" s="2" t="s">
        <v>159</v>
      </c>
      <c r="E44" s="2" t="s">
        <v>494</v>
      </c>
      <c r="F44" s="7" t="s">
        <v>498</v>
      </c>
      <c r="G44" s="2">
        <v>500002</v>
      </c>
      <c r="H44" s="23" t="s">
        <v>555</v>
      </c>
    </row>
    <row r="45" spans="1:8" x14ac:dyDescent="0.25">
      <c r="A45" s="2" t="s">
        <v>149</v>
      </c>
      <c r="B45" s="2" t="s">
        <v>59</v>
      </c>
      <c r="C45" s="2" t="s">
        <v>93</v>
      </c>
      <c r="D45" s="7" t="s">
        <v>160</v>
      </c>
      <c r="E45" s="2" t="s">
        <v>494</v>
      </c>
      <c r="F45" s="7" t="s">
        <v>498</v>
      </c>
      <c r="G45" s="2">
        <v>500003</v>
      </c>
      <c r="H45" s="23" t="s">
        <v>564</v>
      </c>
    </row>
    <row r="46" spans="1:8" x14ac:dyDescent="0.25">
      <c r="A46" s="2" t="s">
        <v>150</v>
      </c>
      <c r="B46" s="2" t="s">
        <v>60</v>
      </c>
      <c r="C46" s="2" t="s">
        <v>104</v>
      </c>
      <c r="D46" s="7" t="s">
        <v>161</v>
      </c>
      <c r="E46" s="2" t="s">
        <v>494</v>
      </c>
      <c r="F46" s="7" t="s">
        <v>498</v>
      </c>
      <c r="G46" s="2">
        <v>500004</v>
      </c>
      <c r="H46" s="23" t="s">
        <v>564</v>
      </c>
    </row>
    <row r="47" spans="1:8" x14ac:dyDescent="0.25">
      <c r="A47" s="2" t="s">
        <v>151</v>
      </c>
      <c r="B47" s="2" t="s">
        <v>61</v>
      </c>
      <c r="C47" s="2" t="s">
        <v>105</v>
      </c>
      <c r="D47" s="7" t="s">
        <v>162</v>
      </c>
      <c r="E47" s="2" t="s">
        <v>494</v>
      </c>
      <c r="F47" s="7" t="s">
        <v>498</v>
      </c>
      <c r="G47" s="2">
        <v>500005</v>
      </c>
      <c r="H47" s="23" t="s">
        <v>564</v>
      </c>
    </row>
    <row r="48" spans="1:8" x14ac:dyDescent="0.25">
      <c r="A48" s="2" t="s">
        <v>152</v>
      </c>
      <c r="B48" s="2" t="s">
        <v>62</v>
      </c>
      <c r="C48" s="2" t="s">
        <v>89</v>
      </c>
      <c r="D48" s="7" t="s">
        <v>163</v>
      </c>
      <c r="E48" s="2" t="s">
        <v>494</v>
      </c>
      <c r="F48" s="7" t="s">
        <v>498</v>
      </c>
      <c r="G48" s="2">
        <v>500006</v>
      </c>
      <c r="H48" s="23" t="s">
        <v>564</v>
      </c>
    </row>
    <row r="49" spans="1:8" x14ac:dyDescent="0.25">
      <c r="A49" s="2" t="s">
        <v>153</v>
      </c>
      <c r="B49" s="2" t="s">
        <v>63</v>
      </c>
      <c r="C49" s="2" t="s">
        <v>104</v>
      </c>
      <c r="D49" s="7" t="s">
        <v>164</v>
      </c>
      <c r="E49" s="2" t="s">
        <v>494</v>
      </c>
      <c r="F49" s="7" t="s">
        <v>498</v>
      </c>
      <c r="G49" s="2">
        <v>500007</v>
      </c>
      <c r="H49" s="23" t="s">
        <v>563</v>
      </c>
    </row>
    <row r="50" spans="1:8" x14ac:dyDescent="0.25">
      <c r="A50" s="2" t="s">
        <v>154</v>
      </c>
      <c r="B50" s="2" t="s">
        <v>64</v>
      </c>
      <c r="C50" s="2" t="s">
        <v>86</v>
      </c>
      <c r="D50" s="7" t="s">
        <v>165</v>
      </c>
      <c r="E50" s="2" t="s">
        <v>494</v>
      </c>
      <c r="F50" s="7" t="s">
        <v>498</v>
      </c>
      <c r="G50" s="2">
        <v>500002</v>
      </c>
      <c r="H50" s="23" t="s">
        <v>563</v>
      </c>
    </row>
    <row r="51" spans="1:8" x14ac:dyDescent="0.25">
      <c r="A51" s="2" t="s">
        <v>155</v>
      </c>
      <c r="B51" s="2" t="s">
        <v>65</v>
      </c>
      <c r="C51" s="2" t="s">
        <v>96</v>
      </c>
      <c r="D51" s="2" t="s">
        <v>159</v>
      </c>
      <c r="E51" s="2" t="s">
        <v>494</v>
      </c>
      <c r="F51" s="7" t="s">
        <v>498</v>
      </c>
      <c r="G51" s="2">
        <v>500003</v>
      </c>
      <c r="H51" s="23" t="s">
        <v>563</v>
      </c>
    </row>
  </sheetData>
  <autoFilter ref="A1:E51"/>
  <phoneticPr fontId="2"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election activeCell="D40" sqref="D40"/>
    </sheetView>
  </sheetViews>
  <sheetFormatPr defaultRowHeight="15" x14ac:dyDescent="0.25"/>
  <cols>
    <col min="1" max="1" width="10.5703125" bestFit="1" customWidth="1"/>
    <col min="2" max="2" width="9.140625" style="33" bestFit="1" customWidth="1"/>
    <col min="3" max="3" width="11.42578125" bestFit="1" customWidth="1"/>
    <col min="4" max="4" width="14.7109375" bestFit="1" customWidth="1"/>
    <col min="5" max="5" width="19.28515625" bestFit="1" customWidth="1"/>
  </cols>
  <sheetData>
    <row r="1" spans="1:5" x14ac:dyDescent="0.25">
      <c r="A1" s="3" t="s">
        <v>191</v>
      </c>
      <c r="B1" s="31" t="s">
        <v>156</v>
      </c>
      <c r="C1" s="3" t="s">
        <v>608</v>
      </c>
      <c r="D1" s="6" t="s">
        <v>243</v>
      </c>
      <c r="E1" s="8" t="s">
        <v>246</v>
      </c>
    </row>
    <row r="2" spans="1:5" x14ac:dyDescent="0.25">
      <c r="A2" s="2" t="str">
        <f>"P-"&amp;_xlfn.NUMBERVALUE(B2)</f>
        <v>P-43101</v>
      </c>
      <c r="B2" s="32">
        <v>43101</v>
      </c>
      <c r="C2" s="2" t="s">
        <v>192</v>
      </c>
      <c r="D2" s="2" t="s">
        <v>241</v>
      </c>
      <c r="E2" s="2" t="s">
        <v>244</v>
      </c>
    </row>
    <row r="3" spans="1:5" x14ac:dyDescent="0.25">
      <c r="A3" s="2" t="str">
        <f t="shared" ref="A3:A37" si="0">"P-"&amp;_xlfn.NUMBERVALUE(B3)</f>
        <v>P-43132</v>
      </c>
      <c r="B3" s="32">
        <v>43132</v>
      </c>
      <c r="C3" s="2" t="s">
        <v>193</v>
      </c>
      <c r="D3" s="2" t="s">
        <v>241</v>
      </c>
      <c r="E3" s="2" t="s">
        <v>244</v>
      </c>
    </row>
    <row r="4" spans="1:5" x14ac:dyDescent="0.25">
      <c r="A4" s="2" t="str">
        <f t="shared" si="0"/>
        <v>P-43160</v>
      </c>
      <c r="B4" s="32">
        <v>43160</v>
      </c>
      <c r="C4" s="2" t="s">
        <v>194</v>
      </c>
      <c r="D4" s="2" t="s">
        <v>242</v>
      </c>
      <c r="E4" s="2" t="s">
        <v>244</v>
      </c>
    </row>
    <row r="5" spans="1:5" x14ac:dyDescent="0.25">
      <c r="A5" s="2" t="str">
        <f t="shared" si="0"/>
        <v>P-43191</v>
      </c>
      <c r="B5" s="32">
        <v>43191</v>
      </c>
      <c r="C5" s="2" t="s">
        <v>195</v>
      </c>
      <c r="D5" s="2" t="s">
        <v>242</v>
      </c>
      <c r="E5" s="2" t="s">
        <v>244</v>
      </c>
    </row>
    <row r="6" spans="1:5" x14ac:dyDescent="0.25">
      <c r="A6" s="2" t="str">
        <f t="shared" si="0"/>
        <v>P-43221</v>
      </c>
      <c r="B6" s="32">
        <v>43221</v>
      </c>
      <c r="C6" s="2" t="s">
        <v>196</v>
      </c>
      <c r="D6" s="2" t="s">
        <v>242</v>
      </c>
      <c r="E6" s="2" t="s">
        <v>244</v>
      </c>
    </row>
    <row r="7" spans="1:5" x14ac:dyDescent="0.25">
      <c r="A7" s="2" t="str">
        <f t="shared" si="0"/>
        <v>P-43252</v>
      </c>
      <c r="B7" s="32">
        <v>43252</v>
      </c>
      <c r="C7" s="2" t="s">
        <v>197</v>
      </c>
      <c r="D7" s="2" t="s">
        <v>239</v>
      </c>
      <c r="E7" s="2" t="s">
        <v>244</v>
      </c>
    </row>
    <row r="8" spans="1:5" x14ac:dyDescent="0.25">
      <c r="A8" s="2" t="str">
        <f t="shared" si="0"/>
        <v>P-43282</v>
      </c>
      <c r="B8" s="32">
        <v>43282</v>
      </c>
      <c r="C8" s="2" t="s">
        <v>198</v>
      </c>
      <c r="D8" s="2" t="s">
        <v>239</v>
      </c>
      <c r="E8" s="2" t="s">
        <v>244</v>
      </c>
    </row>
    <row r="9" spans="1:5" x14ac:dyDescent="0.25">
      <c r="A9" s="2" t="str">
        <f t="shared" si="0"/>
        <v>P-43313</v>
      </c>
      <c r="B9" s="32">
        <v>43313</v>
      </c>
      <c r="C9" s="2" t="s">
        <v>199</v>
      </c>
      <c r="D9" s="2" t="s">
        <v>239</v>
      </c>
      <c r="E9" s="2" t="s">
        <v>244</v>
      </c>
    </row>
    <row r="10" spans="1:5" x14ac:dyDescent="0.25">
      <c r="A10" s="2" t="str">
        <f t="shared" si="0"/>
        <v>P-43344</v>
      </c>
      <c r="B10" s="32">
        <v>43344</v>
      </c>
      <c r="C10" s="2" t="s">
        <v>200</v>
      </c>
      <c r="D10" s="2" t="s">
        <v>240</v>
      </c>
      <c r="E10" s="2" t="s">
        <v>244</v>
      </c>
    </row>
    <row r="11" spans="1:5" x14ac:dyDescent="0.25">
      <c r="A11" s="2" t="str">
        <f t="shared" si="0"/>
        <v>P-43374</v>
      </c>
      <c r="B11" s="32">
        <v>43374</v>
      </c>
      <c r="C11" s="2" t="s">
        <v>201</v>
      </c>
      <c r="D11" s="2" t="s">
        <v>240</v>
      </c>
      <c r="E11" s="2" t="s">
        <v>244</v>
      </c>
    </row>
    <row r="12" spans="1:5" x14ac:dyDescent="0.25">
      <c r="A12" s="2" t="str">
        <f t="shared" si="0"/>
        <v>P-43405</v>
      </c>
      <c r="B12" s="32">
        <v>43405</v>
      </c>
      <c r="C12" s="2" t="s">
        <v>202</v>
      </c>
      <c r="D12" s="2" t="s">
        <v>240</v>
      </c>
      <c r="E12" s="2" t="s">
        <v>244</v>
      </c>
    </row>
    <row r="13" spans="1:5" x14ac:dyDescent="0.25">
      <c r="A13" s="2" t="str">
        <f t="shared" si="0"/>
        <v>P-43435</v>
      </c>
      <c r="B13" s="32">
        <v>43435</v>
      </c>
      <c r="C13" s="2" t="s">
        <v>203</v>
      </c>
      <c r="D13" s="2" t="s">
        <v>241</v>
      </c>
      <c r="E13" s="2" t="s">
        <v>244</v>
      </c>
    </row>
    <row r="14" spans="1:5" x14ac:dyDescent="0.25">
      <c r="A14" s="2" t="str">
        <f t="shared" si="0"/>
        <v>P-43466</v>
      </c>
      <c r="B14" s="32">
        <v>43466</v>
      </c>
      <c r="C14" s="2" t="s">
        <v>204</v>
      </c>
      <c r="D14" s="2" t="s">
        <v>241</v>
      </c>
      <c r="E14" s="2" t="s">
        <v>244</v>
      </c>
    </row>
    <row r="15" spans="1:5" x14ac:dyDescent="0.25">
      <c r="A15" s="2" t="str">
        <f t="shared" si="0"/>
        <v>P-43497</v>
      </c>
      <c r="B15" s="32">
        <v>43497</v>
      </c>
      <c r="C15" s="2" t="s">
        <v>205</v>
      </c>
      <c r="D15" s="2" t="s">
        <v>241</v>
      </c>
      <c r="E15" s="2" t="s">
        <v>244</v>
      </c>
    </row>
    <row r="16" spans="1:5" x14ac:dyDescent="0.25">
      <c r="A16" s="2" t="str">
        <f t="shared" si="0"/>
        <v>P-43525</v>
      </c>
      <c r="B16" s="32">
        <v>43525</v>
      </c>
      <c r="C16" s="2" t="s">
        <v>206</v>
      </c>
      <c r="D16" s="2" t="s">
        <v>242</v>
      </c>
      <c r="E16" s="2" t="s">
        <v>244</v>
      </c>
    </row>
    <row r="17" spans="1:5" x14ac:dyDescent="0.25">
      <c r="A17" s="2" t="str">
        <f t="shared" si="0"/>
        <v>P-43556</v>
      </c>
      <c r="B17" s="32">
        <v>43556</v>
      </c>
      <c r="C17" s="2" t="s">
        <v>207</v>
      </c>
      <c r="D17" s="2" t="s">
        <v>242</v>
      </c>
      <c r="E17" s="2" t="s">
        <v>244</v>
      </c>
    </row>
    <row r="18" spans="1:5" x14ac:dyDescent="0.25">
      <c r="A18" s="2" t="str">
        <f t="shared" si="0"/>
        <v>P-43586</v>
      </c>
      <c r="B18" s="32">
        <v>43586</v>
      </c>
      <c r="C18" s="2" t="s">
        <v>208</v>
      </c>
      <c r="D18" s="2" t="s">
        <v>242</v>
      </c>
      <c r="E18" s="2" t="s">
        <v>244</v>
      </c>
    </row>
    <row r="19" spans="1:5" x14ac:dyDescent="0.25">
      <c r="A19" s="2" t="str">
        <f t="shared" si="0"/>
        <v>P-43617</v>
      </c>
      <c r="B19" s="32">
        <v>43617</v>
      </c>
      <c r="C19" s="2" t="s">
        <v>209</v>
      </c>
      <c r="D19" s="2" t="s">
        <v>239</v>
      </c>
      <c r="E19" s="2" t="s">
        <v>244</v>
      </c>
    </row>
    <row r="20" spans="1:5" x14ac:dyDescent="0.25">
      <c r="A20" s="2" t="str">
        <f t="shared" si="0"/>
        <v>P-43647</v>
      </c>
      <c r="B20" s="32">
        <v>43647</v>
      </c>
      <c r="C20" s="2" t="s">
        <v>210</v>
      </c>
      <c r="D20" s="2" t="s">
        <v>239</v>
      </c>
      <c r="E20" s="2" t="s">
        <v>244</v>
      </c>
    </row>
    <row r="21" spans="1:5" x14ac:dyDescent="0.25">
      <c r="A21" s="2" t="str">
        <f t="shared" si="0"/>
        <v>P-43678</v>
      </c>
      <c r="B21" s="32">
        <v>43678</v>
      </c>
      <c r="C21" s="2" t="s">
        <v>211</v>
      </c>
      <c r="D21" s="2" t="s">
        <v>239</v>
      </c>
      <c r="E21" s="2" t="s">
        <v>244</v>
      </c>
    </row>
    <row r="22" spans="1:5" x14ac:dyDescent="0.25">
      <c r="A22" s="2" t="str">
        <f t="shared" si="0"/>
        <v>P-43709</v>
      </c>
      <c r="B22" s="32">
        <v>43709</v>
      </c>
      <c r="C22" s="2" t="s">
        <v>212</v>
      </c>
      <c r="D22" s="2" t="s">
        <v>240</v>
      </c>
      <c r="E22" s="2" t="s">
        <v>244</v>
      </c>
    </row>
    <row r="23" spans="1:5" x14ac:dyDescent="0.25">
      <c r="A23" s="2" t="str">
        <f t="shared" si="0"/>
        <v>P-43739</v>
      </c>
      <c r="B23" s="32">
        <v>43739</v>
      </c>
      <c r="C23" s="2" t="s">
        <v>213</v>
      </c>
      <c r="D23" s="2" t="s">
        <v>240</v>
      </c>
      <c r="E23" s="2" t="s">
        <v>244</v>
      </c>
    </row>
    <row r="24" spans="1:5" x14ac:dyDescent="0.25">
      <c r="A24" s="2" t="str">
        <f t="shared" si="0"/>
        <v>P-43770</v>
      </c>
      <c r="B24" s="32">
        <v>43770</v>
      </c>
      <c r="C24" s="2" t="s">
        <v>214</v>
      </c>
      <c r="D24" s="2" t="s">
        <v>240</v>
      </c>
      <c r="E24" s="2" t="s">
        <v>244</v>
      </c>
    </row>
    <row r="25" spans="1:5" x14ac:dyDescent="0.25">
      <c r="A25" s="2" t="str">
        <f t="shared" si="0"/>
        <v>P-43800</v>
      </c>
      <c r="B25" s="32">
        <v>43800</v>
      </c>
      <c r="C25" s="2" t="s">
        <v>215</v>
      </c>
      <c r="D25" s="2" t="s">
        <v>241</v>
      </c>
      <c r="E25" s="2" t="s">
        <v>244</v>
      </c>
    </row>
    <row r="26" spans="1:5" x14ac:dyDescent="0.25">
      <c r="A26" s="2" t="str">
        <f t="shared" si="0"/>
        <v>P-43831</v>
      </c>
      <c r="B26" s="32">
        <v>43831</v>
      </c>
      <c r="C26" s="2" t="s">
        <v>216</v>
      </c>
      <c r="D26" s="2" t="s">
        <v>241</v>
      </c>
      <c r="E26" s="2" t="s">
        <v>244</v>
      </c>
    </row>
    <row r="27" spans="1:5" x14ac:dyDescent="0.25">
      <c r="A27" s="2" t="str">
        <f t="shared" si="0"/>
        <v>P-43862</v>
      </c>
      <c r="B27" s="32">
        <v>43862</v>
      </c>
      <c r="C27" s="2" t="s">
        <v>217</v>
      </c>
      <c r="D27" s="2" t="s">
        <v>241</v>
      </c>
      <c r="E27" s="2" t="s">
        <v>244</v>
      </c>
    </row>
    <row r="28" spans="1:5" x14ac:dyDescent="0.25">
      <c r="A28" s="2" t="str">
        <f t="shared" si="0"/>
        <v>P-43891</v>
      </c>
      <c r="B28" s="32">
        <v>43891</v>
      </c>
      <c r="C28" s="2" t="s">
        <v>218</v>
      </c>
      <c r="D28" s="2" t="s">
        <v>242</v>
      </c>
      <c r="E28" s="2" t="s">
        <v>245</v>
      </c>
    </row>
    <row r="29" spans="1:5" x14ac:dyDescent="0.25">
      <c r="A29" s="2" t="str">
        <f t="shared" si="0"/>
        <v>P-43922</v>
      </c>
      <c r="B29" s="32">
        <v>43922</v>
      </c>
      <c r="C29" s="2" t="s">
        <v>219</v>
      </c>
      <c r="D29" s="2" t="s">
        <v>242</v>
      </c>
      <c r="E29" s="2" t="s">
        <v>245</v>
      </c>
    </row>
    <row r="30" spans="1:5" x14ac:dyDescent="0.25">
      <c r="A30" s="2" t="str">
        <f t="shared" si="0"/>
        <v>P-43952</v>
      </c>
      <c r="B30" s="32">
        <v>43952</v>
      </c>
      <c r="C30" s="2" t="s">
        <v>220</v>
      </c>
      <c r="D30" s="2" t="s">
        <v>242</v>
      </c>
      <c r="E30" s="2" t="s">
        <v>245</v>
      </c>
    </row>
    <row r="31" spans="1:5" x14ac:dyDescent="0.25">
      <c r="A31" s="2" t="str">
        <f t="shared" si="0"/>
        <v>P-43983</v>
      </c>
      <c r="B31" s="32">
        <v>43983</v>
      </c>
      <c r="C31" s="2" t="s">
        <v>221</v>
      </c>
      <c r="D31" s="2" t="s">
        <v>239</v>
      </c>
      <c r="E31" s="2" t="s">
        <v>245</v>
      </c>
    </row>
    <row r="32" spans="1:5" x14ac:dyDescent="0.25">
      <c r="A32" s="2" t="str">
        <f t="shared" si="0"/>
        <v>P-44013</v>
      </c>
      <c r="B32" s="32">
        <v>44013</v>
      </c>
      <c r="C32" s="2" t="s">
        <v>222</v>
      </c>
      <c r="D32" s="2" t="s">
        <v>239</v>
      </c>
      <c r="E32" s="2" t="s">
        <v>245</v>
      </c>
    </row>
    <row r="33" spans="1:5" x14ac:dyDescent="0.25">
      <c r="A33" s="2" t="str">
        <f t="shared" si="0"/>
        <v>P-44044</v>
      </c>
      <c r="B33" s="32">
        <v>44044</v>
      </c>
      <c r="C33" s="2" t="s">
        <v>223</v>
      </c>
      <c r="D33" s="2" t="s">
        <v>239</v>
      </c>
      <c r="E33" s="2" t="s">
        <v>245</v>
      </c>
    </row>
    <row r="34" spans="1:5" x14ac:dyDescent="0.25">
      <c r="A34" s="2" t="str">
        <f t="shared" si="0"/>
        <v>P-44075</v>
      </c>
      <c r="B34" s="32">
        <v>44075</v>
      </c>
      <c r="C34" s="2" t="s">
        <v>224</v>
      </c>
      <c r="D34" s="2" t="s">
        <v>240</v>
      </c>
      <c r="E34" s="2" t="s">
        <v>245</v>
      </c>
    </row>
    <row r="35" spans="1:5" x14ac:dyDescent="0.25">
      <c r="A35" s="2" t="str">
        <f t="shared" si="0"/>
        <v>P-44105</v>
      </c>
      <c r="B35" s="32">
        <v>44105</v>
      </c>
      <c r="C35" s="2" t="s">
        <v>225</v>
      </c>
      <c r="D35" s="2" t="s">
        <v>240</v>
      </c>
      <c r="E35" s="2" t="s">
        <v>245</v>
      </c>
    </row>
    <row r="36" spans="1:5" x14ac:dyDescent="0.25">
      <c r="A36" s="2" t="str">
        <f t="shared" si="0"/>
        <v>P-44136</v>
      </c>
      <c r="B36" s="32">
        <v>44136</v>
      </c>
      <c r="C36" s="2" t="s">
        <v>226</v>
      </c>
      <c r="D36" s="2" t="s">
        <v>240</v>
      </c>
      <c r="E36" s="2" t="s">
        <v>245</v>
      </c>
    </row>
    <row r="37" spans="1:5" x14ac:dyDescent="0.25">
      <c r="A37" s="2" t="str">
        <f t="shared" si="0"/>
        <v>P-44166</v>
      </c>
      <c r="B37" s="32">
        <v>44166</v>
      </c>
      <c r="C37" s="2" t="s">
        <v>227</v>
      </c>
      <c r="D37" s="2" t="s">
        <v>241</v>
      </c>
      <c r="E37" s="2" t="s">
        <v>245</v>
      </c>
    </row>
  </sheetData>
  <autoFilter ref="A1:E37"/>
  <phoneticPr fontId="2"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M17" sqref="M17"/>
    </sheetView>
  </sheetViews>
  <sheetFormatPr defaultRowHeight="15" x14ac:dyDescent="0.25"/>
  <cols>
    <col min="1" max="1" width="13.140625" bestFit="1" customWidth="1"/>
    <col min="2" max="3" width="18.42578125" bestFit="1" customWidth="1"/>
  </cols>
  <sheetData>
    <row r="3" spans="1:2" x14ac:dyDescent="0.25">
      <c r="A3" s="39" t="s">
        <v>611</v>
      </c>
      <c r="B3" t="s">
        <v>613</v>
      </c>
    </row>
    <row r="4" spans="1:2" x14ac:dyDescent="0.25">
      <c r="A4" s="40" t="s">
        <v>146</v>
      </c>
      <c r="B4" s="42">
        <v>0</v>
      </c>
    </row>
    <row r="5" spans="1:2" x14ac:dyDescent="0.25">
      <c r="A5" s="40" t="s">
        <v>139</v>
      </c>
      <c r="B5" s="42">
        <v>15</v>
      </c>
    </row>
    <row r="6" spans="1:2" x14ac:dyDescent="0.25">
      <c r="A6" s="40" t="s">
        <v>122</v>
      </c>
      <c r="B6" s="42">
        <v>104</v>
      </c>
    </row>
    <row r="7" spans="1:2" x14ac:dyDescent="0.25">
      <c r="A7" s="40" t="s">
        <v>109</v>
      </c>
      <c r="B7" s="42">
        <v>110</v>
      </c>
    </row>
    <row r="8" spans="1:2" x14ac:dyDescent="0.25">
      <c r="A8" s="40" t="s">
        <v>113</v>
      </c>
      <c r="B8" s="42">
        <v>115</v>
      </c>
    </row>
    <row r="9" spans="1:2" x14ac:dyDescent="0.25">
      <c r="A9" s="40" t="s">
        <v>127</v>
      </c>
      <c r="B9" s="42">
        <v>165</v>
      </c>
    </row>
    <row r="10" spans="1:2" x14ac:dyDescent="0.25">
      <c r="A10" s="40" t="s">
        <v>112</v>
      </c>
      <c r="B10" s="42">
        <v>169</v>
      </c>
    </row>
    <row r="11" spans="1:2" x14ac:dyDescent="0.25">
      <c r="A11" s="40" t="s">
        <v>134</v>
      </c>
      <c r="B11" s="42">
        <v>170</v>
      </c>
    </row>
    <row r="12" spans="1:2" x14ac:dyDescent="0.25">
      <c r="A12" s="40" t="s">
        <v>120</v>
      </c>
      <c r="B12" s="42">
        <v>185</v>
      </c>
    </row>
    <row r="13" spans="1:2" x14ac:dyDescent="0.25">
      <c r="A13" s="40" t="s">
        <v>108</v>
      </c>
      <c r="B13" s="42">
        <v>197</v>
      </c>
    </row>
    <row r="14" spans="1:2" x14ac:dyDescent="0.25">
      <c r="A14" s="40" t="s">
        <v>153</v>
      </c>
      <c r="B14" s="42">
        <v>207</v>
      </c>
    </row>
    <row r="15" spans="1:2" x14ac:dyDescent="0.25">
      <c r="A15" s="40" t="s">
        <v>154</v>
      </c>
      <c r="B15" s="42">
        <v>213</v>
      </c>
    </row>
    <row r="16" spans="1:2" x14ac:dyDescent="0.25">
      <c r="A16" s="40" t="s">
        <v>150</v>
      </c>
      <c r="B16" s="42">
        <v>222</v>
      </c>
    </row>
    <row r="17" spans="1:2" x14ac:dyDescent="0.25">
      <c r="A17" s="40" t="s">
        <v>123</v>
      </c>
      <c r="B17" s="42">
        <v>235</v>
      </c>
    </row>
    <row r="18" spans="1:2" x14ac:dyDescent="0.25">
      <c r="A18" s="40" t="s">
        <v>147</v>
      </c>
      <c r="B18" s="42">
        <v>239</v>
      </c>
    </row>
    <row r="19" spans="1:2" x14ac:dyDescent="0.25">
      <c r="A19" s="40" t="s">
        <v>124</v>
      </c>
      <c r="B19" s="42">
        <v>242</v>
      </c>
    </row>
    <row r="20" spans="1:2" x14ac:dyDescent="0.25">
      <c r="A20" s="40" t="s">
        <v>149</v>
      </c>
      <c r="B20" s="42">
        <v>246</v>
      </c>
    </row>
    <row r="21" spans="1:2" x14ac:dyDescent="0.25">
      <c r="A21" s="40" t="s">
        <v>140</v>
      </c>
      <c r="B21" s="42">
        <v>262</v>
      </c>
    </row>
    <row r="22" spans="1:2" x14ac:dyDescent="0.25">
      <c r="A22" s="40" t="s">
        <v>135</v>
      </c>
      <c r="B22" s="42">
        <v>270</v>
      </c>
    </row>
    <row r="23" spans="1:2" x14ac:dyDescent="0.25">
      <c r="A23" s="40" t="s">
        <v>151</v>
      </c>
      <c r="B23" s="42">
        <v>271</v>
      </c>
    </row>
    <row r="24" spans="1:2" x14ac:dyDescent="0.25">
      <c r="A24" s="40" t="s">
        <v>116</v>
      </c>
      <c r="B24" s="42">
        <v>281</v>
      </c>
    </row>
    <row r="25" spans="1:2" x14ac:dyDescent="0.25">
      <c r="A25" s="40" t="s">
        <v>128</v>
      </c>
      <c r="B25" s="42">
        <v>322</v>
      </c>
    </row>
    <row r="26" spans="1:2" x14ac:dyDescent="0.25">
      <c r="A26" s="40" t="s">
        <v>148</v>
      </c>
      <c r="B26" s="42">
        <v>333</v>
      </c>
    </row>
    <row r="27" spans="1:2" x14ac:dyDescent="0.25">
      <c r="A27" s="40" t="s">
        <v>111</v>
      </c>
      <c r="B27" s="42">
        <v>340</v>
      </c>
    </row>
    <row r="28" spans="1:2" x14ac:dyDescent="0.25">
      <c r="A28" s="40" t="s">
        <v>131</v>
      </c>
      <c r="B28" s="42">
        <v>353</v>
      </c>
    </row>
    <row r="29" spans="1:2" x14ac:dyDescent="0.25">
      <c r="A29" s="40" t="s">
        <v>142</v>
      </c>
      <c r="B29" s="42">
        <v>359</v>
      </c>
    </row>
    <row r="30" spans="1:2" x14ac:dyDescent="0.25">
      <c r="A30" s="40" t="s">
        <v>141</v>
      </c>
      <c r="B30" s="42">
        <v>360</v>
      </c>
    </row>
    <row r="31" spans="1:2" x14ac:dyDescent="0.25">
      <c r="A31" s="40" t="s">
        <v>137</v>
      </c>
      <c r="B31" s="42">
        <v>373</v>
      </c>
    </row>
    <row r="32" spans="1:2" x14ac:dyDescent="0.25">
      <c r="A32" s="40" t="s">
        <v>119</v>
      </c>
      <c r="B32" s="42">
        <v>383</v>
      </c>
    </row>
    <row r="33" spans="1:2" x14ac:dyDescent="0.25">
      <c r="A33" s="40" t="s">
        <v>106</v>
      </c>
      <c r="B33" s="42">
        <v>395</v>
      </c>
    </row>
    <row r="34" spans="1:2" x14ac:dyDescent="0.25">
      <c r="A34" s="40" t="s">
        <v>152</v>
      </c>
      <c r="B34" s="42">
        <v>423</v>
      </c>
    </row>
    <row r="35" spans="1:2" x14ac:dyDescent="0.25">
      <c r="A35" s="40" t="s">
        <v>114</v>
      </c>
      <c r="B35" s="42">
        <v>431</v>
      </c>
    </row>
    <row r="36" spans="1:2" x14ac:dyDescent="0.25">
      <c r="A36" s="40" t="s">
        <v>145</v>
      </c>
      <c r="B36" s="42">
        <v>434</v>
      </c>
    </row>
    <row r="37" spans="1:2" x14ac:dyDescent="0.25">
      <c r="A37" s="40" t="s">
        <v>126</v>
      </c>
      <c r="B37" s="42">
        <v>459</v>
      </c>
    </row>
    <row r="38" spans="1:2" x14ac:dyDescent="0.25">
      <c r="A38" s="40" t="s">
        <v>143</v>
      </c>
      <c r="B38" s="42">
        <v>464</v>
      </c>
    </row>
    <row r="39" spans="1:2" x14ac:dyDescent="0.25">
      <c r="A39" s="40" t="s">
        <v>155</v>
      </c>
      <c r="B39" s="42">
        <v>467</v>
      </c>
    </row>
    <row r="40" spans="1:2" x14ac:dyDescent="0.25">
      <c r="A40" s="40" t="s">
        <v>107</v>
      </c>
      <c r="B40" s="42">
        <v>475</v>
      </c>
    </row>
    <row r="41" spans="1:2" x14ac:dyDescent="0.25">
      <c r="A41" s="40" t="s">
        <v>118</v>
      </c>
      <c r="B41" s="42">
        <v>478</v>
      </c>
    </row>
    <row r="42" spans="1:2" x14ac:dyDescent="0.25">
      <c r="A42" s="40" t="s">
        <v>132</v>
      </c>
      <c r="B42" s="42">
        <v>481</v>
      </c>
    </row>
    <row r="43" spans="1:2" x14ac:dyDescent="0.25">
      <c r="A43" s="40" t="s">
        <v>115</v>
      </c>
      <c r="B43" s="42">
        <v>495</v>
      </c>
    </row>
    <row r="44" spans="1:2" x14ac:dyDescent="0.25">
      <c r="A44" s="40" t="s">
        <v>133</v>
      </c>
      <c r="B44" s="42">
        <v>529</v>
      </c>
    </row>
    <row r="45" spans="1:2" x14ac:dyDescent="0.25">
      <c r="A45" s="40" t="s">
        <v>129</v>
      </c>
      <c r="B45" s="42">
        <v>554</v>
      </c>
    </row>
    <row r="46" spans="1:2" x14ac:dyDescent="0.25">
      <c r="A46" s="40" t="s">
        <v>144</v>
      </c>
      <c r="B46" s="42">
        <v>561</v>
      </c>
    </row>
    <row r="47" spans="1:2" x14ac:dyDescent="0.25">
      <c r="A47" s="40" t="s">
        <v>136</v>
      </c>
      <c r="B47" s="42">
        <v>633</v>
      </c>
    </row>
    <row r="48" spans="1:2" x14ac:dyDescent="0.25">
      <c r="A48" s="40" t="s">
        <v>117</v>
      </c>
      <c r="B48" s="42">
        <v>662</v>
      </c>
    </row>
    <row r="49" spans="1:2" x14ac:dyDescent="0.25">
      <c r="A49" s="40" t="s">
        <v>121</v>
      </c>
      <c r="B49" s="42">
        <v>681</v>
      </c>
    </row>
    <row r="50" spans="1:2" x14ac:dyDescent="0.25">
      <c r="A50" s="40" t="s">
        <v>125</v>
      </c>
      <c r="B50" s="42">
        <v>696</v>
      </c>
    </row>
    <row r="51" spans="1:2" x14ac:dyDescent="0.25">
      <c r="A51" s="40" t="s">
        <v>110</v>
      </c>
      <c r="B51" s="42">
        <v>743</v>
      </c>
    </row>
    <row r="52" spans="1:2" x14ac:dyDescent="0.25">
      <c r="A52" s="40" t="s">
        <v>138</v>
      </c>
      <c r="B52" s="42">
        <v>754</v>
      </c>
    </row>
    <row r="53" spans="1:2" x14ac:dyDescent="0.25">
      <c r="A53" s="40" t="s">
        <v>130</v>
      </c>
      <c r="B53" s="42">
        <v>911</v>
      </c>
    </row>
    <row r="54" spans="1:2" x14ac:dyDescent="0.25">
      <c r="A54" s="40" t="s">
        <v>612</v>
      </c>
      <c r="B54" s="42">
        <v>18467</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B3" sqref="B3"/>
    </sheetView>
  </sheetViews>
  <sheetFormatPr defaultRowHeight="15" x14ac:dyDescent="0.25"/>
  <cols>
    <col min="1" max="2" width="7" bestFit="1" customWidth="1"/>
  </cols>
  <sheetData>
    <row r="3" spans="1:2" x14ac:dyDescent="0.25">
      <c r="A3" t="s">
        <v>638</v>
      </c>
      <c r="B3" t="s">
        <v>639</v>
      </c>
    </row>
    <row r="4" spans="1:2" x14ac:dyDescent="0.25">
      <c r="A4" s="30">
        <v>2082.3763897277267</v>
      </c>
      <c r="B4" s="30">
        <v>1048.5040903540907</v>
      </c>
    </row>
  </sheetData>
  <pageMargins left="0.7" right="0.7" top="0.75" bottom="0.75" header="0.3" footer="0.3"/>
  <pageSetup paperSize="9"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0" sqref="A10"/>
    </sheetView>
  </sheetViews>
  <sheetFormatPr defaultRowHeight="15" x14ac:dyDescent="0.25"/>
  <cols>
    <col min="1" max="1" width="14.5703125" bestFit="1" customWidth="1"/>
    <col min="2" max="2" width="18.42578125" customWidth="1"/>
  </cols>
  <sheetData>
    <row r="3" spans="1:2" x14ac:dyDescent="0.25">
      <c r="A3" s="39" t="s">
        <v>611</v>
      </c>
      <c r="B3" t="s">
        <v>613</v>
      </c>
    </row>
    <row r="4" spans="1:2" x14ac:dyDescent="0.25">
      <c r="A4" s="40" t="s">
        <v>615</v>
      </c>
      <c r="B4" s="42">
        <v>1909</v>
      </c>
    </row>
    <row r="5" spans="1:2" x14ac:dyDescent="0.25">
      <c r="A5" s="40" t="s">
        <v>614</v>
      </c>
      <c r="B5" s="42">
        <v>1570</v>
      </c>
    </row>
    <row r="6" spans="1:2" x14ac:dyDescent="0.25">
      <c r="A6" s="40" t="s">
        <v>618</v>
      </c>
      <c r="B6" s="42">
        <v>1234</v>
      </c>
    </row>
    <row r="7" spans="1:2" x14ac:dyDescent="0.25">
      <c r="A7" s="40" t="s">
        <v>617</v>
      </c>
      <c r="B7" s="42">
        <v>1190</v>
      </c>
    </row>
    <row r="8" spans="1:2" x14ac:dyDescent="0.25">
      <c r="A8" s="40" t="s">
        <v>616</v>
      </c>
      <c r="B8" s="42">
        <v>1148</v>
      </c>
    </row>
    <row r="9" spans="1:2" x14ac:dyDescent="0.25">
      <c r="A9" s="40" t="s">
        <v>612</v>
      </c>
      <c r="B9" s="42">
        <v>7051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Transactions</vt:lpstr>
      <vt:lpstr>Salesman</vt:lpstr>
      <vt:lpstr>Region</vt:lpstr>
      <vt:lpstr>SKU</vt:lpstr>
      <vt:lpstr>Stores</vt:lpstr>
      <vt:lpstr>Period</vt:lpstr>
      <vt:lpstr>storewise sales</vt:lpstr>
      <vt:lpstr>actual vs tar visits</vt:lpstr>
      <vt:lpstr>top5 salesman</vt:lpstr>
      <vt:lpstr>geographical</vt:lpstr>
      <vt:lpstr>sku sales</vt:lpstr>
      <vt:lpstr>retailor sales</vt:lpstr>
      <vt:lpstr>periodwise sales</vt:lpstr>
      <vt:lpstr>act vs tar sales</vt:lpstr>
      <vt:lpstr>vlookups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Sontakey, Rajeev</dc:creator>
  <cp:lastModifiedBy>917709474618</cp:lastModifiedBy>
  <dcterms:created xsi:type="dcterms:W3CDTF">2020-10-28T09:34:02Z</dcterms:created>
  <dcterms:modified xsi:type="dcterms:W3CDTF">2022-02-24T18:23:56Z</dcterms:modified>
</cp:coreProperties>
</file>