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CC2A9F8-FC89-4ECD-A967-3D48E200B710}" xr6:coauthVersionLast="47" xr6:coauthVersionMax="47" xr10:uidLastSave="{00000000-0000-0000-0000-000000000000}"/>
  <bookViews>
    <workbookView xWindow="-108" yWindow="-108" windowWidth="23256" windowHeight="12576" xr2:uid="{6E765846-16AA-4EF1-BDC9-BB6F9B8707A0}"/>
  </bookViews>
  <sheets>
    <sheet name="Table 1-2" sheetId="1" r:id="rId1"/>
    <sheet name="Table 3-7" sheetId="8" r:id="rId2"/>
    <sheet name="Table 8 - 9" sheetId="7" r:id="rId3"/>
    <sheet name="Table 10" sheetId="3" r:id="rId4"/>
    <sheet name="Table 11 - 1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2" l="1"/>
  <c r="F41" i="2"/>
  <c r="G41" i="2"/>
  <c r="H41" i="2"/>
  <c r="I41" i="2"/>
  <c r="J41" i="2"/>
  <c r="D41" i="2"/>
  <c r="I58" i="8"/>
  <c r="H58" i="8"/>
  <c r="G58" i="8"/>
  <c r="F58" i="8"/>
  <c r="D58" i="8"/>
  <c r="C58" i="8"/>
  <c r="K58" i="8" s="1"/>
  <c r="I57" i="8"/>
  <c r="H57" i="8"/>
  <c r="G57" i="8"/>
  <c r="F57" i="8"/>
  <c r="D57" i="8"/>
  <c r="C57" i="8"/>
  <c r="K57" i="8" s="1"/>
  <c r="I56" i="8"/>
  <c r="H56" i="8"/>
  <c r="G56" i="8"/>
  <c r="F56" i="8"/>
  <c r="D56" i="8"/>
  <c r="C56" i="8"/>
  <c r="K56" i="8" s="1"/>
  <c r="I55" i="8"/>
  <c r="H55" i="8"/>
  <c r="G55" i="8"/>
  <c r="F55" i="8"/>
  <c r="D55" i="8"/>
  <c r="C55" i="8"/>
  <c r="K55" i="8" s="1"/>
  <c r="I54" i="8"/>
  <c r="H54" i="8"/>
  <c r="G54" i="8"/>
  <c r="F54" i="8"/>
  <c r="D54" i="8"/>
  <c r="C54" i="8"/>
  <c r="K54" i="8" s="1"/>
  <c r="I53" i="8"/>
  <c r="H53" i="8"/>
  <c r="G53" i="8"/>
  <c r="F53" i="8"/>
  <c r="D53" i="8"/>
  <c r="C53" i="8"/>
  <c r="K53" i="8" s="1"/>
  <c r="I52" i="8"/>
  <c r="H52" i="8"/>
  <c r="G52" i="8"/>
  <c r="F52" i="8"/>
  <c r="D52" i="8"/>
  <c r="C52" i="8"/>
  <c r="K52" i="8" s="1"/>
  <c r="I41" i="8"/>
  <c r="H41" i="8"/>
  <c r="G41" i="8"/>
  <c r="F41" i="8"/>
  <c r="E41" i="8"/>
  <c r="D41" i="8"/>
  <c r="C41" i="8"/>
  <c r="K41" i="8" s="1"/>
  <c r="I40" i="8"/>
  <c r="H40" i="8"/>
  <c r="G40" i="8"/>
  <c r="F40" i="8"/>
  <c r="E40" i="8"/>
  <c r="D40" i="8"/>
  <c r="C40" i="8"/>
  <c r="K40" i="8" s="1"/>
  <c r="I39" i="8"/>
  <c r="H39" i="8"/>
  <c r="G39" i="8"/>
  <c r="J39" i="8" s="1"/>
  <c r="F39" i="8"/>
  <c r="E39" i="8"/>
  <c r="D39" i="8"/>
  <c r="C39" i="8"/>
  <c r="K39" i="8" s="1"/>
  <c r="I38" i="8"/>
  <c r="J38" i="8" s="1"/>
  <c r="H38" i="8"/>
  <c r="G38" i="8"/>
  <c r="F38" i="8"/>
  <c r="E38" i="8"/>
  <c r="D38" i="8"/>
  <c r="C38" i="8"/>
  <c r="K38" i="8" s="1"/>
  <c r="K37" i="8"/>
  <c r="J37" i="8"/>
  <c r="I37" i="8"/>
  <c r="H37" i="8"/>
  <c r="G37" i="8"/>
  <c r="F37" i="8"/>
  <c r="E37" i="8"/>
  <c r="D37" i="8"/>
  <c r="C37" i="8"/>
  <c r="I36" i="8"/>
  <c r="H36" i="8"/>
  <c r="G36" i="8"/>
  <c r="F36" i="8"/>
  <c r="E36" i="8"/>
  <c r="D36" i="8"/>
  <c r="C36" i="8"/>
  <c r="K36" i="8" s="1"/>
  <c r="I35" i="8"/>
  <c r="H35" i="8"/>
  <c r="G35" i="8"/>
  <c r="F35" i="8"/>
  <c r="E35" i="8"/>
  <c r="D35" i="8"/>
  <c r="C35" i="8"/>
  <c r="K35" i="8" s="1"/>
  <c r="I28" i="8"/>
  <c r="H28" i="8"/>
  <c r="G28" i="8"/>
  <c r="F28" i="8"/>
  <c r="E28" i="8"/>
  <c r="D28" i="8"/>
  <c r="C28" i="8"/>
  <c r="G71" i="2"/>
  <c r="G72" i="2"/>
  <c r="G73" i="2"/>
  <c r="G74" i="2"/>
  <c r="G75" i="2"/>
  <c r="G76" i="2"/>
  <c r="G77" i="2"/>
  <c r="G78" i="2"/>
  <c r="G79" i="2"/>
  <c r="G80" i="2"/>
  <c r="J52" i="2"/>
  <c r="J71" i="2" s="1"/>
  <c r="J53" i="2"/>
  <c r="J72" i="2" s="1"/>
  <c r="J54" i="2"/>
  <c r="J73" i="2" s="1"/>
  <c r="J55" i="2"/>
  <c r="J74" i="2" s="1"/>
  <c r="J56" i="2"/>
  <c r="J75" i="2" s="1"/>
  <c r="J57" i="2"/>
  <c r="J76" i="2" s="1"/>
  <c r="J58" i="2"/>
  <c r="J77" i="2" s="1"/>
  <c r="J59" i="2"/>
  <c r="J78" i="2" s="1"/>
  <c r="J60" i="2"/>
  <c r="J79" i="2" s="1"/>
  <c r="J61" i="2"/>
  <c r="J80" i="2" s="1"/>
  <c r="I52" i="2"/>
  <c r="I71" i="2" s="1"/>
  <c r="I53" i="2"/>
  <c r="I72" i="2" s="1"/>
  <c r="I54" i="2"/>
  <c r="I73" i="2" s="1"/>
  <c r="I55" i="2"/>
  <c r="I74" i="2" s="1"/>
  <c r="I56" i="2"/>
  <c r="I75" i="2" s="1"/>
  <c r="I57" i="2"/>
  <c r="I76" i="2" s="1"/>
  <c r="I58" i="2"/>
  <c r="I77" i="2" s="1"/>
  <c r="I59" i="2"/>
  <c r="I78" i="2" s="1"/>
  <c r="I60" i="2"/>
  <c r="I79" i="2" s="1"/>
  <c r="I61" i="2"/>
  <c r="I80" i="2" s="1"/>
  <c r="H52" i="2"/>
  <c r="H71" i="2" s="1"/>
  <c r="H53" i="2"/>
  <c r="H72" i="2" s="1"/>
  <c r="H54" i="2"/>
  <c r="H73" i="2" s="1"/>
  <c r="H55" i="2"/>
  <c r="H74" i="2" s="1"/>
  <c r="H56" i="2"/>
  <c r="H75" i="2" s="1"/>
  <c r="H57" i="2"/>
  <c r="H76" i="2" s="1"/>
  <c r="H58" i="2"/>
  <c r="H77" i="2" s="1"/>
  <c r="H59" i="2"/>
  <c r="H78" i="2" s="1"/>
  <c r="H60" i="2"/>
  <c r="H79" i="2" s="1"/>
  <c r="H61" i="2"/>
  <c r="H80" i="2" s="1"/>
  <c r="J51" i="2"/>
  <c r="J70" i="2" s="1"/>
  <c r="I51" i="2"/>
  <c r="I70" i="2" s="1"/>
  <c r="H51" i="2"/>
  <c r="H70" i="2" s="1"/>
  <c r="G51" i="2"/>
  <c r="G70" i="2" s="1"/>
  <c r="F52" i="2"/>
  <c r="F71" i="2" s="1"/>
  <c r="F53" i="2"/>
  <c r="F72" i="2" s="1"/>
  <c r="F54" i="2"/>
  <c r="F73" i="2" s="1"/>
  <c r="F55" i="2"/>
  <c r="F74" i="2" s="1"/>
  <c r="F56" i="2"/>
  <c r="F75" i="2" s="1"/>
  <c r="F57" i="2"/>
  <c r="F76" i="2" s="1"/>
  <c r="F58" i="2"/>
  <c r="F77" i="2" s="1"/>
  <c r="F59" i="2"/>
  <c r="F78" i="2" s="1"/>
  <c r="F60" i="2"/>
  <c r="F79" i="2" s="1"/>
  <c r="F61" i="2"/>
  <c r="F80" i="2" s="1"/>
  <c r="F51" i="2"/>
  <c r="F70" i="2" s="1"/>
  <c r="E52" i="2"/>
  <c r="E71" i="2" s="1"/>
  <c r="E53" i="2"/>
  <c r="E72" i="2" s="1"/>
  <c r="E54" i="2"/>
  <c r="E73" i="2" s="1"/>
  <c r="E55" i="2"/>
  <c r="E74" i="2" s="1"/>
  <c r="E56" i="2"/>
  <c r="E75" i="2" s="1"/>
  <c r="E57" i="2"/>
  <c r="E76" i="2" s="1"/>
  <c r="E58" i="2"/>
  <c r="E77" i="2" s="1"/>
  <c r="E59" i="2"/>
  <c r="E78" i="2" s="1"/>
  <c r="E60" i="2"/>
  <c r="E79" i="2" s="1"/>
  <c r="E61" i="2"/>
  <c r="E80" i="2" s="1"/>
  <c r="E51" i="2"/>
  <c r="E70" i="2" s="1"/>
  <c r="D52" i="2"/>
  <c r="D71" i="2" s="1"/>
  <c r="D53" i="2"/>
  <c r="D72" i="2" s="1"/>
  <c r="D54" i="2"/>
  <c r="D73" i="2" s="1"/>
  <c r="D55" i="2"/>
  <c r="D74" i="2" s="1"/>
  <c r="D56" i="2"/>
  <c r="D75" i="2" s="1"/>
  <c r="D57" i="2"/>
  <c r="D76" i="2" s="1"/>
  <c r="D58" i="2"/>
  <c r="D77" i="2" s="1"/>
  <c r="D59" i="2"/>
  <c r="D78" i="2" s="1"/>
  <c r="D60" i="2"/>
  <c r="D79" i="2" s="1"/>
  <c r="D61" i="2"/>
  <c r="D80" i="2" s="1"/>
  <c r="D51" i="2"/>
  <c r="D70" i="2" s="1"/>
  <c r="J35" i="8" l="1"/>
  <c r="J36" i="8"/>
  <c r="J40" i="8"/>
  <c r="J41" i="8"/>
  <c r="J52" i="8"/>
  <c r="J53" i="8"/>
  <c r="J54" i="8"/>
  <c r="J55" i="8"/>
  <c r="J56" i="8"/>
  <c r="J57" i="8"/>
  <c r="J58" i="8"/>
  <c r="J82" i="2"/>
  <c r="H82" i="2"/>
  <c r="H83" i="2"/>
  <c r="J83" i="2"/>
  <c r="G82" i="2"/>
  <c r="D83" i="2"/>
  <c r="D82" i="2"/>
  <c r="F83" i="2"/>
  <c r="F82" i="2"/>
  <c r="I82" i="2"/>
  <c r="E82" i="2"/>
  <c r="E83" i="2"/>
  <c r="I83" i="2"/>
  <c r="G83" i="2"/>
  <c r="K70" i="2" l="1"/>
  <c r="L79" i="2"/>
  <c r="K76" i="2"/>
  <c r="L71" i="2"/>
  <c r="L76" i="2"/>
  <c r="L73" i="2"/>
  <c r="M73" i="2" s="1"/>
  <c r="L80" i="2"/>
  <c r="K78" i="2"/>
  <c r="K73" i="2"/>
  <c r="K71" i="2"/>
  <c r="L70" i="2"/>
  <c r="M70" i="2" s="1"/>
  <c r="L75" i="2"/>
  <c r="K80" i="2"/>
  <c r="L78" i="2"/>
  <c r="K74" i="2"/>
  <c r="K72" i="2"/>
  <c r="L72" i="2"/>
  <c r="K75" i="2"/>
  <c r="L74" i="2"/>
  <c r="K77" i="2"/>
  <c r="L77" i="2"/>
  <c r="M77" i="2" s="1"/>
  <c r="K79" i="2"/>
  <c r="M80" i="2" l="1"/>
  <c r="M78" i="2"/>
  <c r="M76" i="2"/>
  <c r="M75" i="2"/>
  <c r="M71" i="2"/>
  <c r="M79" i="2"/>
  <c r="M74" i="2"/>
  <c r="M72" i="2"/>
</calcChain>
</file>

<file path=xl/sharedStrings.xml><?xml version="1.0" encoding="utf-8"?>
<sst xmlns="http://schemas.openxmlformats.org/spreadsheetml/2006/main" count="376" uniqueCount="108">
  <si>
    <t>Criteria</t>
  </si>
  <si>
    <t>Designation</t>
  </si>
  <si>
    <t>Balance in supply and demand</t>
  </si>
  <si>
    <t>Safety of employees</t>
  </si>
  <si>
    <t>Trust between retailer and consumer</t>
  </si>
  <si>
    <t>Distribution &amp; transportation capabilities</t>
  </si>
  <si>
    <t>Shortage of manpower</t>
  </si>
  <si>
    <t>Consumer behaviour</t>
  </si>
  <si>
    <t>P1</t>
  </si>
  <si>
    <t>P2</t>
  </si>
  <si>
    <t>P3</t>
  </si>
  <si>
    <t>P4</t>
  </si>
  <si>
    <t>P5</t>
  </si>
  <si>
    <t>P6</t>
  </si>
  <si>
    <t>P7</t>
  </si>
  <si>
    <t>S.No</t>
  </si>
  <si>
    <t>Challenges</t>
  </si>
  <si>
    <t>(P1)</t>
  </si>
  <si>
    <t>(P2)</t>
  </si>
  <si>
    <t>(P3)</t>
  </si>
  <si>
    <t>(P4)</t>
  </si>
  <si>
    <t>(P5)</t>
  </si>
  <si>
    <t>(P6)</t>
  </si>
  <si>
    <t>(P7)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</si>
  <si>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</si>
  <si>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</si>
  <si>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</si>
  <si>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</si>
  <si>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</si>
  <si>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</si>
  <si>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</si>
  <si>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</si>
  <si>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</si>
  <si>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</si>
  <si>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</si>
  <si>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Absence of Supply Chain flexibility</t>
  </si>
  <si>
    <t xml:space="preserve">		Absence of government  funding	</t>
  </si>
  <si>
    <t>Absence of Confidence</t>
  </si>
  <si>
    <t>Communication problems</t>
  </si>
  <si>
    <t>Lack of security and safety</t>
  </si>
  <si>
    <t>Scarcity of work force</t>
  </si>
  <si>
    <t>Consumer attitude</t>
  </si>
  <si>
    <t>Maintainence of an appropriate balance among supply and demand</t>
  </si>
  <si>
    <t>Deficiency of surplus mnedical amenities</t>
  </si>
  <si>
    <t>Lack of viability</t>
  </si>
  <si>
    <t>Lack of access</t>
  </si>
  <si>
    <t>Capacity constraint</t>
  </si>
  <si>
    <t>Identification</t>
  </si>
  <si>
    <t>Weightage</t>
  </si>
  <si>
    <t>Rank</t>
  </si>
  <si>
    <t>Attributes</t>
  </si>
  <si>
    <t>Weight</t>
  </si>
  <si>
    <t>SUM</t>
  </si>
  <si>
    <t>Criteria
Weight</t>
  </si>
  <si>
    <t>Weighted
Sum value</t>
  </si>
  <si>
    <t>SQRT OF SUM OF SQUARE</t>
  </si>
  <si>
    <t>Vj+</t>
  </si>
  <si>
    <t>Vj-</t>
  </si>
  <si>
    <t>Si+</t>
  </si>
  <si>
    <t>Si-</t>
  </si>
  <si>
    <t>Beneficial</t>
  </si>
  <si>
    <t>Criteria Type</t>
  </si>
  <si>
    <t>Non Beneficial</t>
  </si>
  <si>
    <t>Pi</t>
  </si>
  <si>
    <t>Importance Criteria Rank</t>
  </si>
  <si>
    <t xml:space="preserve">Attributes
</t>
  </si>
  <si>
    <t>Lambda</t>
  </si>
  <si>
    <t>Table 1 :</t>
  </si>
  <si>
    <t>List of challenges faced by retailers</t>
  </si>
  <si>
    <t>Table 2 :</t>
  </si>
  <si>
    <t>List of criterias on which problem will be distinguished</t>
  </si>
  <si>
    <t>Table 3:</t>
  </si>
  <si>
    <t xml:space="preserve"> </t>
  </si>
  <si>
    <t>AHP Pairwise Comparison Matrix</t>
  </si>
  <si>
    <t>Table 4 :</t>
  </si>
  <si>
    <t>Table 5 :</t>
  </si>
  <si>
    <t>Normalized Pairwise Matrix</t>
  </si>
  <si>
    <t>Table 6 :</t>
  </si>
  <si>
    <t>Contistency calculation</t>
  </si>
  <si>
    <t>Final criteria weight</t>
  </si>
  <si>
    <t>Table 7 :</t>
  </si>
  <si>
    <t>AHP Final Weights</t>
  </si>
  <si>
    <t>Table 8 :</t>
  </si>
  <si>
    <t>Numerical equivalence of linguistic outcomes</t>
  </si>
  <si>
    <t>Linguistic
value</t>
  </si>
  <si>
    <t>Numeric 
Equivalent</t>
  </si>
  <si>
    <t>Low Importance</t>
  </si>
  <si>
    <t>Moderate Importance</t>
  </si>
  <si>
    <t>Strong Importance</t>
  </si>
  <si>
    <t>Very strong
Importance</t>
  </si>
  <si>
    <t>Extreme Importance</t>
  </si>
  <si>
    <t>Table 9 :</t>
  </si>
  <si>
    <t>Linguistic equivalents assigned to different challenges by experts</t>
  </si>
  <si>
    <t>Comparison of attributes of models in linguistic terms :</t>
  </si>
  <si>
    <t>Criterion
weight</t>
  </si>
  <si>
    <t xml:space="preserve">         Influence of multiple criterions on supply chain</t>
  </si>
  <si>
    <t>Table 10 :</t>
  </si>
  <si>
    <t>Aggregated weights assigned process by experts</t>
  </si>
  <si>
    <t>Table 11 :</t>
  </si>
  <si>
    <t>Weight assignment to attributes of various models</t>
  </si>
  <si>
    <t>Table 12 :</t>
  </si>
  <si>
    <t>Calculating the square root of sum of squares of records</t>
  </si>
  <si>
    <t>Table 13 :</t>
  </si>
  <si>
    <t>Vector Normalized Matrix</t>
  </si>
  <si>
    <t>Table 14 :</t>
  </si>
  <si>
    <t>Performance Score matrix</t>
  </si>
  <si>
    <t>Table 15 :</t>
  </si>
  <si>
    <t>Final Ranking of Challenges found in supply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</si>
</sst>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BDF4FD"/>
        <bgColor indexed="64"/>
      </patternFill>
    </fill>
    <fill>
      <patternFill patternType="solid">
        <fgColor rgb="FFF8CCAE"/>
        <bgColor indexed="64"/>
      </patternFill>
    </fill>
    <fill>
      <patternFill patternType="solid">
        <fgColor rgb="FFE0937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A5F40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17" borderId="0" xfId="0" applyFill="1"/>
    <xf numFmtId="0" fontId="0" fillId="17" borderId="0" xfId="0" applyFill="1" applyAlignment="1">
      <alignment horizontal="left" vertical="center"/>
    </xf>
    <xf numFmtId="0" fontId="4" fillId="17" borderId="0" xfId="0" applyFont="1" applyFill="1" applyBorder="1" applyAlignment="1">
      <alignment horizontal="center"/>
    </xf>
    <xf numFmtId="0" fontId="5" fillId="17" borderId="0" xfId="0" applyFont="1" applyFill="1" applyBorder="1" applyAlignment="1">
      <alignment horizontal="center"/>
    </xf>
    <xf numFmtId="0" fontId="7" fillId="17" borderId="0" xfId="0" applyFont="1" applyFill="1" applyAlignment="1">
      <alignment horizontal="left" vertical="center"/>
    </xf>
    <xf numFmtId="0" fontId="8" fillId="17" borderId="0" xfId="0" applyFont="1" applyFill="1" applyAlignment="1">
      <alignment horizontal="left" vertical="center"/>
    </xf>
    <xf numFmtId="0" fontId="8" fillId="0" borderId="0" xfId="0" applyFont="1"/>
    <xf numFmtId="0" fontId="7" fillId="17" borderId="0" xfId="0" applyFont="1" applyFill="1"/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7" fillId="17" borderId="0" xfId="0" applyFont="1" applyFill="1" applyAlignment="1">
      <alignment horizontal="left"/>
    </xf>
    <xf numFmtId="0" fontId="8" fillId="17" borderId="0" xfId="0" applyFont="1" applyFill="1" applyAlignment="1">
      <alignment horizontal="left"/>
    </xf>
    <xf numFmtId="0" fontId="0" fillId="17" borderId="0" xfId="0" applyFill="1" applyAlignment="1">
      <alignment horizontal="center" vertical="center"/>
    </xf>
    <xf numFmtId="0" fontId="8" fillId="17" borderId="0" xfId="0" applyFont="1" applyFill="1"/>
    <xf numFmtId="0" fontId="0" fillId="1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top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8" fillId="17" borderId="0" xfId="0" applyFont="1" applyFill="1" applyAlignment="1">
      <alignment vertical="center"/>
    </xf>
    <xf numFmtId="0" fontId="1" fillId="25" borderId="1" xfId="0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0" fontId="3" fillId="17" borderId="0" xfId="0" applyFont="1" applyFill="1"/>
    <xf numFmtId="0" fontId="4" fillId="17" borderId="0" xfId="0" applyFont="1" applyFill="1"/>
    <xf numFmtId="0" fontId="9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17" borderId="0" xfId="0" applyFill="1" applyAlignment="1"/>
    <xf numFmtId="0" fontId="4" fillId="17" borderId="0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7" fillId="17" borderId="0" xfId="0" applyFont="1" applyFill="1" applyBorder="1" applyAlignment="1">
      <alignment horizontal="left" vertical="center"/>
    </xf>
    <xf numFmtId="0" fontId="8" fillId="17" borderId="0" xfId="0" applyFont="1" applyFill="1" applyBorder="1" applyAlignment="1">
      <alignment horizontal="left" vertical="center"/>
    </xf>
    <xf numFmtId="0" fontId="5" fillId="27" borderId="1" xfId="0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17" borderId="0" xfId="0" applyFill="1" applyBorder="1"/>
    <xf numFmtId="0" fontId="6" fillId="1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B"/>
      <color rgb="FF00FF00"/>
      <color rgb="FF33CC33"/>
      <color rgb="FFFA5F40"/>
      <color rgb="FFFFFF00"/>
      <color rgb="FFF92F07"/>
      <color rgb="FFFF6600"/>
      <color rgb="FFFF3300"/>
      <color rgb="FF96969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D06-44EB-8ECB-2D8BF6980A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D06-44EB-8ECB-2D8BF6980A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D06-44EB-8ECB-2D8BF6980A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D06-44EB-8ECB-2D8BF6980A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D06-44EB-8ECB-2D8BF6980A9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D06-44EB-8ECB-2D8BF6980A9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4D06-44EB-8ECB-2D8BF698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985007"/>
        <c:axId val="1691985423"/>
      </c:barChart>
      <c:catAx>
        <c:axId val="169198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Challenges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85423"/>
        <c:crosses val="autoZero"/>
        <c:auto val="1"/>
        <c:lblAlgn val="ctr"/>
        <c:lblOffset val="100"/>
        <c:noMultiLvlLbl val="0"/>
      </c:catAx>
      <c:valAx>
        <c:axId val="16919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Attributes</a:t>
                </a:r>
              </a:p>
            </c:rich>
          </c:tx>
          <c:layout>
            <c:manualLayout>
              <c:xMode val="edge"/>
              <c:yMode val="edge"/>
              <c:x val="1.1232799775344004E-2"/>
              <c:y val="0.33372123448597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2">
              <a:lumMod val="50000"/>
            </a:schemeClr>
          </a:solidFill>
        </a:ln>
        <a:effectLst/>
        <a:sp3d>
          <a:contourClr>
            <a:schemeClr val="accent2">
              <a:lumMod val="50000"/>
            </a:schemeClr>
          </a:contourClr>
        </a:sp3d>
      </c:spPr>
    </c:sideWall>
    <c:backWall>
      <c:thickness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  <a:sp3d contourW="12700">
          <a:contourClr>
            <a:schemeClr val="dk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'Table 10'!$Y$6</c:f>
              <c:strCache>
                <c:ptCount val="1"/>
                <c:pt idx="0">
                  <c:v>Weight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3F-42F0-8FF8-10710604D8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E3F-42F0-8FF8-10710604D88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C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3F-42F0-8FF8-10710604D8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6E3F-42F0-8FF8-10710604D88B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E3F-42F0-8FF8-10710604D8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E3F-42F0-8FF8-10710604D88B}"/>
              </c:ext>
            </c:extLst>
          </c:dPt>
          <c:dPt>
            <c:idx val="6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6E3F-42F0-8FF8-10710604D88B}"/>
              </c:ext>
            </c:extLst>
          </c:dPt>
          <c:cat>
            <c:strRef>
              <c:f>'Table 10'!$X$7:$X$13</c:f>
              <c:strCache>
                <c:ptCount val="7"/>
                <c:pt idx="0">
                  <c:v>Balance in supply and demand</c:v>
                </c:pt>
                <c:pt idx="1">
                  <c:v>Safety of employees</c:v>
                </c:pt>
                <c:pt idx="2">
                  <c:v>Trust between retailer and consumer</c:v>
                </c:pt>
                <c:pt idx="3">
                  <c:v>Distribution &amp; transportation capabilities</c:v>
                </c:pt>
                <c:pt idx="4">
                  <c:v>Shortage of manpower</c:v>
                </c:pt>
                <c:pt idx="5">
                  <c:v>Consumer behaviour</c:v>
                </c:pt>
                <c:pt idx="6">
                  <c:v>Capacity constraint</c:v>
                </c:pt>
              </c:strCache>
            </c:strRef>
          </c:cat>
          <c:val>
            <c:numRef>
              <c:f>'Table 10'!$Y$7:$Y$13</c:f>
              <c:numCache>
                <c:formatCode>General</c:formatCode>
                <c:ptCount val="7"/>
                <c:pt idx="0">
                  <c:v>0.27500000000000002</c:v>
                </c:pt>
                <c:pt idx="1">
                  <c:v>0.26500000000000001</c:v>
                </c:pt>
                <c:pt idx="2">
                  <c:v>9.9000000000000005E-2</c:v>
                </c:pt>
                <c:pt idx="3">
                  <c:v>0.16500000000000001</c:v>
                </c:pt>
                <c:pt idx="4">
                  <c:v>9.5000000000000001E-2</c:v>
                </c:pt>
                <c:pt idx="5">
                  <c:v>5.8000000000000003E-2</c:v>
                </c:pt>
                <c:pt idx="6">
                  <c:v>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2F0-8FF8-10710604D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453708480"/>
        <c:axId val="448286080"/>
        <c:axId val="0"/>
      </c:bar3DChart>
      <c:catAx>
        <c:axId val="45370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Attributes</a:t>
                </a:r>
              </a:p>
            </c:rich>
          </c:tx>
          <c:layout>
            <c:manualLayout>
              <c:xMode val="edge"/>
              <c:yMode val="edge"/>
              <c:x val="0.46020912995012681"/>
              <c:y val="0.91281085608979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86080"/>
        <c:crosses val="autoZero"/>
        <c:auto val="1"/>
        <c:lblAlgn val="ctr"/>
        <c:lblOffset val="100"/>
        <c:noMultiLvlLbl val="0"/>
      </c:catAx>
      <c:valAx>
        <c:axId val="448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Weightage</a:t>
                </a:r>
              </a:p>
            </c:rich>
          </c:tx>
          <c:layout>
            <c:manualLayout>
              <c:xMode val="edge"/>
              <c:yMode val="edge"/>
              <c:x val="2.4029086969878252E-2"/>
              <c:y val="0.37688477804903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33</xdr:row>
      <xdr:rowOff>0</xdr:rowOff>
    </xdr:from>
    <xdr:to>
      <xdr:col>14</xdr:col>
      <xdr:colOff>243840</xdr:colOff>
      <xdr:row>56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F3FCB-4A92-4657-8E67-29EE28B0C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26670</xdr:rowOff>
    </xdr:from>
    <xdr:to>
      <xdr:col>18</xdr:col>
      <xdr:colOff>99060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BEC64-DA09-4C22-B6B5-1F7F7469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9789-CA50-4211-A032-D453D1EC9281}">
  <dimension ref="A1:K32"/>
  <sheetViews>
    <sheetView tabSelected="1" topLeftCell="B1" workbookViewId="0">
      <selection activeCell="F14" sqref="F14"/>
    </sheetView>
  </sheetViews>
  <sheetFormatPr defaultRowHeight="14.4" x14ac:dyDescent="0.3"/>
  <cols>
    <col min="2" max="2" width="13.77734375" customWidth="1"/>
    <col min="3" max="3" width="5.6640625" bestFit="1" customWidth="1"/>
    <col min="4" max="4" width="39.5546875" bestFit="1" customWidth="1"/>
    <col min="5" max="5" width="17" customWidth="1"/>
    <col min="6" max="6" width="40.33203125" bestFit="1" customWidth="1"/>
    <col min="7" max="7" width="13.21875" bestFit="1" customWidth="1"/>
    <col min="8" max="8" width="14.5546875" bestFit="1" customWidth="1"/>
    <col min="9" max="9" width="13.21875" bestFit="1" customWidth="1"/>
    <col min="10" max="10" width="14.5546875" bestFit="1" customWidth="1"/>
    <col min="20" max="20" width="37.44140625" customWidth="1"/>
  </cols>
  <sheetData>
    <row r="1" spans="1:11" x14ac:dyDescent="0.3">
      <c r="B1" s="23"/>
      <c r="C1" s="23"/>
      <c r="D1" s="23"/>
      <c r="E1" s="23"/>
      <c r="F1" s="23"/>
      <c r="G1" s="23"/>
      <c r="H1" s="23"/>
      <c r="I1" s="23"/>
      <c r="J1" s="23"/>
    </row>
    <row r="2" spans="1:11" ht="18" x14ac:dyDescent="0.35">
      <c r="A2" s="23"/>
      <c r="B2" s="23"/>
      <c r="C2" s="27" t="s">
        <v>67</v>
      </c>
      <c r="D2" s="27"/>
      <c r="E2" s="23"/>
      <c r="F2" s="30" t="s">
        <v>69</v>
      </c>
      <c r="G2" s="23"/>
      <c r="H2" s="23"/>
      <c r="I2" s="23"/>
      <c r="J2" s="23"/>
    </row>
    <row r="3" spans="1:11" ht="33.6" customHeight="1" x14ac:dyDescent="0.3">
      <c r="A3" s="23"/>
      <c r="B3" s="23"/>
      <c r="C3" s="28" t="s">
        <v>68</v>
      </c>
      <c r="D3" s="28"/>
      <c r="E3" s="23"/>
      <c r="F3" s="56" t="s">
        <v>70</v>
      </c>
      <c r="G3" s="23"/>
      <c r="H3" s="23"/>
      <c r="I3" s="23"/>
      <c r="J3" s="23"/>
    </row>
    <row r="4" spans="1:11" ht="25.05" customHeight="1" x14ac:dyDescent="0.3">
      <c r="A4" s="23"/>
      <c r="B4" s="23"/>
      <c r="C4" s="17" t="s">
        <v>15</v>
      </c>
      <c r="D4" s="17" t="s">
        <v>16</v>
      </c>
      <c r="E4" s="23"/>
      <c r="F4" s="31" t="s">
        <v>0</v>
      </c>
      <c r="G4" s="31" t="s">
        <v>1</v>
      </c>
      <c r="H4" s="31" t="s">
        <v>61</v>
      </c>
      <c r="I4" s="23"/>
      <c r="J4" s="23"/>
    </row>
    <row r="5" spans="1:11" ht="25.05" customHeight="1" x14ac:dyDescent="0.3">
      <c r="A5" s="23"/>
      <c r="B5" s="23"/>
      <c r="C5" s="5" t="s">
        <v>24</v>
      </c>
      <c r="D5" s="7" t="s">
        <v>35</v>
      </c>
      <c r="E5" s="23"/>
      <c r="F5" s="4" t="s">
        <v>2</v>
      </c>
      <c r="G5" s="32" t="s">
        <v>8</v>
      </c>
      <c r="H5" s="33" t="s">
        <v>60</v>
      </c>
      <c r="I5" s="23"/>
    </row>
    <row r="6" spans="1:11" ht="25.05" customHeight="1" x14ac:dyDescent="0.3">
      <c r="A6" s="23"/>
      <c r="B6" s="23"/>
      <c r="C6" s="5" t="s">
        <v>25</v>
      </c>
      <c r="D6" s="7" t="s">
        <v>36</v>
      </c>
      <c r="E6" s="23"/>
      <c r="F6" s="4" t="s">
        <v>3</v>
      </c>
      <c r="G6" s="32" t="s">
        <v>9</v>
      </c>
      <c r="H6" s="33" t="s">
        <v>60</v>
      </c>
      <c r="I6" s="23"/>
    </row>
    <row r="7" spans="1:11" ht="25.05" customHeight="1" x14ac:dyDescent="0.3">
      <c r="A7" s="23"/>
      <c r="B7" s="23"/>
      <c r="C7" s="5" t="s">
        <v>26</v>
      </c>
      <c r="D7" s="7" t="s">
        <v>37</v>
      </c>
      <c r="E7" s="23"/>
      <c r="F7" s="4" t="s">
        <v>4</v>
      </c>
      <c r="G7" s="32" t="s">
        <v>10</v>
      </c>
      <c r="H7" s="33" t="s">
        <v>60</v>
      </c>
      <c r="I7" s="23"/>
    </row>
    <row r="8" spans="1:11" ht="25.05" customHeight="1" x14ac:dyDescent="0.3">
      <c r="A8" s="23"/>
      <c r="B8" s="23"/>
      <c r="C8" s="5" t="s">
        <v>27</v>
      </c>
      <c r="D8" s="7" t="s">
        <v>38</v>
      </c>
      <c r="E8" s="23"/>
      <c r="F8" s="4" t="s">
        <v>5</v>
      </c>
      <c r="G8" s="32" t="s">
        <v>11</v>
      </c>
      <c r="H8" s="33" t="s">
        <v>60</v>
      </c>
      <c r="I8" s="23"/>
    </row>
    <row r="9" spans="1:11" ht="25.05" customHeight="1" x14ac:dyDescent="0.3">
      <c r="A9" s="23"/>
      <c r="B9" s="23"/>
      <c r="C9" s="5" t="s">
        <v>28</v>
      </c>
      <c r="D9" s="7" t="s">
        <v>39</v>
      </c>
      <c r="E9" s="23"/>
      <c r="F9" s="4" t="s">
        <v>6</v>
      </c>
      <c r="G9" s="32" t="s">
        <v>12</v>
      </c>
      <c r="H9" s="33" t="s">
        <v>62</v>
      </c>
      <c r="I9" s="23"/>
    </row>
    <row r="10" spans="1:11" ht="25.05" customHeight="1" x14ac:dyDescent="0.3">
      <c r="A10" s="23"/>
      <c r="B10" s="23"/>
      <c r="C10" s="5" t="s">
        <v>29</v>
      </c>
      <c r="D10" s="7" t="s">
        <v>40</v>
      </c>
      <c r="E10" s="23"/>
      <c r="F10" s="4" t="s">
        <v>7</v>
      </c>
      <c r="G10" s="32" t="s">
        <v>13</v>
      </c>
      <c r="H10" s="33" t="s">
        <v>60</v>
      </c>
      <c r="I10" s="23"/>
    </row>
    <row r="11" spans="1:11" ht="25.05" customHeight="1" x14ac:dyDescent="0.3">
      <c r="A11" s="23"/>
      <c r="B11" s="23"/>
      <c r="C11" s="5" t="s">
        <v>30</v>
      </c>
      <c r="D11" s="7" t="s">
        <v>41</v>
      </c>
      <c r="E11" s="23"/>
      <c r="F11" s="4" t="s">
        <v>46</v>
      </c>
      <c r="G11" s="32" t="s">
        <v>14</v>
      </c>
      <c r="H11" s="33" t="s">
        <v>62</v>
      </c>
      <c r="I11" s="23"/>
    </row>
    <row r="12" spans="1:11" ht="36.6" customHeight="1" x14ac:dyDescent="0.3">
      <c r="A12" s="23"/>
      <c r="B12" s="23"/>
      <c r="C12" s="5" t="s">
        <v>31</v>
      </c>
      <c r="D12" s="8" t="s">
        <v>42</v>
      </c>
      <c r="E12" s="25"/>
      <c r="I12" s="23"/>
    </row>
    <row r="13" spans="1:11" ht="25.05" customHeight="1" x14ac:dyDescent="0.3">
      <c r="A13" s="23"/>
      <c r="B13" s="23"/>
      <c r="C13" s="5" t="s">
        <v>32</v>
      </c>
      <c r="D13" s="7" t="s">
        <v>43</v>
      </c>
      <c r="E13" s="23"/>
      <c r="F13" s="23"/>
      <c r="G13" s="23"/>
      <c r="H13" s="23"/>
      <c r="I13" s="23"/>
    </row>
    <row r="14" spans="1:11" ht="25.05" customHeight="1" x14ac:dyDescent="0.3">
      <c r="A14" s="23"/>
      <c r="B14" s="23"/>
      <c r="C14" s="5" t="s">
        <v>33</v>
      </c>
      <c r="D14" s="7" t="s">
        <v>44</v>
      </c>
      <c r="E14" s="23"/>
      <c r="G14" s="23"/>
      <c r="H14" s="23"/>
      <c r="I14" s="23"/>
      <c r="K14" s="6"/>
    </row>
    <row r="15" spans="1:11" ht="25.05" customHeight="1" x14ac:dyDescent="0.3">
      <c r="A15" s="23"/>
      <c r="B15" s="23"/>
      <c r="C15" s="5" t="s">
        <v>34</v>
      </c>
      <c r="D15" s="7" t="s">
        <v>45</v>
      </c>
      <c r="E15" s="23"/>
      <c r="F15" s="23"/>
    </row>
    <row r="16" spans="1:11" ht="17.399999999999999" x14ac:dyDescent="0.35">
      <c r="A16" s="23"/>
      <c r="B16" s="23"/>
      <c r="C16" s="23"/>
      <c r="D16" s="23"/>
      <c r="E16" s="26"/>
      <c r="F16" s="23"/>
    </row>
    <row r="17" spans="1:7" ht="15.6" x14ac:dyDescent="0.3">
      <c r="A17" s="23"/>
      <c r="B17" s="23"/>
      <c r="C17" s="23"/>
      <c r="D17" s="23"/>
      <c r="E17" s="25"/>
      <c r="F17" s="23"/>
    </row>
    <row r="18" spans="1:7" ht="15.6" x14ac:dyDescent="0.3">
      <c r="A18" s="23"/>
      <c r="B18" s="23"/>
      <c r="C18" s="23"/>
      <c r="D18" s="23"/>
      <c r="E18" s="25"/>
      <c r="F18" s="23"/>
    </row>
    <row r="19" spans="1:7" ht="15.6" x14ac:dyDescent="0.3">
      <c r="A19" s="23"/>
      <c r="B19" s="23"/>
      <c r="C19" s="23"/>
      <c r="D19" s="23"/>
      <c r="E19" s="25"/>
    </row>
    <row r="20" spans="1:7" ht="15.6" x14ac:dyDescent="0.3">
      <c r="E20" s="10"/>
    </row>
    <row r="21" spans="1:7" ht="15.6" x14ac:dyDescent="0.3">
      <c r="E21" s="10"/>
      <c r="G21" s="1"/>
    </row>
    <row r="22" spans="1:7" ht="15.6" x14ac:dyDescent="0.3">
      <c r="E22" s="10"/>
    </row>
    <row r="23" spans="1:7" ht="15.6" x14ac:dyDescent="0.3">
      <c r="E23" s="10"/>
    </row>
    <row r="32" spans="1:7" ht="39.6" customHeight="1" x14ac:dyDescent="0.3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12C2-0282-4CE6-B621-AFF6F6818D49}">
  <dimension ref="A1:R80"/>
  <sheetViews>
    <sheetView zoomScale="80" zoomScaleNormal="80" workbookViewId="0">
      <selection activeCell="E68" sqref="E68"/>
    </sheetView>
  </sheetViews>
  <sheetFormatPr defaultRowHeight="14.4" x14ac:dyDescent="0.3"/>
  <cols>
    <col min="1" max="1" width="9.5546875" style="14" customWidth="1"/>
    <col min="2" max="2" width="40.77734375" style="14" customWidth="1"/>
    <col min="3" max="3" width="27.109375" style="14" bestFit="1" customWidth="1"/>
    <col min="4" max="4" width="18.33203125" style="14" bestFit="1" customWidth="1"/>
    <col min="5" max="5" width="32.33203125" style="14" bestFit="1" customWidth="1"/>
    <col min="6" max="6" width="35.6640625" style="14" customWidth="1"/>
    <col min="7" max="7" width="20.5546875" style="14" bestFit="1" customWidth="1"/>
    <col min="8" max="8" width="18.77734375" style="14" bestFit="1" customWidth="1"/>
    <col min="9" max="9" width="17.33203125" style="14" bestFit="1" customWidth="1"/>
    <col min="10" max="10" width="11.44140625" style="14" customWidth="1"/>
    <col min="11" max="16384" width="8.88671875" style="14"/>
  </cols>
  <sheetData>
    <row r="1" spans="1:13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18" x14ac:dyDescent="0.35">
      <c r="A2" s="23" t="s">
        <v>72</v>
      </c>
      <c r="B2" s="39" t="s">
        <v>71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18" x14ac:dyDescent="0.35">
      <c r="A3" s="23"/>
      <c r="B3" s="40" t="s">
        <v>73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40.049999999999997" customHeight="1" x14ac:dyDescent="0.3">
      <c r="A5" s="23"/>
      <c r="B5" s="15" t="s">
        <v>65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6</v>
      </c>
      <c r="H5" s="34" t="s">
        <v>7</v>
      </c>
      <c r="I5" s="34" t="s">
        <v>46</v>
      </c>
      <c r="J5" s="38"/>
      <c r="K5" s="38"/>
      <c r="L5" s="38"/>
      <c r="M5" s="38"/>
    </row>
    <row r="6" spans="1:13" ht="25.05" customHeight="1" x14ac:dyDescent="0.3">
      <c r="A6" s="23"/>
      <c r="B6" s="35" t="s">
        <v>2</v>
      </c>
      <c r="C6" s="36">
        <v>1</v>
      </c>
      <c r="D6" s="36">
        <v>1.071948867188655</v>
      </c>
      <c r="E6" s="36">
        <v>2.7434128493457579</v>
      </c>
      <c r="F6" s="36">
        <v>1.670140586191843</v>
      </c>
      <c r="G6" s="36">
        <v>2.9774974865420001</v>
      </c>
      <c r="H6" s="36">
        <v>4.7861276098003946</v>
      </c>
      <c r="I6" s="36">
        <v>6.4267874281838084</v>
      </c>
      <c r="J6" s="38"/>
      <c r="K6" s="38"/>
      <c r="L6" s="38"/>
      <c r="M6" s="38"/>
    </row>
    <row r="7" spans="1:13" ht="25.05" customHeight="1" x14ac:dyDescent="0.3">
      <c r="A7" s="23"/>
      <c r="B7" s="35" t="s">
        <v>3</v>
      </c>
      <c r="C7" s="36">
        <v>0.93288031790420023</v>
      </c>
      <c r="D7" s="36">
        <v>1</v>
      </c>
      <c r="E7" s="36">
        <v>2.5896581696209928</v>
      </c>
      <c r="F7" s="36">
        <v>1.566847291491013</v>
      </c>
      <c r="G7" s="36">
        <v>2.914387952795118</v>
      </c>
      <c r="H7" s="36">
        <v>4.7893758251898904</v>
      </c>
      <c r="I7" s="36">
        <v>6.5459556194834718</v>
      </c>
      <c r="J7" s="38"/>
      <c r="K7" s="38"/>
      <c r="L7" s="38"/>
      <c r="M7" s="38"/>
    </row>
    <row r="8" spans="1:13" ht="25.05" customHeight="1" x14ac:dyDescent="0.3">
      <c r="A8" s="23"/>
      <c r="B8" s="35" t="s">
        <v>4</v>
      </c>
      <c r="C8" s="36">
        <v>0.36450948322942989</v>
      </c>
      <c r="D8" s="36">
        <v>0.38615135068052397</v>
      </c>
      <c r="E8" s="36">
        <v>1</v>
      </c>
      <c r="F8" s="36">
        <v>0.6258856915525205</v>
      </c>
      <c r="G8" s="36">
        <v>1.08323995442192</v>
      </c>
      <c r="H8" s="36">
        <v>1.7587062674422009</v>
      </c>
      <c r="I8" s="36">
        <v>2.262581758251943</v>
      </c>
      <c r="J8" s="38"/>
      <c r="K8" s="38"/>
      <c r="L8" s="38"/>
      <c r="M8" s="38"/>
    </row>
    <row r="9" spans="1:13" ht="25.05" customHeight="1" x14ac:dyDescent="0.3">
      <c r="A9" s="23"/>
      <c r="B9" s="35" t="s">
        <v>5</v>
      </c>
      <c r="C9" s="36">
        <v>0.59875199026217407</v>
      </c>
      <c r="D9" s="36">
        <v>0.63822428990409075</v>
      </c>
      <c r="E9" s="36">
        <v>1.5977358381839379</v>
      </c>
      <c r="F9" s="36">
        <v>1</v>
      </c>
      <c r="G9" s="36">
        <v>1.6976327820239681</v>
      </c>
      <c r="H9" s="36">
        <v>2.9631427391642169</v>
      </c>
      <c r="I9" s="36">
        <v>3.7753124608138799</v>
      </c>
      <c r="J9" s="38"/>
      <c r="K9" s="38"/>
      <c r="L9" s="38"/>
      <c r="M9" s="38"/>
    </row>
    <row r="10" spans="1:13" ht="25.05" customHeight="1" x14ac:dyDescent="0.3">
      <c r="A10" s="23"/>
      <c r="B10" s="35" t="s">
        <v>6</v>
      </c>
      <c r="C10" s="36">
        <v>0.33585251554280959</v>
      </c>
      <c r="D10" s="36">
        <v>0.34312521743748098</v>
      </c>
      <c r="E10" s="36">
        <v>0.92315649539871225</v>
      </c>
      <c r="F10" s="36">
        <v>0.58905554286467676</v>
      </c>
      <c r="G10" s="36">
        <v>1</v>
      </c>
      <c r="H10" s="36">
        <v>1.667975426060252</v>
      </c>
      <c r="I10" s="36">
        <v>2.316696101796667</v>
      </c>
      <c r="J10" s="38"/>
      <c r="K10" s="38"/>
      <c r="L10" s="38"/>
      <c r="M10" s="38"/>
    </row>
    <row r="11" spans="1:13" ht="25.05" customHeight="1" x14ac:dyDescent="0.3">
      <c r="A11" s="23"/>
      <c r="B11" s="35" t="s">
        <v>7</v>
      </c>
      <c r="C11" s="36">
        <v>0.20893717876479789</v>
      </c>
      <c r="D11" s="36">
        <v>0.20879547492190209</v>
      </c>
      <c r="E11" s="36">
        <v>0.56859978184666604</v>
      </c>
      <c r="F11" s="36">
        <v>0.33747952360946998</v>
      </c>
      <c r="G11" s="36">
        <v>0.59952921630386014</v>
      </c>
      <c r="H11" s="36">
        <v>1</v>
      </c>
      <c r="I11" s="36">
        <v>1.4365067866440551</v>
      </c>
      <c r="J11" s="38"/>
      <c r="K11" s="38"/>
      <c r="L11" s="38"/>
      <c r="M11" s="38"/>
    </row>
    <row r="12" spans="1:13" ht="25.05" customHeight="1" x14ac:dyDescent="0.3">
      <c r="A12" s="23"/>
      <c r="B12" s="35" t="s">
        <v>46</v>
      </c>
      <c r="C12" s="36">
        <v>0.15559873594303661</v>
      </c>
      <c r="D12" s="36">
        <v>0.15276608307938819</v>
      </c>
      <c r="E12" s="36">
        <v>0.44197297903285221</v>
      </c>
      <c r="F12" s="36">
        <v>0.26487873795336681</v>
      </c>
      <c r="G12" s="36">
        <v>0.43164919180572281</v>
      </c>
      <c r="H12" s="36">
        <v>0.69613315391024666</v>
      </c>
      <c r="I12" s="36">
        <v>1</v>
      </c>
      <c r="J12" s="38"/>
      <c r="K12" s="38"/>
      <c r="L12" s="38"/>
      <c r="M12" s="38"/>
    </row>
    <row r="13" spans="1:13" x14ac:dyDescent="0.3">
      <c r="A13" s="23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spans="1:13" x14ac:dyDescent="0.3">
      <c r="A14" s="23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13" x14ac:dyDescent="0.3">
      <c r="A15" s="23"/>
      <c r="B15" s="23"/>
      <c r="C15" s="23"/>
      <c r="D15" s="23"/>
      <c r="E15" s="23"/>
      <c r="F15" s="23"/>
      <c r="G15" s="23"/>
      <c r="H15" s="23"/>
      <c r="I15" s="23"/>
      <c r="J15" s="38"/>
      <c r="K15" s="38"/>
      <c r="L15" s="38"/>
      <c r="M15" s="38"/>
    </row>
    <row r="16" spans="1:13" ht="18" x14ac:dyDescent="0.35">
      <c r="A16" s="23"/>
      <c r="B16" s="39" t="s">
        <v>74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4" ht="18" x14ac:dyDescent="0.35">
      <c r="A17" s="23"/>
      <c r="B17" s="40" t="s">
        <v>73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4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4" ht="40.049999999999997" customHeight="1" x14ac:dyDescent="0.3">
      <c r="A19" s="23"/>
      <c r="B19" s="15" t="s">
        <v>65</v>
      </c>
      <c r="C19" s="34" t="s">
        <v>2</v>
      </c>
      <c r="D19" s="34" t="s">
        <v>3</v>
      </c>
      <c r="E19" s="34" t="s">
        <v>4</v>
      </c>
      <c r="F19" s="34" t="s">
        <v>5</v>
      </c>
      <c r="G19" s="34" t="s">
        <v>6</v>
      </c>
      <c r="H19" s="34" t="s">
        <v>7</v>
      </c>
      <c r="I19" s="34" t="s">
        <v>46</v>
      </c>
      <c r="J19" s="23"/>
      <c r="K19" s="23"/>
      <c r="L19" s="23"/>
      <c r="M19" s="23"/>
    </row>
    <row r="20" spans="1:14" ht="25.05" customHeight="1" x14ac:dyDescent="0.3">
      <c r="A20" s="23"/>
      <c r="B20" s="35" t="s">
        <v>2</v>
      </c>
      <c r="C20" s="36">
        <v>1</v>
      </c>
      <c r="D20" s="36">
        <v>1.071948867188655</v>
      </c>
      <c r="E20" s="36">
        <v>2.7434128493457579</v>
      </c>
      <c r="F20" s="36">
        <v>1.670140586191843</v>
      </c>
      <c r="G20" s="36">
        <v>2.9774974865420001</v>
      </c>
      <c r="H20" s="36">
        <v>4.7861276098003946</v>
      </c>
      <c r="I20" s="36">
        <v>6.4267874281838084</v>
      </c>
      <c r="J20" s="23"/>
      <c r="K20" s="23"/>
      <c r="L20" s="23"/>
      <c r="M20" s="23"/>
    </row>
    <row r="21" spans="1:14" ht="25.05" customHeight="1" x14ac:dyDescent="0.3">
      <c r="A21" s="23"/>
      <c r="B21" s="35" t="s">
        <v>3</v>
      </c>
      <c r="C21" s="36">
        <v>0.93288031790420023</v>
      </c>
      <c r="D21" s="36">
        <v>1</v>
      </c>
      <c r="E21" s="36">
        <v>2.5896581696209928</v>
      </c>
      <c r="F21" s="36">
        <v>1.566847291491013</v>
      </c>
      <c r="G21" s="36">
        <v>2.914387952795118</v>
      </c>
      <c r="H21" s="36">
        <v>4.7893758251898904</v>
      </c>
      <c r="I21" s="36">
        <v>6.5459556194834718</v>
      </c>
      <c r="J21" s="23"/>
      <c r="K21" s="23"/>
      <c r="L21" s="23"/>
      <c r="M21" s="23"/>
    </row>
    <row r="22" spans="1:14" ht="25.05" customHeight="1" x14ac:dyDescent="0.3">
      <c r="A22" s="23"/>
      <c r="B22" s="35" t="s">
        <v>4</v>
      </c>
      <c r="C22" s="36">
        <v>0.36450948322942989</v>
      </c>
      <c r="D22" s="36">
        <v>0.38615135068052397</v>
      </c>
      <c r="E22" s="36">
        <v>1</v>
      </c>
      <c r="F22" s="36">
        <v>0.6258856915525205</v>
      </c>
      <c r="G22" s="36">
        <v>1.08323995442192</v>
      </c>
      <c r="H22" s="36">
        <v>1.7587062674422009</v>
      </c>
      <c r="I22" s="36">
        <v>2.262581758251943</v>
      </c>
      <c r="J22" s="23"/>
      <c r="K22" s="23"/>
      <c r="L22" s="23"/>
      <c r="M22" s="23"/>
    </row>
    <row r="23" spans="1:14" ht="25.05" customHeight="1" x14ac:dyDescent="0.3">
      <c r="A23" s="23"/>
      <c r="B23" s="35" t="s">
        <v>5</v>
      </c>
      <c r="C23" s="36">
        <v>0.59875199026217407</v>
      </c>
      <c r="D23" s="36">
        <v>0.63822428990409075</v>
      </c>
      <c r="E23" s="36">
        <v>1.5977358381839379</v>
      </c>
      <c r="F23" s="36">
        <v>1</v>
      </c>
      <c r="G23" s="36">
        <v>1.6976327820239681</v>
      </c>
      <c r="H23" s="36">
        <v>2.9631427391642169</v>
      </c>
      <c r="I23" s="36">
        <v>3.7753124608138799</v>
      </c>
      <c r="J23" s="23"/>
      <c r="K23" s="23"/>
      <c r="L23" s="23"/>
      <c r="M23" s="23"/>
    </row>
    <row r="24" spans="1:14" ht="25.05" customHeight="1" x14ac:dyDescent="0.3">
      <c r="A24" s="23"/>
      <c r="B24" s="35" t="s">
        <v>6</v>
      </c>
      <c r="C24" s="36">
        <v>0.33585251554280959</v>
      </c>
      <c r="D24" s="36">
        <v>0.34312521743748098</v>
      </c>
      <c r="E24" s="36">
        <v>0.92315649539871225</v>
      </c>
      <c r="F24" s="36">
        <v>0.58905554286467676</v>
      </c>
      <c r="G24" s="36">
        <v>1</v>
      </c>
      <c r="H24" s="36">
        <v>1.667975426060252</v>
      </c>
      <c r="I24" s="36">
        <v>2.316696101796667</v>
      </c>
      <c r="J24" s="23"/>
      <c r="K24" s="23"/>
      <c r="L24" s="23"/>
      <c r="M24" s="23"/>
    </row>
    <row r="25" spans="1:14" ht="25.05" customHeight="1" x14ac:dyDescent="0.3">
      <c r="A25" s="23"/>
      <c r="B25" s="35" t="s">
        <v>7</v>
      </c>
      <c r="C25" s="36">
        <v>0.20893717876479789</v>
      </c>
      <c r="D25" s="36">
        <v>0.20879547492190209</v>
      </c>
      <c r="E25" s="36">
        <v>0.56859978184666604</v>
      </c>
      <c r="F25" s="36">
        <v>0.33747952360946998</v>
      </c>
      <c r="G25" s="36">
        <v>0.59952921630386014</v>
      </c>
      <c r="H25" s="36">
        <v>1</v>
      </c>
      <c r="I25" s="36">
        <v>1.4365067866440551</v>
      </c>
      <c r="J25" s="23"/>
      <c r="K25" s="23"/>
      <c r="L25" s="23"/>
      <c r="M25" s="23"/>
    </row>
    <row r="26" spans="1:14" ht="25.05" customHeight="1" x14ac:dyDescent="0.3">
      <c r="A26" s="23"/>
      <c r="B26" s="35" t="s">
        <v>46</v>
      </c>
      <c r="C26" s="36">
        <v>0.15559873594303661</v>
      </c>
      <c r="D26" s="36">
        <v>0.15276608307938819</v>
      </c>
      <c r="E26" s="36">
        <v>0.44197297903285221</v>
      </c>
      <c r="F26" s="36">
        <v>0.26487873795336681</v>
      </c>
      <c r="G26" s="36">
        <v>0.43164919180572281</v>
      </c>
      <c r="H26" s="36">
        <v>0.69613315391024666</v>
      </c>
      <c r="I26" s="36">
        <v>1</v>
      </c>
      <c r="J26" s="23"/>
      <c r="K26" s="23"/>
      <c r="L26" s="23"/>
      <c r="M26" s="23"/>
    </row>
    <row r="27" spans="1:14" ht="25.05" customHeight="1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4" ht="25.05" customHeight="1" x14ac:dyDescent="0.3">
      <c r="A28" s="23"/>
      <c r="B28" s="37" t="s">
        <v>52</v>
      </c>
      <c r="C28" s="47">
        <f t="shared" ref="C28:I28" si="0">SUM(C20:C26)</f>
        <v>3.5965302216464479</v>
      </c>
      <c r="D28" s="47">
        <f t="shared" si="0"/>
        <v>3.8010112832120408</v>
      </c>
      <c r="E28" s="47">
        <f t="shared" si="0"/>
        <v>9.8645361134289207</v>
      </c>
      <c r="F28" s="47">
        <f t="shared" si="0"/>
        <v>6.0542873736628895</v>
      </c>
      <c r="G28" s="47">
        <f t="shared" si="0"/>
        <v>10.70393658389259</v>
      </c>
      <c r="H28" s="47">
        <f t="shared" si="0"/>
        <v>17.661461021567199</v>
      </c>
      <c r="I28" s="47">
        <f t="shared" si="0"/>
        <v>23.763840155173824</v>
      </c>
      <c r="J28" s="23"/>
      <c r="K28" s="23"/>
      <c r="L28" s="23"/>
      <c r="M28" s="23"/>
    </row>
    <row r="29" spans="1:14" ht="25.05" customHeight="1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 ht="25.05" customHeight="1" x14ac:dyDescent="0.3">
      <c r="A30" s="23"/>
      <c r="B30" s="41"/>
      <c r="C30" s="41"/>
      <c r="D30" s="41"/>
      <c r="E30" s="41"/>
      <c r="F30" s="41"/>
      <c r="G30" s="41"/>
      <c r="H30" s="41"/>
      <c r="I30" s="41"/>
      <c r="J30" s="23"/>
      <c r="K30" s="23"/>
      <c r="L30" s="23"/>
      <c r="M30" s="23"/>
      <c r="N30" s="23"/>
    </row>
    <row r="31" spans="1:14" ht="25.05" customHeight="1" x14ac:dyDescent="0.35">
      <c r="A31" s="23"/>
      <c r="B31" s="30" t="s">
        <v>75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 ht="18" x14ac:dyDescent="0.35">
      <c r="A32" s="23"/>
      <c r="B32" s="42" t="s">
        <v>76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8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8" ht="40.049999999999997" customHeight="1" x14ac:dyDescent="0.3">
      <c r="A34" s="23"/>
      <c r="B34" s="22" t="s">
        <v>50</v>
      </c>
      <c r="C34" s="34" t="s">
        <v>2</v>
      </c>
      <c r="D34" s="34" t="s">
        <v>3</v>
      </c>
      <c r="E34" s="34" t="s">
        <v>4</v>
      </c>
      <c r="F34" s="34" t="s">
        <v>5</v>
      </c>
      <c r="G34" s="34" t="s">
        <v>6</v>
      </c>
      <c r="H34" s="34" t="s">
        <v>7</v>
      </c>
      <c r="I34" s="34" t="s">
        <v>46</v>
      </c>
      <c r="J34" s="21" t="s">
        <v>54</v>
      </c>
      <c r="K34" s="21" t="s">
        <v>53</v>
      </c>
      <c r="L34" s="23"/>
      <c r="M34" s="23"/>
      <c r="N34" s="23"/>
    </row>
    <row r="35" spans="1:18" ht="25.05" customHeight="1" x14ac:dyDescent="0.3">
      <c r="A35" s="23"/>
      <c r="B35" s="35" t="s">
        <v>2</v>
      </c>
      <c r="C35" s="43">
        <f t="shared" ref="C35:C41" si="1">C6/3.596530222</f>
        <v>0.27804576585593332</v>
      </c>
      <c r="D35" s="43">
        <f t="shared" ref="D35:D41" si="2">D6/3.801011283</f>
        <v>0.28201675485230465</v>
      </c>
      <c r="E35" s="43">
        <f t="shared" ref="E35:E41" si="3">E6/9.864536113</f>
        <v>0.27810865284687292</v>
      </c>
      <c r="F35" s="43">
        <f t="shared" ref="F35:F41" si="4">F6/6.054287374</f>
        <v>0.27586080458688234</v>
      </c>
      <c r="G35" s="43">
        <f t="shared" ref="G35:G41" si="5">G6/10.70393652</f>
        <v>0.27816845522006145</v>
      </c>
      <c r="H35" s="43">
        <f t="shared" ref="H35:H41" si="6">H6/17.66146102</f>
        <v>0.27099273408811081</v>
      </c>
      <c r="I35" s="43">
        <f t="shared" ref="I35:I41" si="7">I6/23.76384016</f>
        <v>0.27044397643279755</v>
      </c>
      <c r="J35" s="44">
        <f t="shared" ref="J35:J41" si="8">SUM(C35:I35)</f>
        <v>1.9336371438829629</v>
      </c>
      <c r="K35" s="45">
        <f t="shared" ref="K35:K41" si="9">SUM(C35:I35)/COUNT(C35:I35)</f>
        <v>0.27623387769756613</v>
      </c>
      <c r="L35" s="23"/>
      <c r="M35" s="23"/>
      <c r="N35" s="23"/>
    </row>
    <row r="36" spans="1:18" ht="25.05" customHeight="1" x14ac:dyDescent="0.3">
      <c r="A36" s="23"/>
      <c r="B36" s="35" t="s">
        <v>3</v>
      </c>
      <c r="C36" s="43">
        <f t="shared" si="1"/>
        <v>0.25938342244359991</v>
      </c>
      <c r="D36" s="43">
        <f t="shared" si="2"/>
        <v>0.26308787992092897</v>
      </c>
      <c r="E36" s="43">
        <f t="shared" si="3"/>
        <v>0.26252204259338729</v>
      </c>
      <c r="F36" s="43">
        <f t="shared" si="4"/>
        <v>0.25879962325868494</v>
      </c>
      <c r="G36" s="43">
        <f t="shared" si="5"/>
        <v>0.27227253705677978</v>
      </c>
      <c r="H36" s="43">
        <f t="shared" si="6"/>
        <v>0.27117664952895781</v>
      </c>
      <c r="I36" s="43">
        <f t="shared" si="7"/>
        <v>0.27545866221158222</v>
      </c>
      <c r="J36" s="44">
        <f t="shared" si="8"/>
        <v>1.862700817013921</v>
      </c>
      <c r="K36" s="45">
        <f t="shared" si="9"/>
        <v>0.26610011671627443</v>
      </c>
      <c r="L36" s="23"/>
      <c r="M36" s="23"/>
      <c r="N36" s="23"/>
    </row>
    <row r="37" spans="1:18" ht="25.05" customHeight="1" x14ac:dyDescent="0.3">
      <c r="A37" s="23"/>
      <c r="B37" s="35" t="s">
        <v>4</v>
      </c>
      <c r="C37" s="43">
        <f t="shared" si="1"/>
        <v>0.10135031842627733</v>
      </c>
      <c r="D37" s="43">
        <f t="shared" si="2"/>
        <v>0.10159174017914221</v>
      </c>
      <c r="E37" s="43">
        <f t="shared" si="3"/>
        <v>0.10137324133084656</v>
      </c>
      <c r="F37" s="43">
        <f t="shared" si="4"/>
        <v>0.10337892024094733</v>
      </c>
      <c r="G37" s="43">
        <f t="shared" si="5"/>
        <v>0.10120014747825878</v>
      </c>
      <c r="H37" s="43">
        <f t="shared" si="6"/>
        <v>9.9578753164906678E-2</v>
      </c>
      <c r="I37" s="43">
        <f t="shared" si="7"/>
        <v>9.5211116680560218E-2</v>
      </c>
      <c r="J37" s="44">
        <f t="shared" si="8"/>
        <v>0.70368423750093922</v>
      </c>
      <c r="K37" s="45">
        <f t="shared" si="9"/>
        <v>0.10052631964299132</v>
      </c>
      <c r="L37" s="23"/>
      <c r="M37" s="23"/>
      <c r="N37" s="23"/>
    </row>
    <row r="38" spans="1:18" ht="25.05" customHeight="1" x14ac:dyDescent="0.3">
      <c r="A38" s="23"/>
      <c r="B38" s="35" t="s">
        <v>5</v>
      </c>
      <c r="C38" s="43">
        <f t="shared" si="1"/>
        <v>0.16648045569021053</v>
      </c>
      <c r="D38" s="43">
        <f t="shared" si="2"/>
        <v>0.16790907534490757</v>
      </c>
      <c r="E38" s="43">
        <f t="shared" si="3"/>
        <v>0.16196766070716273</v>
      </c>
      <c r="F38" s="43">
        <f t="shared" si="4"/>
        <v>0.16517220578172045</v>
      </c>
      <c r="G38" s="43">
        <f t="shared" si="5"/>
        <v>0.15859892095323899</v>
      </c>
      <c r="H38" s="43">
        <f t="shared" si="6"/>
        <v>0.1677744970140764</v>
      </c>
      <c r="I38" s="43">
        <f t="shared" si="7"/>
        <v>0.15886794539077054</v>
      </c>
      <c r="J38" s="44">
        <f t="shared" si="8"/>
        <v>1.1467707608820872</v>
      </c>
      <c r="K38" s="45">
        <f t="shared" si="9"/>
        <v>0.16382439441172675</v>
      </c>
      <c r="L38" s="23"/>
      <c r="M38" s="23"/>
      <c r="N38" s="23"/>
    </row>
    <row r="39" spans="1:18" ht="25.05" customHeight="1" x14ac:dyDescent="0.3">
      <c r="A39" s="23"/>
      <c r="B39" s="35" t="s">
        <v>6</v>
      </c>
      <c r="C39" s="43">
        <f t="shared" si="1"/>
        <v>9.3382369898742254E-2</v>
      </c>
      <c r="D39" s="43">
        <f t="shared" si="2"/>
        <v>9.0272086003034629E-2</v>
      </c>
      <c r="E39" s="43">
        <f t="shared" si="3"/>
        <v>9.3583366194192191E-2</v>
      </c>
      <c r="F39" s="43">
        <f t="shared" si="4"/>
        <v>9.7295603342907447E-2</v>
      </c>
      <c r="G39" s="43">
        <f t="shared" si="5"/>
        <v>9.342357347986216E-2</v>
      </c>
      <c r="H39" s="43">
        <f t="shared" si="6"/>
        <v>9.4441531432276252E-2</v>
      </c>
      <c r="I39" s="43">
        <f t="shared" si="7"/>
        <v>9.7488288348959631E-2</v>
      </c>
      <c r="J39" s="44">
        <f t="shared" si="8"/>
        <v>0.65988681869997456</v>
      </c>
      <c r="K39" s="45">
        <f t="shared" si="9"/>
        <v>9.4269545528567797E-2</v>
      </c>
      <c r="L39" s="23"/>
      <c r="M39" s="23"/>
      <c r="N39" s="23"/>
    </row>
    <row r="40" spans="1:18" ht="25.05" customHeight="1" x14ac:dyDescent="0.3">
      <c r="A40" s="23"/>
      <c r="B40" s="35" t="s">
        <v>7</v>
      </c>
      <c r="C40" s="43">
        <f t="shared" si="1"/>
        <v>5.8094097885436284E-2</v>
      </c>
      <c r="D40" s="43">
        <f t="shared" si="2"/>
        <v>5.4931558834286708E-2</v>
      </c>
      <c r="E40" s="43">
        <f t="shared" si="3"/>
        <v>5.764080290580878E-2</v>
      </c>
      <c r="F40" s="43">
        <f t="shared" si="4"/>
        <v>5.5742237320740365E-2</v>
      </c>
      <c r="G40" s="43">
        <f t="shared" si="5"/>
        <v>5.6010161792687856E-2</v>
      </c>
      <c r="H40" s="43">
        <f t="shared" si="6"/>
        <v>5.6620457326128956E-2</v>
      </c>
      <c r="I40" s="43">
        <f t="shared" si="7"/>
        <v>6.044926985588911E-2</v>
      </c>
      <c r="J40" s="44">
        <f t="shared" si="8"/>
        <v>0.39948858592097808</v>
      </c>
      <c r="K40" s="45">
        <f t="shared" si="9"/>
        <v>5.7069797988711153E-2</v>
      </c>
      <c r="L40" s="23"/>
      <c r="M40" s="23"/>
      <c r="N40" s="23"/>
    </row>
    <row r="41" spans="1:18" ht="25.05" customHeight="1" x14ac:dyDescent="0.3">
      <c r="A41" s="23"/>
      <c r="B41" s="35" t="s">
        <v>46</v>
      </c>
      <c r="C41" s="43">
        <f t="shared" si="1"/>
        <v>4.3263569701496758E-2</v>
      </c>
      <c r="D41" s="43">
        <f t="shared" si="2"/>
        <v>4.0190904921180735E-2</v>
      </c>
      <c r="E41" s="43">
        <f t="shared" si="3"/>
        <v>4.4804233465210515E-2</v>
      </c>
      <c r="F41" s="43">
        <f t="shared" si="4"/>
        <v>4.375060541243591E-2</v>
      </c>
      <c r="G41" s="43">
        <f t="shared" si="5"/>
        <v>4.0326209988185063E-2</v>
      </c>
      <c r="H41" s="43">
        <f t="shared" si="6"/>
        <v>3.9415377534278678E-2</v>
      </c>
      <c r="I41" s="43">
        <f t="shared" si="7"/>
        <v>4.2080740876351691E-2</v>
      </c>
      <c r="J41" s="44">
        <f t="shared" si="8"/>
        <v>0.29383164189913935</v>
      </c>
      <c r="K41" s="45">
        <f t="shared" si="9"/>
        <v>4.1975948842734194E-2</v>
      </c>
      <c r="L41" s="23"/>
      <c r="M41" s="23"/>
      <c r="N41" s="23"/>
    </row>
    <row r="42" spans="1:18" x14ac:dyDescent="0.3">
      <c r="A42" s="23"/>
      <c r="B42" s="46"/>
      <c r="C42" s="38"/>
      <c r="D42" s="38"/>
      <c r="E42" s="38"/>
      <c r="F42" s="38"/>
      <c r="G42" s="38"/>
      <c r="H42" s="38"/>
      <c r="I42" s="38"/>
      <c r="J42" s="23"/>
      <c r="K42" s="23"/>
      <c r="L42" s="23"/>
      <c r="M42" s="23"/>
      <c r="N42" s="23"/>
    </row>
    <row r="43" spans="1:18" x14ac:dyDescent="0.3">
      <c r="A43" s="23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23"/>
    </row>
    <row r="44" spans="1:18" ht="25.05" customHeight="1" x14ac:dyDescent="0.3">
      <c r="A44" s="23"/>
      <c r="B44" s="37" t="s">
        <v>52</v>
      </c>
      <c r="C44" s="47">
        <v>3.5965302216464479</v>
      </c>
      <c r="D44" s="47">
        <v>3.8010112832120408</v>
      </c>
      <c r="E44" s="47">
        <v>9.8645361134289207</v>
      </c>
      <c r="F44" s="47">
        <v>6.0542873736628895</v>
      </c>
      <c r="G44" s="47">
        <v>10.70393658389259</v>
      </c>
      <c r="H44" s="47">
        <v>17.661461021567199</v>
      </c>
      <c r="I44" s="47">
        <v>23.763840155173824</v>
      </c>
      <c r="J44" s="38"/>
      <c r="K44" s="38"/>
      <c r="L44" s="38"/>
      <c r="M44" s="38"/>
      <c r="N44" s="23"/>
    </row>
    <row r="45" spans="1:18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1:18" ht="42.6" customHeight="1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8" x14ac:dyDescent="0.35">
      <c r="A47" s="23"/>
      <c r="B47" s="30" t="s">
        <v>77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8" x14ac:dyDescent="0.35">
      <c r="A48" s="23"/>
      <c r="B48" s="42" t="s">
        <v>78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40.049999999999997" customHeight="1" x14ac:dyDescent="0.3">
      <c r="A50" s="23"/>
      <c r="B50" s="48" t="s">
        <v>53</v>
      </c>
      <c r="C50" s="49">
        <v>0.27500000000000002</v>
      </c>
      <c r="D50" s="49">
        <v>0.26500000000000001</v>
      </c>
      <c r="E50" s="49">
        <v>9.9000000000000005E-2</v>
      </c>
      <c r="F50" s="49">
        <v>0.16500000000000001</v>
      </c>
      <c r="G50" s="49">
        <v>9.5000000000000001E-2</v>
      </c>
      <c r="H50" s="49">
        <v>5.8000000000000003E-2</v>
      </c>
      <c r="I50" s="49">
        <v>4.2000000000000003E-2</v>
      </c>
      <c r="J50" s="23"/>
      <c r="K50" s="23"/>
      <c r="L50" s="23"/>
      <c r="M50" s="23"/>
      <c r="N50" s="23"/>
    </row>
    <row r="51" spans="1:18" ht="40.049999999999997" customHeight="1" x14ac:dyDescent="0.3">
      <c r="A51" s="23"/>
      <c r="B51" s="22" t="s">
        <v>50</v>
      </c>
      <c r="C51" s="34" t="s">
        <v>2</v>
      </c>
      <c r="D51" s="34" t="s">
        <v>3</v>
      </c>
      <c r="E51" s="34" t="s">
        <v>4</v>
      </c>
      <c r="F51" s="34" t="s">
        <v>5</v>
      </c>
      <c r="G51" s="34" t="s">
        <v>6</v>
      </c>
      <c r="H51" s="34" t="s">
        <v>7</v>
      </c>
      <c r="I51" s="34" t="s">
        <v>46</v>
      </c>
      <c r="J51" s="21" t="s">
        <v>54</v>
      </c>
      <c r="K51" s="21" t="s">
        <v>53</v>
      </c>
      <c r="L51" s="21" t="s">
        <v>66</v>
      </c>
      <c r="M51" s="23"/>
      <c r="N51" s="23"/>
    </row>
    <row r="52" spans="1:18" ht="30" customHeight="1" x14ac:dyDescent="0.3">
      <c r="A52" s="23"/>
      <c r="B52" s="35" t="s">
        <v>2</v>
      </c>
      <c r="C52" s="50">
        <f>C6*0.275</f>
        <v>0.27500000000000002</v>
      </c>
      <c r="D52" s="50">
        <f>D6*0.265</f>
        <v>0.28406644980499357</v>
      </c>
      <c r="E52" s="50">
        <v>0.27810865284687292</v>
      </c>
      <c r="F52" s="50">
        <f>F6*0.165</f>
        <v>0.27557319672165409</v>
      </c>
      <c r="G52" s="50">
        <f>G6*0.095</f>
        <v>0.28286226122149</v>
      </c>
      <c r="H52" s="50">
        <f>H6*0.058</f>
        <v>0.27759540136842292</v>
      </c>
      <c r="I52" s="50">
        <f>I6*0.042</f>
        <v>0.26992507198371996</v>
      </c>
      <c r="J52" s="44">
        <f t="shared" ref="J52:J58" si="10">SUM(C52:I52)</f>
        <v>1.9431310339471533</v>
      </c>
      <c r="K52" s="45">
        <f t="shared" ref="K52:K58" si="11">SUM(C52:I52)/COUNT(C52:I52)</f>
        <v>0.27759014770673618</v>
      </c>
      <c r="L52" s="44">
        <v>7.1769999999999996</v>
      </c>
      <c r="M52" s="23"/>
      <c r="N52" s="23"/>
    </row>
    <row r="53" spans="1:18" ht="30" customHeight="1" x14ac:dyDescent="0.3">
      <c r="A53" s="23"/>
      <c r="B53" s="35" t="s">
        <v>3</v>
      </c>
      <c r="C53" s="50">
        <f t="shared" ref="C53:C58" si="12">C7*0.275</f>
        <v>0.25654208742365509</v>
      </c>
      <c r="D53" s="50">
        <f t="shared" ref="D53:D58" si="13">D7*0.265</f>
        <v>0.26500000000000001</v>
      </c>
      <c r="E53" s="50">
        <v>0.26252204259338729</v>
      </c>
      <c r="F53" s="50">
        <f t="shared" ref="F53:F58" si="14">F7*0.165</f>
        <v>0.25852980309601714</v>
      </c>
      <c r="G53" s="50">
        <f t="shared" ref="G53:G58" si="15">G7*0.095</f>
        <v>0.27686685551553619</v>
      </c>
      <c r="H53" s="50">
        <f t="shared" ref="H53:H58" si="16">H7*0.058</f>
        <v>0.27778379786101365</v>
      </c>
      <c r="I53" s="50">
        <f t="shared" ref="I53:I58" si="17">I7*0.042</f>
        <v>0.27493013601830585</v>
      </c>
      <c r="J53" s="44">
        <f t="shared" si="10"/>
        <v>1.8721747225079153</v>
      </c>
      <c r="K53" s="45">
        <f t="shared" si="11"/>
        <v>0.26745353178684506</v>
      </c>
      <c r="L53" s="44">
        <v>7.0250000000000004</v>
      </c>
      <c r="M53" s="23"/>
      <c r="N53" s="23"/>
    </row>
    <row r="54" spans="1:18" ht="30" customHeight="1" x14ac:dyDescent="0.3">
      <c r="A54" s="23"/>
      <c r="B54" s="35" t="s">
        <v>4</v>
      </c>
      <c r="C54" s="50">
        <f t="shared" si="12"/>
        <v>0.10024010788809323</v>
      </c>
      <c r="D54" s="50">
        <f t="shared" si="13"/>
        <v>0.10233010793033886</v>
      </c>
      <c r="E54" s="50">
        <v>0.10137324133084656</v>
      </c>
      <c r="F54" s="50">
        <f t="shared" si="14"/>
        <v>0.10327113910616589</v>
      </c>
      <c r="G54" s="50">
        <f t="shared" si="15"/>
        <v>0.1029077956700824</v>
      </c>
      <c r="H54" s="50">
        <f t="shared" si="16"/>
        <v>0.10200496351164766</v>
      </c>
      <c r="I54" s="50">
        <f t="shared" si="17"/>
        <v>9.5028433846581606E-2</v>
      </c>
      <c r="J54" s="44">
        <f t="shared" si="10"/>
        <v>0.70715578928375611</v>
      </c>
      <c r="K54" s="45">
        <f t="shared" si="11"/>
        <v>0.10102225561196516</v>
      </c>
      <c r="L54" s="44">
        <v>7.1550000000000002</v>
      </c>
      <c r="M54" s="23"/>
      <c r="N54" s="23"/>
    </row>
    <row r="55" spans="1:18" ht="30" customHeight="1" x14ac:dyDescent="0.3">
      <c r="A55" s="23"/>
      <c r="B55" s="35" t="s">
        <v>5</v>
      </c>
      <c r="C55" s="50">
        <f t="shared" si="12"/>
        <v>0.16465679732209787</v>
      </c>
      <c r="D55" s="50">
        <f t="shared" si="13"/>
        <v>0.16912943682458406</v>
      </c>
      <c r="E55" s="50">
        <v>0.16196766070716273</v>
      </c>
      <c r="F55" s="50">
        <f t="shared" si="14"/>
        <v>0.16500000000000001</v>
      </c>
      <c r="G55" s="50">
        <f t="shared" si="15"/>
        <v>0.16127511429227698</v>
      </c>
      <c r="H55" s="50">
        <f t="shared" si="16"/>
        <v>0.17186227887152458</v>
      </c>
      <c r="I55" s="50">
        <f t="shared" si="17"/>
        <v>0.15856312335418296</v>
      </c>
      <c r="J55" s="44">
        <f t="shared" si="10"/>
        <v>1.1524544113718294</v>
      </c>
      <c r="K55" s="45">
        <f t="shared" si="11"/>
        <v>0.1646363444816899</v>
      </c>
      <c r="L55" s="44">
        <v>7.0140000000000002</v>
      </c>
      <c r="M55" s="23"/>
      <c r="N55" s="23"/>
    </row>
    <row r="56" spans="1:18" ht="30" customHeight="1" x14ac:dyDescent="0.3">
      <c r="A56" s="23"/>
      <c r="B56" s="35" t="s">
        <v>6</v>
      </c>
      <c r="C56" s="50">
        <f t="shared" si="12"/>
        <v>9.2359441774272646E-2</v>
      </c>
      <c r="D56" s="50">
        <f t="shared" si="13"/>
        <v>9.0928182620932468E-2</v>
      </c>
      <c r="E56" s="50">
        <v>9.3583366194192191E-2</v>
      </c>
      <c r="F56" s="50">
        <f t="shared" si="14"/>
        <v>9.7194164572671674E-2</v>
      </c>
      <c r="G56" s="50">
        <f t="shared" si="15"/>
        <v>9.5000000000000001E-2</v>
      </c>
      <c r="H56" s="50">
        <f t="shared" si="16"/>
        <v>9.6742574711494625E-2</v>
      </c>
      <c r="I56" s="50">
        <f t="shared" si="17"/>
        <v>9.7301236275460015E-2</v>
      </c>
      <c r="J56" s="44">
        <f t="shared" si="10"/>
        <v>0.6631089661490237</v>
      </c>
      <c r="K56" s="45">
        <f t="shared" si="11"/>
        <v>9.4729852307003384E-2</v>
      </c>
      <c r="L56" s="44">
        <v>7.1479999999999997</v>
      </c>
      <c r="M56" s="23"/>
      <c r="N56" s="23"/>
    </row>
    <row r="57" spans="1:18" ht="30" customHeight="1" x14ac:dyDescent="0.3">
      <c r="A57" s="23"/>
      <c r="B57" s="35" t="s">
        <v>7</v>
      </c>
      <c r="C57" s="50">
        <f t="shared" si="12"/>
        <v>5.7457724160319426E-2</v>
      </c>
      <c r="D57" s="50">
        <f t="shared" si="13"/>
        <v>5.5330800854304057E-2</v>
      </c>
      <c r="E57" s="50">
        <v>5.764080290580878E-2</v>
      </c>
      <c r="F57" s="50">
        <f t="shared" si="14"/>
        <v>5.5684121395562551E-2</v>
      </c>
      <c r="G57" s="50">
        <f t="shared" si="15"/>
        <v>5.6955275548866716E-2</v>
      </c>
      <c r="H57" s="50">
        <f t="shared" si="16"/>
        <v>5.8000000000000003E-2</v>
      </c>
      <c r="I57" s="50">
        <f t="shared" si="17"/>
        <v>6.0333285039050319E-2</v>
      </c>
      <c r="J57" s="44">
        <f t="shared" si="10"/>
        <v>0.40140200990391184</v>
      </c>
      <c r="K57" s="45">
        <f t="shared" si="11"/>
        <v>5.7343144271987403E-2</v>
      </c>
      <c r="L57" s="44">
        <v>7.0529999999999999</v>
      </c>
      <c r="M57" s="23"/>
      <c r="N57" s="23"/>
    </row>
    <row r="58" spans="1:18" ht="30" customHeight="1" x14ac:dyDescent="0.3">
      <c r="A58" s="23"/>
      <c r="B58" s="35" t="s">
        <v>46</v>
      </c>
      <c r="C58" s="50">
        <f t="shared" si="12"/>
        <v>4.2789652384335068E-2</v>
      </c>
      <c r="D58" s="50">
        <f t="shared" si="13"/>
        <v>4.0483012016037871E-2</v>
      </c>
      <c r="E58" s="50">
        <v>4.4804233465210515E-2</v>
      </c>
      <c r="F58" s="50">
        <f t="shared" si="14"/>
        <v>4.3704991762305523E-2</v>
      </c>
      <c r="G58" s="50">
        <f t="shared" si="15"/>
        <v>4.1006673221543666E-2</v>
      </c>
      <c r="H58" s="50">
        <f t="shared" si="16"/>
        <v>4.0375722926794311E-2</v>
      </c>
      <c r="I58" s="50">
        <f t="shared" si="17"/>
        <v>4.2000000000000003E-2</v>
      </c>
      <c r="J58" s="44">
        <f t="shared" si="10"/>
        <v>0.29516428577622694</v>
      </c>
      <c r="K58" s="45">
        <f t="shared" si="11"/>
        <v>4.2166326539460994E-2</v>
      </c>
      <c r="L58" s="44">
        <v>7.0209999999999999</v>
      </c>
      <c r="M58" s="23"/>
      <c r="N58" s="23"/>
    </row>
    <row r="59" spans="1:18" ht="25.05" customHeight="1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8" ht="25.05" customHeight="1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8" ht="25.05" customHeight="1" x14ac:dyDescent="0.35">
      <c r="A61" s="23"/>
      <c r="B61" s="30" t="s">
        <v>80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8" ht="25.05" customHeight="1" x14ac:dyDescent="0.35">
      <c r="A62" s="23"/>
      <c r="B62" s="42" t="s">
        <v>81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8" x14ac:dyDescent="0.3">
      <c r="A63" s="23"/>
      <c r="D63" s="23"/>
      <c r="E63" s="23"/>
    </row>
    <row r="64" spans="1:18" ht="30" customHeight="1" x14ac:dyDescent="0.3">
      <c r="A64" s="23"/>
      <c r="B64" s="51" t="s">
        <v>50</v>
      </c>
      <c r="C64" s="55" t="s">
        <v>79</v>
      </c>
      <c r="D64" s="23"/>
      <c r="E64" s="23"/>
      <c r="F64" s="23"/>
      <c r="G64" s="23"/>
      <c r="H64" s="23"/>
    </row>
    <row r="65" spans="1:8" ht="25.05" customHeight="1" x14ac:dyDescent="0.3">
      <c r="A65" s="23"/>
      <c r="B65" s="54" t="s">
        <v>2</v>
      </c>
      <c r="C65" s="53">
        <v>0.27500000000000002</v>
      </c>
      <c r="D65" s="23"/>
      <c r="E65" s="23"/>
      <c r="F65" s="23"/>
      <c r="G65" s="23"/>
      <c r="H65" s="23"/>
    </row>
    <row r="66" spans="1:8" ht="25.05" customHeight="1" x14ac:dyDescent="0.3">
      <c r="A66" s="23"/>
      <c r="B66" s="54" t="s">
        <v>3</v>
      </c>
      <c r="C66" s="53">
        <v>0.26500000000000001</v>
      </c>
      <c r="D66" s="23"/>
      <c r="E66" s="23"/>
      <c r="F66" s="23"/>
      <c r="G66" s="23"/>
      <c r="H66" s="23"/>
    </row>
    <row r="67" spans="1:8" ht="25.05" customHeight="1" x14ac:dyDescent="0.3">
      <c r="A67" s="23"/>
      <c r="B67" s="54" t="s">
        <v>4</v>
      </c>
      <c r="C67" s="53">
        <v>9.9000000000000005E-2</v>
      </c>
      <c r="D67" s="23"/>
      <c r="E67" s="23"/>
      <c r="F67" s="23"/>
      <c r="G67" s="23"/>
      <c r="H67" s="23"/>
    </row>
    <row r="68" spans="1:8" ht="25.05" customHeight="1" x14ac:dyDescent="0.3">
      <c r="A68" s="23"/>
      <c r="B68" s="54" t="s">
        <v>5</v>
      </c>
      <c r="C68" s="53">
        <v>0.16500000000000001</v>
      </c>
      <c r="D68" s="23"/>
      <c r="E68" s="23"/>
      <c r="F68" s="23"/>
      <c r="G68" s="23"/>
      <c r="H68" s="23"/>
    </row>
    <row r="69" spans="1:8" ht="25.05" customHeight="1" x14ac:dyDescent="0.3">
      <c r="A69" s="23"/>
      <c r="B69" s="54" t="s">
        <v>6</v>
      </c>
      <c r="C69" s="53">
        <v>9.5000000000000001E-2</v>
      </c>
      <c r="D69" s="23"/>
      <c r="E69" s="23"/>
      <c r="F69" s="23"/>
      <c r="G69" s="23"/>
      <c r="H69" s="23"/>
    </row>
    <row r="70" spans="1:8" ht="25.05" customHeight="1" x14ac:dyDescent="0.3">
      <c r="A70" s="23"/>
      <c r="B70" s="54" t="s">
        <v>7</v>
      </c>
      <c r="C70" s="53">
        <v>5.8000000000000003E-2</v>
      </c>
      <c r="D70" s="23"/>
      <c r="E70" s="23"/>
      <c r="F70" s="23"/>
      <c r="G70" s="23"/>
      <c r="H70" s="23"/>
    </row>
    <row r="71" spans="1:8" ht="25.05" customHeight="1" x14ac:dyDescent="0.3">
      <c r="A71" s="23"/>
      <c r="B71" s="54" t="s">
        <v>46</v>
      </c>
      <c r="C71" s="53">
        <v>4.2000000000000003E-2</v>
      </c>
      <c r="D71" s="23"/>
      <c r="E71" s="23"/>
      <c r="F71" s="23"/>
      <c r="G71" s="23"/>
      <c r="H71" s="23"/>
    </row>
    <row r="72" spans="1:8" x14ac:dyDescent="0.3">
      <c r="A72" s="23"/>
      <c r="B72" s="23"/>
      <c r="C72" s="23"/>
      <c r="D72" s="23"/>
      <c r="E72" s="23"/>
      <c r="F72" s="23"/>
      <c r="G72" s="23"/>
      <c r="H72" s="23"/>
    </row>
    <row r="73" spans="1:8" x14ac:dyDescent="0.3">
      <c r="A73" s="23"/>
      <c r="B73" s="23"/>
      <c r="C73" s="23"/>
      <c r="D73" s="23"/>
      <c r="E73" s="23"/>
      <c r="F73" s="23"/>
      <c r="G73" s="23"/>
      <c r="H73" s="23"/>
    </row>
    <row r="74" spans="1:8" x14ac:dyDescent="0.3">
      <c r="A74" s="23"/>
      <c r="B74" s="23"/>
      <c r="C74" s="23"/>
      <c r="D74" s="23"/>
      <c r="E74" s="23"/>
      <c r="F74" s="23"/>
      <c r="G74" s="23"/>
      <c r="H74" s="23"/>
    </row>
    <row r="75" spans="1:8" x14ac:dyDescent="0.3">
      <c r="A75" s="23"/>
      <c r="B75" s="23"/>
      <c r="C75" s="23"/>
      <c r="D75" s="23"/>
      <c r="E75" s="23"/>
      <c r="F75" s="23"/>
      <c r="G75" s="23"/>
      <c r="H75" s="23"/>
    </row>
    <row r="76" spans="1:8" x14ac:dyDescent="0.3">
      <c r="A76" s="23"/>
      <c r="B76" s="23"/>
      <c r="C76" s="23"/>
      <c r="D76" s="23"/>
      <c r="E76" s="23"/>
      <c r="F76" s="23"/>
      <c r="G76" s="23"/>
      <c r="H76" s="23"/>
    </row>
    <row r="77" spans="1:8" x14ac:dyDescent="0.3">
      <c r="A77" s="23"/>
      <c r="B77" s="23"/>
      <c r="C77" s="23"/>
      <c r="D77" s="23"/>
      <c r="E77" s="23"/>
      <c r="F77" s="23"/>
      <c r="G77" s="23"/>
      <c r="H77" s="23"/>
    </row>
    <row r="78" spans="1:8" x14ac:dyDescent="0.3">
      <c r="A78" s="23"/>
      <c r="B78" s="23"/>
      <c r="C78" s="23"/>
      <c r="D78" s="23"/>
      <c r="E78" s="23"/>
      <c r="F78" s="23"/>
      <c r="G78" s="23"/>
      <c r="H78" s="23"/>
    </row>
    <row r="79" spans="1:8" x14ac:dyDescent="0.3">
      <c r="D79" s="23"/>
      <c r="E79" s="23"/>
      <c r="F79" s="23"/>
      <c r="G79" s="23"/>
      <c r="H79" s="23"/>
    </row>
    <row r="80" spans="1:8" x14ac:dyDescent="0.3">
      <c r="D80" s="23"/>
      <c r="E8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E306E-8102-4DD1-B775-D06297CD5EF5}">
  <dimension ref="A1:P60"/>
  <sheetViews>
    <sheetView workbookViewId="0">
      <selection activeCell="D64" sqref="D64"/>
    </sheetView>
  </sheetViews>
  <sheetFormatPr defaultRowHeight="14.4" x14ac:dyDescent="0.3"/>
  <cols>
    <col min="1" max="1" width="8.88671875" style="14"/>
    <col min="2" max="2" width="19.21875" style="14" bestFit="1" customWidth="1"/>
    <col min="3" max="3" width="10.109375" style="14" customWidth="1"/>
    <col min="4" max="4" width="8.88671875" style="14"/>
    <col min="5" max="5" width="7.6640625" style="14" customWidth="1"/>
    <col min="6" max="6" width="39.5546875" style="14" bestFit="1" customWidth="1"/>
    <col min="7" max="13" width="10.77734375" style="14" customWidth="1"/>
    <col min="14" max="16384" width="8.88671875" style="14"/>
  </cols>
  <sheetData>
    <row r="1" spans="1:16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5.6" x14ac:dyDescent="0.3">
      <c r="A2" s="23"/>
      <c r="B2" s="59" t="s">
        <v>82</v>
      </c>
      <c r="C2" s="60"/>
      <c r="D2" s="60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5.6" x14ac:dyDescent="0.3">
      <c r="A3" s="23"/>
      <c r="B3" s="60" t="s">
        <v>83</v>
      </c>
      <c r="C3" s="60"/>
      <c r="D3" s="60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ht="30" customHeight="1" x14ac:dyDescent="0.3">
      <c r="A5" s="23"/>
      <c r="B5" s="57" t="s">
        <v>84</v>
      </c>
      <c r="C5" s="57" t="s">
        <v>85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ht="25.05" customHeight="1" x14ac:dyDescent="0.3">
      <c r="A6" s="23"/>
      <c r="B6" s="50" t="s">
        <v>86</v>
      </c>
      <c r="C6" s="50">
        <v>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ht="25.05" customHeight="1" x14ac:dyDescent="0.3">
      <c r="A7" s="23"/>
      <c r="B7" s="50" t="s">
        <v>87</v>
      </c>
      <c r="C7" s="50">
        <v>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ht="25.05" customHeight="1" x14ac:dyDescent="0.3">
      <c r="A8" s="23"/>
      <c r="B8" s="50" t="s">
        <v>88</v>
      </c>
      <c r="C8" s="50">
        <v>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ht="34.200000000000003" customHeight="1" x14ac:dyDescent="0.3">
      <c r="A9" s="23"/>
      <c r="B9" s="58" t="s">
        <v>89</v>
      </c>
      <c r="C9" s="50">
        <v>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5.05" customHeight="1" x14ac:dyDescent="0.3">
      <c r="A10" s="23"/>
      <c r="B10" s="50" t="s">
        <v>90</v>
      </c>
      <c r="C10" s="50">
        <v>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16" ht="18" x14ac:dyDescent="0.35">
      <c r="A12" s="23"/>
      <c r="B12" s="23"/>
      <c r="C12" s="23"/>
      <c r="D12" s="23"/>
      <c r="E12" s="30" t="s">
        <v>91</v>
      </c>
      <c r="F12" s="42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ht="18" x14ac:dyDescent="0.35">
      <c r="A13" s="23"/>
      <c r="B13" s="23"/>
      <c r="C13" s="23"/>
      <c r="D13" s="23"/>
      <c r="E13" s="42" t="s">
        <v>92</v>
      </c>
      <c r="F13" s="42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34.950000000000003" customHeight="1" x14ac:dyDescent="0.3">
      <c r="A15" s="23"/>
      <c r="B15" s="23"/>
      <c r="C15" s="23"/>
      <c r="D15" s="23"/>
      <c r="E15" s="17" t="s">
        <v>15</v>
      </c>
      <c r="F15" s="17" t="s">
        <v>16</v>
      </c>
      <c r="G15" s="17" t="s">
        <v>17</v>
      </c>
      <c r="H15" s="17" t="s">
        <v>18</v>
      </c>
      <c r="I15" s="17" t="s">
        <v>19</v>
      </c>
      <c r="J15" s="17" t="s">
        <v>20</v>
      </c>
      <c r="K15" s="17" t="s">
        <v>21</v>
      </c>
      <c r="L15" s="17" t="s">
        <v>22</v>
      </c>
      <c r="M15" s="17" t="s">
        <v>23</v>
      </c>
      <c r="N15" s="23"/>
      <c r="O15" s="23"/>
      <c r="P15" s="23"/>
    </row>
    <row r="16" spans="1:16" ht="30" customHeight="1" x14ac:dyDescent="0.3">
      <c r="A16" s="23"/>
      <c r="B16" s="23"/>
      <c r="C16" s="23"/>
      <c r="D16" s="23"/>
      <c r="E16" s="5" t="s">
        <v>24</v>
      </c>
      <c r="F16" s="7" t="s">
        <v>35</v>
      </c>
      <c r="G16" s="9">
        <v>5</v>
      </c>
      <c r="H16" s="9">
        <v>4</v>
      </c>
      <c r="I16" s="9">
        <v>2</v>
      </c>
      <c r="J16" s="9">
        <v>5</v>
      </c>
      <c r="K16" s="9">
        <v>3</v>
      </c>
      <c r="L16" s="9">
        <v>3</v>
      </c>
      <c r="M16" s="9">
        <v>1</v>
      </c>
      <c r="N16" s="23"/>
      <c r="O16" s="23"/>
      <c r="P16" s="23"/>
    </row>
    <row r="17" spans="1:16" ht="30" customHeight="1" x14ac:dyDescent="0.3">
      <c r="A17" s="23"/>
      <c r="B17" s="23"/>
      <c r="C17" s="23"/>
      <c r="D17" s="23"/>
      <c r="E17" s="5" t="s">
        <v>25</v>
      </c>
      <c r="F17" s="7" t="s">
        <v>36</v>
      </c>
      <c r="G17" s="9">
        <v>1</v>
      </c>
      <c r="H17" s="9">
        <v>2</v>
      </c>
      <c r="I17" s="9">
        <v>2</v>
      </c>
      <c r="J17" s="9">
        <v>4</v>
      </c>
      <c r="K17" s="9">
        <v>2</v>
      </c>
      <c r="L17" s="9">
        <v>4</v>
      </c>
      <c r="M17" s="9">
        <v>3</v>
      </c>
      <c r="N17" s="23"/>
      <c r="O17" s="23"/>
      <c r="P17" s="23"/>
    </row>
    <row r="18" spans="1:16" ht="30" customHeight="1" x14ac:dyDescent="0.3">
      <c r="A18" s="23"/>
      <c r="B18" s="23"/>
      <c r="C18" s="23"/>
      <c r="D18" s="23"/>
      <c r="E18" s="5" t="s">
        <v>26</v>
      </c>
      <c r="F18" s="7" t="s">
        <v>37</v>
      </c>
      <c r="G18" s="9">
        <v>3</v>
      </c>
      <c r="H18" s="9">
        <v>3</v>
      </c>
      <c r="I18" s="9">
        <v>5</v>
      </c>
      <c r="J18" s="9">
        <v>4</v>
      </c>
      <c r="K18" s="9">
        <v>1</v>
      </c>
      <c r="L18" s="9">
        <v>3</v>
      </c>
      <c r="M18" s="9">
        <v>1</v>
      </c>
      <c r="N18" s="23"/>
      <c r="O18" s="23"/>
      <c r="P18" s="23"/>
    </row>
    <row r="19" spans="1:16" ht="30" customHeight="1" x14ac:dyDescent="0.3">
      <c r="A19" s="23"/>
      <c r="B19" s="23"/>
      <c r="C19" s="23"/>
      <c r="D19" s="23"/>
      <c r="E19" s="5" t="s">
        <v>27</v>
      </c>
      <c r="F19" s="7" t="s">
        <v>38</v>
      </c>
      <c r="G19" s="9">
        <v>4</v>
      </c>
      <c r="H19" s="9">
        <v>5</v>
      </c>
      <c r="I19" s="9">
        <v>5</v>
      </c>
      <c r="J19" s="9">
        <v>3</v>
      </c>
      <c r="K19" s="9">
        <v>5</v>
      </c>
      <c r="L19" s="9">
        <v>3</v>
      </c>
      <c r="M19" s="9">
        <v>2</v>
      </c>
      <c r="N19" s="23"/>
      <c r="O19" s="23"/>
      <c r="P19" s="23"/>
    </row>
    <row r="20" spans="1:16" ht="30" customHeight="1" x14ac:dyDescent="0.3">
      <c r="A20" s="23"/>
      <c r="B20" s="23"/>
      <c r="C20" s="23"/>
      <c r="D20" s="23"/>
      <c r="E20" s="5" t="s">
        <v>28</v>
      </c>
      <c r="F20" s="7" t="s">
        <v>39</v>
      </c>
      <c r="G20" s="9">
        <v>4</v>
      </c>
      <c r="H20" s="9">
        <v>3</v>
      </c>
      <c r="I20" s="9">
        <v>5</v>
      </c>
      <c r="J20" s="9">
        <v>3</v>
      </c>
      <c r="K20" s="9">
        <v>3</v>
      </c>
      <c r="L20" s="9">
        <v>3</v>
      </c>
      <c r="M20" s="9">
        <v>4</v>
      </c>
      <c r="N20" s="23"/>
      <c r="O20" s="23"/>
      <c r="P20" s="23"/>
    </row>
    <row r="21" spans="1:16" ht="30" customHeight="1" x14ac:dyDescent="0.3">
      <c r="A21" s="23"/>
      <c r="B21" s="23"/>
      <c r="C21" s="23"/>
      <c r="D21" s="23"/>
      <c r="E21" s="5" t="s">
        <v>29</v>
      </c>
      <c r="F21" s="7" t="s">
        <v>40</v>
      </c>
      <c r="G21" s="9">
        <v>5</v>
      </c>
      <c r="H21" s="9">
        <v>2</v>
      </c>
      <c r="I21" s="9">
        <v>4</v>
      </c>
      <c r="J21" s="9">
        <v>2</v>
      </c>
      <c r="K21" s="9">
        <v>4</v>
      </c>
      <c r="L21" s="9">
        <v>1</v>
      </c>
      <c r="M21" s="9">
        <v>5</v>
      </c>
      <c r="N21" s="23"/>
      <c r="O21" s="23"/>
      <c r="P21" s="23"/>
    </row>
    <row r="22" spans="1:16" ht="30" customHeight="1" x14ac:dyDescent="0.3">
      <c r="A22" s="23"/>
      <c r="B22" s="23"/>
      <c r="C22" s="23"/>
      <c r="D22" s="23"/>
      <c r="E22" s="5" t="s">
        <v>30</v>
      </c>
      <c r="F22" s="7" t="s">
        <v>41</v>
      </c>
      <c r="G22" s="9">
        <v>5</v>
      </c>
      <c r="H22" s="9">
        <v>4</v>
      </c>
      <c r="I22" s="9">
        <v>3</v>
      </c>
      <c r="J22" s="9">
        <v>5</v>
      </c>
      <c r="K22" s="9">
        <v>2</v>
      </c>
      <c r="L22" s="9">
        <v>1</v>
      </c>
      <c r="M22" s="9">
        <v>3</v>
      </c>
      <c r="N22" s="23"/>
      <c r="O22" s="23"/>
      <c r="P22" s="23"/>
    </row>
    <row r="23" spans="1:16" ht="34.799999999999997" customHeight="1" x14ac:dyDescent="0.3">
      <c r="A23" s="23"/>
      <c r="B23" s="23"/>
      <c r="C23" s="23"/>
      <c r="D23" s="23"/>
      <c r="E23" s="5" t="s">
        <v>31</v>
      </c>
      <c r="F23" s="8" t="s">
        <v>42</v>
      </c>
      <c r="G23" s="9">
        <v>4</v>
      </c>
      <c r="H23" s="9">
        <v>1</v>
      </c>
      <c r="I23" s="9">
        <v>4</v>
      </c>
      <c r="J23" s="9">
        <v>3</v>
      </c>
      <c r="K23" s="9">
        <v>1</v>
      </c>
      <c r="L23" s="9">
        <v>3</v>
      </c>
      <c r="M23" s="9">
        <v>4</v>
      </c>
      <c r="N23" s="23"/>
      <c r="O23" s="23"/>
      <c r="P23" s="23"/>
    </row>
    <row r="24" spans="1:16" ht="30" customHeight="1" x14ac:dyDescent="0.3">
      <c r="A24" s="23"/>
      <c r="B24" s="23"/>
      <c r="C24" s="23"/>
      <c r="D24" s="23"/>
      <c r="E24" s="5" t="s">
        <v>32</v>
      </c>
      <c r="F24" s="7" t="s">
        <v>43</v>
      </c>
      <c r="G24" s="9">
        <v>5</v>
      </c>
      <c r="H24" s="9">
        <v>5</v>
      </c>
      <c r="I24" s="9">
        <v>1</v>
      </c>
      <c r="J24" s="9">
        <v>1</v>
      </c>
      <c r="K24" s="9">
        <v>3</v>
      </c>
      <c r="L24" s="9">
        <v>5</v>
      </c>
      <c r="M24" s="9">
        <v>4</v>
      </c>
      <c r="N24" s="23"/>
      <c r="O24" s="23"/>
      <c r="P24" s="23"/>
    </row>
    <row r="25" spans="1:16" ht="30" customHeight="1" x14ac:dyDescent="0.3">
      <c r="A25" s="23"/>
      <c r="B25" s="23"/>
      <c r="C25" s="23"/>
      <c r="D25" s="23"/>
      <c r="E25" s="5" t="s">
        <v>33</v>
      </c>
      <c r="F25" s="7" t="s">
        <v>44</v>
      </c>
      <c r="G25" s="9">
        <v>5</v>
      </c>
      <c r="H25" s="9">
        <v>2</v>
      </c>
      <c r="I25" s="9">
        <v>5</v>
      </c>
      <c r="J25" s="9">
        <v>1</v>
      </c>
      <c r="K25" s="9">
        <v>1</v>
      </c>
      <c r="L25" s="9">
        <v>1</v>
      </c>
      <c r="M25" s="9">
        <v>1</v>
      </c>
      <c r="N25" s="23"/>
      <c r="O25" s="23"/>
      <c r="P25" s="23"/>
    </row>
    <row r="26" spans="1:16" ht="30" customHeight="1" x14ac:dyDescent="0.3">
      <c r="A26" s="23"/>
      <c r="B26" s="23"/>
      <c r="C26" s="23"/>
      <c r="D26" s="23"/>
      <c r="E26" s="5" t="s">
        <v>34</v>
      </c>
      <c r="F26" s="7" t="s">
        <v>45</v>
      </c>
      <c r="G26" s="9">
        <v>1</v>
      </c>
      <c r="H26" s="9">
        <v>4</v>
      </c>
      <c r="I26" s="9">
        <v>2</v>
      </c>
      <c r="J26" s="9">
        <v>5</v>
      </c>
      <c r="K26" s="9">
        <v>3</v>
      </c>
      <c r="L26" s="9">
        <v>3</v>
      </c>
      <c r="M26" s="9">
        <v>2</v>
      </c>
      <c r="N26" s="23"/>
      <c r="O26" s="23"/>
      <c r="P26" s="23"/>
    </row>
    <row r="27" spans="1:16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ht="18" x14ac:dyDescent="0.35">
      <c r="A32" s="23"/>
      <c r="B32" s="23"/>
      <c r="C32" s="23"/>
      <c r="D32" s="30" t="s">
        <v>93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16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</row>
    <row r="54" spans="1:16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</row>
    <row r="55" spans="1:16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16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</row>
    <row r="57" spans="1:16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16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</row>
    <row r="59" spans="1:16" x14ac:dyDescent="0.3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16" x14ac:dyDescent="0.3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E67F-2CFF-4ED1-AEAA-9EA327F1B2D0}">
  <dimension ref="A1:Y28"/>
  <sheetViews>
    <sheetView zoomScale="80" zoomScaleNormal="80" workbookViewId="0">
      <selection activeCell="C20" sqref="C20"/>
    </sheetView>
  </sheetViews>
  <sheetFormatPr defaultRowHeight="14.4" x14ac:dyDescent="0.3"/>
  <cols>
    <col min="2" max="2" width="13.5546875" bestFit="1" customWidth="1"/>
    <col min="3" max="3" width="40.33203125" bestFit="1" customWidth="1"/>
    <col min="4" max="4" width="10" bestFit="1" customWidth="1"/>
    <col min="5" max="5" width="5.6640625" bestFit="1" customWidth="1"/>
    <col min="8" max="8" width="45.44140625" customWidth="1"/>
    <col min="22" max="22" width="40.33203125" bestFit="1" customWidth="1"/>
    <col min="23" max="23" width="6.6640625" customWidth="1"/>
    <col min="24" max="24" width="41.21875" customWidth="1"/>
    <col min="25" max="25" width="16.44140625" customWidth="1"/>
  </cols>
  <sheetData>
    <row r="1" spans="1:25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5" ht="18" x14ac:dyDescent="0.35">
      <c r="A2" s="23"/>
      <c r="B2" s="30" t="s">
        <v>96</v>
      </c>
      <c r="C2" s="42"/>
      <c r="D2" s="23"/>
      <c r="E2" s="23"/>
      <c r="F2" s="23"/>
      <c r="G2" s="23"/>
      <c r="H2" s="30" t="s">
        <v>95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5" ht="18" x14ac:dyDescent="0.35">
      <c r="A3" s="23"/>
      <c r="B3" s="42" t="s">
        <v>97</v>
      </c>
      <c r="C3" s="4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5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25" ht="34.799999999999997" x14ac:dyDescent="0.3">
      <c r="A5" s="23"/>
      <c r="B5" s="62" t="s">
        <v>47</v>
      </c>
      <c r="C5" s="31" t="s">
        <v>0</v>
      </c>
      <c r="D5" s="63" t="s">
        <v>94</v>
      </c>
      <c r="E5" s="62" t="s">
        <v>49</v>
      </c>
      <c r="F5" s="23"/>
      <c r="G5" s="23"/>
      <c r="H5" s="23"/>
      <c r="S5" s="23"/>
      <c r="T5" s="23"/>
      <c r="U5" s="23"/>
    </row>
    <row r="6" spans="1:25" ht="25.05" customHeight="1" x14ac:dyDescent="0.3">
      <c r="A6" s="23"/>
      <c r="B6" s="3" t="s">
        <v>8</v>
      </c>
      <c r="C6" s="2" t="s">
        <v>2</v>
      </c>
      <c r="D6" s="11">
        <v>0.27500000000000002</v>
      </c>
      <c r="E6" s="61">
        <v>1</v>
      </c>
      <c r="F6" s="23"/>
      <c r="G6" s="23"/>
      <c r="H6" s="23"/>
      <c r="S6" s="23"/>
      <c r="T6" s="23"/>
      <c r="U6" s="23"/>
      <c r="X6" s="31" t="s">
        <v>50</v>
      </c>
      <c r="Y6" s="31" t="s">
        <v>51</v>
      </c>
    </row>
    <row r="7" spans="1:25" ht="25.05" customHeight="1" x14ac:dyDescent="0.3">
      <c r="A7" s="23"/>
      <c r="B7" s="3" t="s">
        <v>9</v>
      </c>
      <c r="C7" s="4" t="s">
        <v>3</v>
      </c>
      <c r="D7" s="11">
        <v>0.26500000000000001</v>
      </c>
      <c r="E7" s="61">
        <v>2</v>
      </c>
      <c r="F7" s="23"/>
      <c r="G7" s="23"/>
      <c r="H7" s="23"/>
      <c r="S7" s="23"/>
      <c r="T7" s="23"/>
      <c r="U7" s="23"/>
      <c r="X7" s="4" t="s">
        <v>2</v>
      </c>
      <c r="Y7" s="52">
        <v>0.27500000000000002</v>
      </c>
    </row>
    <row r="8" spans="1:25" ht="25.05" customHeight="1" x14ac:dyDescent="0.3">
      <c r="A8" s="23"/>
      <c r="B8" s="3" t="s">
        <v>10</v>
      </c>
      <c r="C8" s="2" t="s">
        <v>4</v>
      </c>
      <c r="D8" s="11">
        <v>9.9000000000000005E-2</v>
      </c>
      <c r="E8" s="61">
        <v>3</v>
      </c>
      <c r="F8" s="23"/>
      <c r="G8" s="23"/>
      <c r="H8" s="23"/>
      <c r="S8" s="23"/>
      <c r="T8" s="23"/>
      <c r="U8" s="23"/>
      <c r="X8" s="4" t="s">
        <v>3</v>
      </c>
      <c r="Y8" s="52">
        <v>0.26500000000000001</v>
      </c>
    </row>
    <row r="9" spans="1:25" ht="25.05" customHeight="1" x14ac:dyDescent="0.3">
      <c r="A9" s="23"/>
      <c r="B9" s="3" t="s">
        <v>11</v>
      </c>
      <c r="C9" s="2" t="s">
        <v>5</v>
      </c>
      <c r="D9" s="11">
        <v>0.16500000000000001</v>
      </c>
      <c r="E9" s="61">
        <v>4</v>
      </c>
      <c r="F9" s="23"/>
      <c r="G9" s="23"/>
      <c r="H9" s="23"/>
      <c r="S9" s="23"/>
      <c r="T9" s="23"/>
      <c r="U9" s="23"/>
      <c r="X9" s="4" t="s">
        <v>4</v>
      </c>
      <c r="Y9" s="52">
        <v>9.9000000000000005E-2</v>
      </c>
    </row>
    <row r="10" spans="1:25" ht="25.05" customHeight="1" x14ac:dyDescent="0.3">
      <c r="A10" s="23"/>
      <c r="B10" s="3" t="s">
        <v>12</v>
      </c>
      <c r="C10" s="2" t="s">
        <v>6</v>
      </c>
      <c r="D10" s="11">
        <v>9.5000000000000001E-2</v>
      </c>
      <c r="E10" s="61">
        <v>5</v>
      </c>
      <c r="F10" s="23"/>
      <c r="G10" s="23"/>
      <c r="H10" s="23"/>
      <c r="S10" s="23"/>
      <c r="T10" s="23"/>
      <c r="U10" s="23"/>
      <c r="X10" s="4" t="s">
        <v>5</v>
      </c>
      <c r="Y10" s="52">
        <v>0.16500000000000001</v>
      </c>
    </row>
    <row r="11" spans="1:25" ht="25.05" customHeight="1" x14ac:dyDescent="0.3">
      <c r="A11" s="23"/>
      <c r="B11" s="3" t="s">
        <v>13</v>
      </c>
      <c r="C11" s="2" t="s">
        <v>7</v>
      </c>
      <c r="D11" s="11">
        <v>5.8000000000000003E-2</v>
      </c>
      <c r="E11" s="61">
        <v>6</v>
      </c>
      <c r="F11" s="23"/>
      <c r="G11" s="23"/>
      <c r="H11" s="23"/>
      <c r="S11" s="23"/>
      <c r="T11" s="23"/>
      <c r="U11" s="23"/>
      <c r="X11" s="4" t="s">
        <v>6</v>
      </c>
      <c r="Y11" s="52">
        <v>9.5000000000000001E-2</v>
      </c>
    </row>
    <row r="12" spans="1:25" ht="25.05" customHeight="1" x14ac:dyDescent="0.3">
      <c r="A12" s="23"/>
      <c r="B12" s="3" t="s">
        <v>14</v>
      </c>
      <c r="C12" s="2" t="s">
        <v>46</v>
      </c>
      <c r="D12" s="11">
        <v>4.2000000000000003E-2</v>
      </c>
      <c r="E12" s="61">
        <v>7</v>
      </c>
      <c r="F12" s="23"/>
      <c r="G12" s="23"/>
      <c r="H12" s="23"/>
      <c r="S12" s="23"/>
      <c r="T12" s="23"/>
      <c r="U12" s="23"/>
      <c r="X12" s="4" t="s">
        <v>7</v>
      </c>
      <c r="Y12" s="52">
        <v>5.8000000000000003E-2</v>
      </c>
    </row>
    <row r="13" spans="1:25" ht="15.6" x14ac:dyDescent="0.3">
      <c r="A13" s="23"/>
      <c r="B13" s="23"/>
      <c r="C13" s="23"/>
      <c r="D13" s="23"/>
      <c r="E13" s="23"/>
      <c r="F13" s="23"/>
      <c r="G13" s="23"/>
      <c r="H13" s="23"/>
      <c r="S13" s="23"/>
      <c r="T13" s="23"/>
      <c r="U13" s="23"/>
      <c r="X13" s="4" t="s">
        <v>46</v>
      </c>
      <c r="Y13" s="52">
        <v>4.2000000000000003E-2</v>
      </c>
    </row>
    <row r="14" spans="1:25" x14ac:dyDescent="0.3">
      <c r="A14" s="23"/>
      <c r="B14" s="64"/>
      <c r="C14" s="23"/>
      <c r="D14" s="23"/>
      <c r="E14" s="23"/>
      <c r="F14" s="23"/>
      <c r="G14" s="23"/>
      <c r="H14" s="23"/>
      <c r="S14" s="23"/>
      <c r="T14" s="23"/>
      <c r="U14" s="23"/>
    </row>
    <row r="15" spans="1:25" x14ac:dyDescent="0.3">
      <c r="A15" s="23"/>
      <c r="B15" s="23"/>
      <c r="C15" s="23"/>
      <c r="D15" s="23"/>
      <c r="E15" s="23"/>
      <c r="F15" s="23"/>
      <c r="G15" s="23"/>
      <c r="H15" s="23"/>
      <c r="S15" s="23"/>
      <c r="T15" s="23"/>
      <c r="U15" s="23"/>
    </row>
    <row r="16" spans="1:25" x14ac:dyDescent="0.3">
      <c r="A16" s="23"/>
      <c r="B16" s="23"/>
      <c r="C16" s="23"/>
      <c r="D16" s="23"/>
      <c r="E16" s="23"/>
      <c r="F16" s="23"/>
      <c r="G16" s="23"/>
      <c r="H16" s="23"/>
      <c r="S16" s="23"/>
      <c r="T16" s="23"/>
      <c r="U16" s="23"/>
    </row>
    <row r="17" spans="1:22" x14ac:dyDescent="0.3">
      <c r="A17" s="23"/>
      <c r="B17" s="23"/>
      <c r="C17" s="23"/>
      <c r="D17" s="23"/>
      <c r="E17" s="23"/>
      <c r="F17" s="23"/>
      <c r="G17" s="23"/>
      <c r="H17" s="23"/>
      <c r="S17" s="23"/>
      <c r="T17" s="23"/>
      <c r="U17" s="23"/>
    </row>
    <row r="18" spans="1:22" x14ac:dyDescent="0.3">
      <c r="A18" s="23"/>
      <c r="B18" s="23"/>
      <c r="C18" s="23"/>
      <c r="D18" s="23"/>
      <c r="E18" s="23"/>
      <c r="F18" s="23"/>
      <c r="G18" s="23"/>
      <c r="H18" s="23"/>
      <c r="S18" s="23"/>
      <c r="T18" s="23"/>
      <c r="U18" s="23"/>
    </row>
    <row r="19" spans="1:22" x14ac:dyDescent="0.3">
      <c r="A19" s="23"/>
      <c r="B19" s="23"/>
      <c r="C19" s="23"/>
      <c r="D19" s="23"/>
      <c r="E19" s="23"/>
      <c r="F19" s="23"/>
      <c r="G19" s="23"/>
      <c r="H19" s="23"/>
      <c r="S19" s="23"/>
      <c r="T19" s="23"/>
      <c r="U19" s="23"/>
    </row>
    <row r="20" spans="1:22" x14ac:dyDescent="0.3">
      <c r="F20" s="23"/>
      <c r="G20" s="23"/>
      <c r="H20" s="23"/>
      <c r="S20" s="23"/>
      <c r="T20" s="23"/>
      <c r="U20" s="23"/>
    </row>
    <row r="21" spans="1:22" x14ac:dyDescent="0.3">
      <c r="F21" s="23"/>
      <c r="G21" s="23"/>
      <c r="H21" s="23"/>
      <c r="S21" s="23"/>
      <c r="T21" s="23"/>
      <c r="U21" s="23"/>
    </row>
    <row r="22" spans="1:22" x14ac:dyDescent="0.3"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 x14ac:dyDescent="0.3"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 x14ac:dyDescent="0.3"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 x14ac:dyDescent="0.3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2" x14ac:dyDescent="0.3"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2" x14ac:dyDescent="0.3"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2" x14ac:dyDescent="0.3"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F3B3-5B53-4136-BC55-52B8DA8EA826}">
  <dimension ref="A1:AE108"/>
  <sheetViews>
    <sheetView zoomScale="80" zoomScaleNormal="80" workbookViewId="0">
      <selection activeCell="L7" sqref="L7"/>
    </sheetView>
  </sheetViews>
  <sheetFormatPr defaultRowHeight="14.4" x14ac:dyDescent="0.3"/>
  <cols>
    <col min="2" max="2" width="5.77734375" bestFit="1" customWidth="1"/>
    <col min="3" max="3" width="39.5546875" bestFit="1" customWidth="1"/>
    <col min="4" max="10" width="6.5546875" bestFit="1" customWidth="1"/>
    <col min="11" max="11" width="14.21875" customWidth="1"/>
    <col min="12" max="12" width="12.6640625" customWidth="1"/>
    <col min="13" max="13" width="11.6640625" customWidth="1"/>
    <col min="14" max="14" width="11.33203125" customWidth="1"/>
  </cols>
  <sheetData>
    <row r="1" spans="1:26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6" ht="18" x14ac:dyDescent="0.35">
      <c r="A2" s="23"/>
      <c r="B2" s="30" t="s">
        <v>98</v>
      </c>
      <c r="C2" s="30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6" ht="18" x14ac:dyDescent="0.35">
      <c r="A3" s="23"/>
      <c r="B3" s="42" t="s">
        <v>99</v>
      </c>
      <c r="C3" s="4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14" customFormat="1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7.399999999999999" x14ac:dyDescent="0.35">
      <c r="A5" s="23"/>
      <c r="B5" s="69" t="s">
        <v>15</v>
      </c>
      <c r="C5" s="69" t="s">
        <v>16</v>
      </c>
      <c r="D5" s="69" t="s">
        <v>17</v>
      </c>
      <c r="E5" s="69" t="s">
        <v>18</v>
      </c>
      <c r="F5" s="69" t="s">
        <v>19</v>
      </c>
      <c r="G5" s="69" t="s">
        <v>20</v>
      </c>
      <c r="H5" s="69" t="s">
        <v>21</v>
      </c>
      <c r="I5" s="69" t="s">
        <v>22</v>
      </c>
      <c r="J5" s="69" t="s">
        <v>23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7.399999999999999" x14ac:dyDescent="0.35">
      <c r="A6" s="23"/>
      <c r="B6" s="12"/>
      <c r="C6" s="13" t="s">
        <v>48</v>
      </c>
      <c r="D6" s="13">
        <v>0.27500000000000002</v>
      </c>
      <c r="E6" s="13">
        <v>0.26500000000000001</v>
      </c>
      <c r="F6" s="13">
        <v>9.9000000000000005E-2</v>
      </c>
      <c r="G6" s="13">
        <v>0.16500000000000001</v>
      </c>
      <c r="H6" s="13">
        <v>9.5000000000000001E-2</v>
      </c>
      <c r="I6" s="13">
        <v>5.8000000000000003E-2</v>
      </c>
      <c r="J6" s="13">
        <v>4.2000000000000003E-2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s="14" customFormat="1" ht="17.399999999999999" x14ac:dyDescent="0.35">
      <c r="A7" s="23"/>
      <c r="B7" s="19"/>
      <c r="C7" s="20" t="s">
        <v>64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20">
        <v>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6" x14ac:dyDescent="0.3">
      <c r="A8" s="23"/>
      <c r="B8" s="5" t="s">
        <v>24</v>
      </c>
      <c r="C8" s="7" t="s">
        <v>35</v>
      </c>
      <c r="D8" s="16">
        <v>5</v>
      </c>
      <c r="E8" s="16">
        <v>4</v>
      </c>
      <c r="F8" s="16">
        <v>2</v>
      </c>
      <c r="G8" s="16">
        <v>5</v>
      </c>
      <c r="H8" s="16">
        <v>3</v>
      </c>
      <c r="I8" s="16">
        <v>3</v>
      </c>
      <c r="J8" s="16">
        <v>1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6" x14ac:dyDescent="0.3">
      <c r="A9" s="23"/>
      <c r="B9" s="5" t="s">
        <v>25</v>
      </c>
      <c r="C9" s="7" t="s">
        <v>36</v>
      </c>
      <c r="D9" s="16">
        <v>1</v>
      </c>
      <c r="E9" s="16">
        <v>2</v>
      </c>
      <c r="F9" s="16">
        <v>2</v>
      </c>
      <c r="G9" s="16">
        <v>4</v>
      </c>
      <c r="H9" s="16">
        <v>2</v>
      </c>
      <c r="I9" s="16">
        <v>4</v>
      </c>
      <c r="J9" s="16">
        <v>3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6" x14ac:dyDescent="0.3">
      <c r="A10" s="23"/>
      <c r="B10" s="5" t="s">
        <v>26</v>
      </c>
      <c r="C10" s="7" t="s">
        <v>37</v>
      </c>
      <c r="D10" s="16">
        <v>3</v>
      </c>
      <c r="E10" s="16">
        <v>3</v>
      </c>
      <c r="F10" s="16">
        <v>5</v>
      </c>
      <c r="G10" s="16">
        <v>4</v>
      </c>
      <c r="H10" s="16">
        <v>1</v>
      </c>
      <c r="I10" s="16">
        <v>3</v>
      </c>
      <c r="J10" s="16">
        <v>1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6" x14ac:dyDescent="0.3">
      <c r="A11" s="23"/>
      <c r="B11" s="5" t="s">
        <v>27</v>
      </c>
      <c r="C11" s="7" t="s">
        <v>38</v>
      </c>
      <c r="D11" s="16">
        <v>4</v>
      </c>
      <c r="E11" s="16">
        <v>5</v>
      </c>
      <c r="F11" s="16">
        <v>5</v>
      </c>
      <c r="G11" s="16">
        <v>3</v>
      </c>
      <c r="H11" s="16">
        <v>5</v>
      </c>
      <c r="I11" s="16">
        <v>3</v>
      </c>
      <c r="J11" s="16">
        <v>2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6" x14ac:dyDescent="0.3">
      <c r="A12" s="23"/>
      <c r="B12" s="5" t="s">
        <v>28</v>
      </c>
      <c r="C12" s="7" t="s">
        <v>39</v>
      </c>
      <c r="D12" s="16">
        <v>4</v>
      </c>
      <c r="E12" s="16">
        <v>3</v>
      </c>
      <c r="F12" s="16">
        <v>5</v>
      </c>
      <c r="G12" s="16">
        <v>3</v>
      </c>
      <c r="H12" s="16">
        <v>3</v>
      </c>
      <c r="I12" s="16">
        <v>3</v>
      </c>
      <c r="J12" s="16">
        <v>4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6" x14ac:dyDescent="0.3">
      <c r="A13" s="23"/>
      <c r="B13" s="5" t="s">
        <v>29</v>
      </c>
      <c r="C13" s="7" t="s">
        <v>40</v>
      </c>
      <c r="D13" s="16">
        <v>5</v>
      </c>
      <c r="E13" s="16">
        <v>2</v>
      </c>
      <c r="F13" s="16">
        <v>4</v>
      </c>
      <c r="G13" s="16">
        <v>2</v>
      </c>
      <c r="H13" s="16">
        <v>4</v>
      </c>
      <c r="I13" s="16">
        <v>1</v>
      </c>
      <c r="J13" s="16">
        <v>5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 x14ac:dyDescent="0.3">
      <c r="A14" s="23"/>
      <c r="B14" s="5" t="s">
        <v>30</v>
      </c>
      <c r="C14" s="7" t="s">
        <v>41</v>
      </c>
      <c r="D14" s="16">
        <v>5</v>
      </c>
      <c r="E14" s="16">
        <v>4</v>
      </c>
      <c r="F14" s="16">
        <v>3</v>
      </c>
      <c r="G14" s="16">
        <v>5</v>
      </c>
      <c r="H14" s="16">
        <v>2</v>
      </c>
      <c r="I14" s="16">
        <v>1</v>
      </c>
      <c r="J14" s="16">
        <v>3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31.2" x14ac:dyDescent="0.3">
      <c r="A15" s="23"/>
      <c r="B15" s="5" t="s">
        <v>31</v>
      </c>
      <c r="C15" s="8" t="s">
        <v>42</v>
      </c>
      <c r="D15" s="16">
        <v>4</v>
      </c>
      <c r="E15" s="16">
        <v>1</v>
      </c>
      <c r="F15" s="16">
        <v>4</v>
      </c>
      <c r="G15" s="16">
        <v>3</v>
      </c>
      <c r="H15" s="16">
        <v>1</v>
      </c>
      <c r="I15" s="16">
        <v>3</v>
      </c>
      <c r="J15" s="16">
        <v>4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6" x14ac:dyDescent="0.3">
      <c r="A16" s="23"/>
      <c r="B16" s="5" t="s">
        <v>32</v>
      </c>
      <c r="C16" s="7" t="s">
        <v>43</v>
      </c>
      <c r="D16" s="16">
        <v>5</v>
      </c>
      <c r="E16" s="16">
        <v>5</v>
      </c>
      <c r="F16" s="16">
        <v>1</v>
      </c>
      <c r="G16" s="16">
        <v>1</v>
      </c>
      <c r="H16" s="16">
        <v>3</v>
      </c>
      <c r="I16" s="16">
        <v>5</v>
      </c>
      <c r="J16" s="16">
        <v>4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6" x14ac:dyDescent="0.3">
      <c r="A17" s="23"/>
      <c r="B17" s="5" t="s">
        <v>33</v>
      </c>
      <c r="C17" s="7" t="s">
        <v>44</v>
      </c>
      <c r="D17" s="16">
        <v>5</v>
      </c>
      <c r="E17" s="16">
        <v>2</v>
      </c>
      <c r="F17" s="16">
        <v>5</v>
      </c>
      <c r="G17" s="16">
        <v>1</v>
      </c>
      <c r="H17" s="16">
        <v>1</v>
      </c>
      <c r="I17" s="16">
        <v>1</v>
      </c>
      <c r="J17" s="16">
        <v>1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6" x14ac:dyDescent="0.3">
      <c r="A18" s="23"/>
      <c r="B18" s="5" t="s">
        <v>34</v>
      </c>
      <c r="C18" s="7" t="s">
        <v>45</v>
      </c>
      <c r="D18" s="16">
        <v>1</v>
      </c>
      <c r="E18" s="16">
        <v>4</v>
      </c>
      <c r="F18" s="16">
        <v>2</v>
      </c>
      <c r="G18" s="16">
        <v>5</v>
      </c>
      <c r="H18" s="16">
        <v>3</v>
      </c>
      <c r="I18" s="16">
        <v>3</v>
      </c>
      <c r="J18" s="16">
        <v>2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6" x14ac:dyDescent="0.3">
      <c r="A20" s="23"/>
      <c r="B20" s="23"/>
      <c r="C20" s="6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3">
      <c r="A21" s="23"/>
      <c r="B21" s="2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3">
      <c r="A22" s="23"/>
      <c r="B22" s="2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8" x14ac:dyDescent="0.3">
      <c r="A23" s="23"/>
      <c r="B23" s="67" t="s">
        <v>100</v>
      </c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8" x14ac:dyDescent="0.3">
      <c r="A24" s="23"/>
      <c r="B24" s="68" t="s">
        <v>101</v>
      </c>
      <c r="D24" s="2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s="14" customFormat="1" ht="17.399999999999999" x14ac:dyDescent="0.35">
      <c r="A26" s="23"/>
      <c r="B26" s="69" t="s">
        <v>15</v>
      </c>
      <c r="C26" s="69" t="s">
        <v>16</v>
      </c>
      <c r="D26" s="69" t="s">
        <v>17</v>
      </c>
      <c r="E26" s="69" t="s">
        <v>18</v>
      </c>
      <c r="F26" s="69" t="s">
        <v>19</v>
      </c>
      <c r="G26" s="69" t="s">
        <v>20</v>
      </c>
      <c r="H26" s="69" t="s">
        <v>21</v>
      </c>
      <c r="I26" s="69" t="s">
        <v>22</v>
      </c>
      <c r="J26" s="69" t="s">
        <v>23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7.399999999999999" x14ac:dyDescent="0.35">
      <c r="A27" s="23"/>
      <c r="B27" s="12"/>
      <c r="C27" s="13" t="s">
        <v>48</v>
      </c>
      <c r="D27" s="13">
        <v>0.27500000000000002</v>
      </c>
      <c r="E27" s="13">
        <v>0.26500000000000001</v>
      </c>
      <c r="F27" s="13">
        <v>9.9000000000000005E-2</v>
      </c>
      <c r="G27" s="13">
        <v>0.16500000000000001</v>
      </c>
      <c r="H27" s="13">
        <v>9.5000000000000001E-2</v>
      </c>
      <c r="I27" s="13">
        <v>5.8000000000000003E-2</v>
      </c>
      <c r="J27" s="13">
        <v>4.2000000000000003E-2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7.399999999999999" x14ac:dyDescent="0.35">
      <c r="A28" s="23"/>
      <c r="B28" s="19"/>
      <c r="C28" s="20" t="s">
        <v>64</v>
      </c>
      <c r="D28" s="20">
        <v>1</v>
      </c>
      <c r="E28" s="20">
        <v>2</v>
      </c>
      <c r="F28" s="20">
        <v>3</v>
      </c>
      <c r="G28" s="20">
        <v>4</v>
      </c>
      <c r="H28" s="20">
        <v>5</v>
      </c>
      <c r="I28" s="20">
        <v>6</v>
      </c>
      <c r="J28" s="20">
        <v>7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6" x14ac:dyDescent="0.3">
      <c r="A29" s="23"/>
      <c r="B29" s="5" t="s">
        <v>24</v>
      </c>
      <c r="C29" s="7" t="s">
        <v>35</v>
      </c>
      <c r="D29" s="16">
        <v>5</v>
      </c>
      <c r="E29" s="16">
        <v>4</v>
      </c>
      <c r="F29" s="16">
        <v>2</v>
      </c>
      <c r="G29" s="16">
        <v>5</v>
      </c>
      <c r="H29" s="16">
        <v>3</v>
      </c>
      <c r="I29" s="16">
        <v>3</v>
      </c>
      <c r="J29" s="16">
        <v>1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6" x14ac:dyDescent="0.3">
      <c r="A30" s="23"/>
      <c r="B30" s="5" t="s">
        <v>25</v>
      </c>
      <c r="C30" s="7" t="s">
        <v>36</v>
      </c>
      <c r="D30" s="16">
        <v>1</v>
      </c>
      <c r="E30" s="16">
        <v>2</v>
      </c>
      <c r="F30" s="16">
        <v>2</v>
      </c>
      <c r="G30" s="16">
        <v>4</v>
      </c>
      <c r="H30" s="16">
        <v>2</v>
      </c>
      <c r="I30" s="16">
        <v>4</v>
      </c>
      <c r="J30" s="16">
        <v>3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6" x14ac:dyDescent="0.3">
      <c r="A31" s="23"/>
      <c r="B31" s="5" t="s">
        <v>26</v>
      </c>
      <c r="C31" s="7" t="s">
        <v>37</v>
      </c>
      <c r="D31" s="16">
        <v>3</v>
      </c>
      <c r="E31" s="16">
        <v>3</v>
      </c>
      <c r="F31" s="16">
        <v>5</v>
      </c>
      <c r="G31" s="16">
        <v>4</v>
      </c>
      <c r="H31" s="16">
        <v>1</v>
      </c>
      <c r="I31" s="16">
        <v>3</v>
      </c>
      <c r="J31" s="16">
        <v>1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6" x14ac:dyDescent="0.3">
      <c r="A32" s="23"/>
      <c r="B32" s="5" t="s">
        <v>27</v>
      </c>
      <c r="C32" s="7" t="s">
        <v>38</v>
      </c>
      <c r="D32" s="16">
        <v>4</v>
      </c>
      <c r="E32" s="16">
        <v>5</v>
      </c>
      <c r="F32" s="16">
        <v>5</v>
      </c>
      <c r="G32" s="16">
        <v>3</v>
      </c>
      <c r="H32" s="16">
        <v>5</v>
      </c>
      <c r="I32" s="16">
        <v>3</v>
      </c>
      <c r="J32" s="16">
        <v>2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31" ht="15.6" x14ac:dyDescent="0.3">
      <c r="A33" s="23"/>
      <c r="B33" s="5" t="s">
        <v>28</v>
      </c>
      <c r="C33" s="7" t="s">
        <v>39</v>
      </c>
      <c r="D33" s="16">
        <v>4</v>
      </c>
      <c r="E33" s="16">
        <v>3</v>
      </c>
      <c r="F33" s="16">
        <v>5</v>
      </c>
      <c r="G33" s="16">
        <v>3</v>
      </c>
      <c r="H33" s="16">
        <v>3</v>
      </c>
      <c r="I33" s="16">
        <v>3</v>
      </c>
      <c r="J33" s="16">
        <v>4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31" ht="15.6" x14ac:dyDescent="0.3">
      <c r="A34" s="23"/>
      <c r="B34" s="5" t="s">
        <v>29</v>
      </c>
      <c r="C34" s="7" t="s">
        <v>40</v>
      </c>
      <c r="D34" s="16">
        <v>5</v>
      </c>
      <c r="E34" s="16">
        <v>2</v>
      </c>
      <c r="F34" s="16">
        <v>4</v>
      </c>
      <c r="G34" s="16">
        <v>2</v>
      </c>
      <c r="H34" s="16">
        <v>4</v>
      </c>
      <c r="I34" s="16">
        <v>1</v>
      </c>
      <c r="J34" s="16">
        <v>5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31" ht="15.6" x14ac:dyDescent="0.3">
      <c r="A35" s="23"/>
      <c r="B35" s="5" t="s">
        <v>30</v>
      </c>
      <c r="C35" s="7" t="s">
        <v>41</v>
      </c>
      <c r="D35" s="16">
        <v>5</v>
      </c>
      <c r="E35" s="16">
        <v>4</v>
      </c>
      <c r="F35" s="16">
        <v>3</v>
      </c>
      <c r="G35" s="16">
        <v>5</v>
      </c>
      <c r="H35" s="16">
        <v>2</v>
      </c>
      <c r="I35" s="16">
        <v>1</v>
      </c>
      <c r="J35" s="16">
        <v>3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spans="1:31" ht="31.2" x14ac:dyDescent="0.3">
      <c r="A36" s="23"/>
      <c r="B36" s="5" t="s">
        <v>31</v>
      </c>
      <c r="C36" s="8" t="s">
        <v>42</v>
      </c>
      <c r="D36" s="16">
        <v>4</v>
      </c>
      <c r="E36" s="16">
        <v>1</v>
      </c>
      <c r="F36" s="16">
        <v>4</v>
      </c>
      <c r="G36" s="16">
        <v>3</v>
      </c>
      <c r="H36" s="16">
        <v>1</v>
      </c>
      <c r="I36" s="16">
        <v>3</v>
      </c>
      <c r="J36" s="16">
        <v>4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spans="1:31" ht="15.6" x14ac:dyDescent="0.3">
      <c r="A37" s="23"/>
      <c r="B37" s="5" t="s">
        <v>32</v>
      </c>
      <c r="C37" s="7" t="s">
        <v>43</v>
      </c>
      <c r="D37" s="16">
        <v>5</v>
      </c>
      <c r="E37" s="16">
        <v>5</v>
      </c>
      <c r="F37" s="16">
        <v>1</v>
      </c>
      <c r="G37" s="16">
        <v>1</v>
      </c>
      <c r="H37" s="16">
        <v>3</v>
      </c>
      <c r="I37" s="16">
        <v>5</v>
      </c>
      <c r="J37" s="16">
        <v>4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spans="1:31" ht="15.6" x14ac:dyDescent="0.3">
      <c r="A38" s="23"/>
      <c r="B38" s="5" t="s">
        <v>33</v>
      </c>
      <c r="C38" s="7" t="s">
        <v>44</v>
      </c>
      <c r="D38" s="16">
        <v>5</v>
      </c>
      <c r="E38" s="16">
        <v>2</v>
      </c>
      <c r="F38" s="16">
        <v>5</v>
      </c>
      <c r="G38" s="16">
        <v>1</v>
      </c>
      <c r="H38" s="16">
        <v>1</v>
      </c>
      <c r="I38" s="16">
        <v>1</v>
      </c>
      <c r="J38" s="16">
        <v>1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spans="1:31" ht="15.6" x14ac:dyDescent="0.3">
      <c r="A39" s="23"/>
      <c r="B39" s="5" t="s">
        <v>34</v>
      </c>
      <c r="C39" s="7" t="s">
        <v>45</v>
      </c>
      <c r="D39" s="16">
        <v>1</v>
      </c>
      <c r="E39" s="16">
        <v>4</v>
      </c>
      <c r="F39" s="16">
        <v>2</v>
      </c>
      <c r="G39" s="16">
        <v>5</v>
      </c>
      <c r="H39" s="16">
        <v>3</v>
      </c>
      <c r="I39" s="16">
        <v>3</v>
      </c>
      <c r="J39" s="16">
        <v>2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spans="1:31" ht="15.6" x14ac:dyDescent="0.3">
      <c r="A41" s="23"/>
      <c r="B41" s="23"/>
      <c r="C41" s="66" t="s">
        <v>55</v>
      </c>
      <c r="D41" s="50">
        <f>SQRT(SUMSQ(D8:D18))</f>
        <v>13.564659966250536</v>
      </c>
      <c r="E41" s="50">
        <f t="shared" ref="E41:J41" si="0">SQRT(SUMSQ(E8:E18))</f>
        <v>11.357816691600547</v>
      </c>
      <c r="F41" s="50">
        <f t="shared" si="0"/>
        <v>12.409673645990857</v>
      </c>
      <c r="G41" s="50">
        <f t="shared" si="0"/>
        <v>11.832159566199232</v>
      </c>
      <c r="H41" s="50">
        <f t="shared" si="0"/>
        <v>9.3808315196468595</v>
      </c>
      <c r="I41" s="50">
        <f t="shared" si="0"/>
        <v>9.8994949366116654</v>
      </c>
      <c r="J41" s="50">
        <f t="shared" si="0"/>
        <v>10.099504938362077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spans="1:31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spans="1:3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14" customFormat="1" ht="18" x14ac:dyDescent="0.35">
      <c r="A45" s="23"/>
      <c r="B45" s="30" t="s">
        <v>102</v>
      </c>
      <c r="C45" s="4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ht="18" x14ac:dyDescent="0.35">
      <c r="A46" s="23"/>
      <c r="B46" s="29" t="s">
        <v>103</v>
      </c>
      <c r="C46" s="70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1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1" ht="17.399999999999999" x14ac:dyDescent="0.35">
      <c r="A48" s="23"/>
      <c r="B48" s="69" t="s">
        <v>15</v>
      </c>
      <c r="C48" s="69" t="s">
        <v>16</v>
      </c>
      <c r="D48" s="69" t="s">
        <v>17</v>
      </c>
      <c r="E48" s="69" t="s">
        <v>18</v>
      </c>
      <c r="F48" s="69" t="s">
        <v>19</v>
      </c>
      <c r="G48" s="69" t="s">
        <v>20</v>
      </c>
      <c r="H48" s="69" t="s">
        <v>21</v>
      </c>
      <c r="I48" s="69" t="s">
        <v>22</v>
      </c>
      <c r="J48" s="69" t="s">
        <v>23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ht="17.399999999999999" x14ac:dyDescent="0.35">
      <c r="A49" s="23"/>
      <c r="B49" s="12"/>
      <c r="C49" s="13" t="s">
        <v>48</v>
      </c>
      <c r="D49" s="13">
        <v>0.27500000000000002</v>
      </c>
      <c r="E49" s="13">
        <v>0.26500000000000001</v>
      </c>
      <c r="F49" s="13">
        <v>9.9000000000000005E-2</v>
      </c>
      <c r="G49" s="13">
        <v>0.16500000000000001</v>
      </c>
      <c r="H49" s="13">
        <v>9.5000000000000001E-2</v>
      </c>
      <c r="I49" s="13">
        <v>5.8000000000000003E-2</v>
      </c>
      <c r="J49" s="13">
        <v>4.2000000000000003E-2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ht="17.399999999999999" x14ac:dyDescent="0.35">
      <c r="A50" s="23"/>
      <c r="B50" s="19"/>
      <c r="C50" s="20" t="s">
        <v>64</v>
      </c>
      <c r="D50" s="20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0">
        <v>7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1" ht="15.6" x14ac:dyDescent="0.3">
      <c r="A51" s="23"/>
      <c r="B51" s="5" t="s">
        <v>24</v>
      </c>
      <c r="C51" s="7" t="s">
        <v>35</v>
      </c>
      <c r="D51" s="16">
        <f t="shared" ref="D51:D61" si="1">ROUND(D8/13.56466,2)</f>
        <v>0.37</v>
      </c>
      <c r="E51" s="16">
        <f t="shared" ref="E51:E61" si="2">ROUND(E8/11.35782,2)</f>
        <v>0.35</v>
      </c>
      <c r="F51" s="16">
        <f t="shared" ref="F51:F61" si="3">ROUND(F8/12.40967,2)</f>
        <v>0.16</v>
      </c>
      <c r="G51" s="16">
        <f>ROUND(G8/11.83216,2)</f>
        <v>0.42</v>
      </c>
      <c r="H51" s="16">
        <f t="shared" ref="H51:H61" si="4">ROUND(H8/9.380832,2)</f>
        <v>0.32</v>
      </c>
      <c r="I51" s="16">
        <f t="shared" ref="I51:I61" si="5">ROUND(I8/9.899495,2)</f>
        <v>0.3</v>
      </c>
      <c r="J51" s="16">
        <f t="shared" ref="J51:J61" si="6">ROUND(J8/10.0995,2)</f>
        <v>0.1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1" ht="15.6" x14ac:dyDescent="0.3">
      <c r="A52" s="23"/>
      <c r="B52" s="5" t="s">
        <v>25</v>
      </c>
      <c r="C52" s="7" t="s">
        <v>36</v>
      </c>
      <c r="D52" s="16">
        <f t="shared" si="1"/>
        <v>7.0000000000000007E-2</v>
      </c>
      <c r="E52" s="16">
        <f t="shared" si="2"/>
        <v>0.18</v>
      </c>
      <c r="F52" s="16">
        <f t="shared" si="3"/>
        <v>0.16</v>
      </c>
      <c r="G52" s="16">
        <v>4</v>
      </c>
      <c r="H52" s="16">
        <f t="shared" si="4"/>
        <v>0.21</v>
      </c>
      <c r="I52" s="16">
        <f t="shared" si="5"/>
        <v>0.4</v>
      </c>
      <c r="J52" s="16">
        <f t="shared" si="6"/>
        <v>0.3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15.6" x14ac:dyDescent="0.3">
      <c r="A53" s="23"/>
      <c r="B53" s="5" t="s">
        <v>26</v>
      </c>
      <c r="C53" s="7" t="s">
        <v>37</v>
      </c>
      <c r="D53" s="16">
        <f t="shared" si="1"/>
        <v>0.22</v>
      </c>
      <c r="E53" s="16">
        <f t="shared" si="2"/>
        <v>0.26</v>
      </c>
      <c r="F53" s="16">
        <f t="shared" si="3"/>
        <v>0.4</v>
      </c>
      <c r="G53" s="16">
        <v>4</v>
      </c>
      <c r="H53" s="16">
        <f t="shared" si="4"/>
        <v>0.11</v>
      </c>
      <c r="I53" s="16">
        <f t="shared" si="5"/>
        <v>0.3</v>
      </c>
      <c r="J53" s="16">
        <f t="shared" si="6"/>
        <v>0.1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spans="1:31" ht="15.6" x14ac:dyDescent="0.3">
      <c r="A54" s="23"/>
      <c r="B54" s="5" t="s">
        <v>27</v>
      </c>
      <c r="C54" s="7" t="s">
        <v>38</v>
      </c>
      <c r="D54" s="16">
        <f t="shared" si="1"/>
        <v>0.28999999999999998</v>
      </c>
      <c r="E54" s="16">
        <f t="shared" si="2"/>
        <v>0.44</v>
      </c>
      <c r="F54" s="16">
        <f t="shared" si="3"/>
        <v>0.4</v>
      </c>
      <c r="G54" s="16">
        <v>3</v>
      </c>
      <c r="H54" s="16">
        <f t="shared" si="4"/>
        <v>0.53</v>
      </c>
      <c r="I54" s="16">
        <f t="shared" si="5"/>
        <v>0.3</v>
      </c>
      <c r="J54" s="16">
        <f t="shared" si="6"/>
        <v>0.2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ht="15.6" x14ac:dyDescent="0.3">
      <c r="A55" s="23"/>
      <c r="B55" s="5" t="s">
        <v>28</v>
      </c>
      <c r="C55" s="7" t="s">
        <v>39</v>
      </c>
      <c r="D55" s="16">
        <f t="shared" si="1"/>
        <v>0.28999999999999998</v>
      </c>
      <c r="E55" s="16">
        <f t="shared" si="2"/>
        <v>0.26</v>
      </c>
      <c r="F55" s="16">
        <f t="shared" si="3"/>
        <v>0.4</v>
      </c>
      <c r="G55" s="16">
        <v>3</v>
      </c>
      <c r="H55" s="16">
        <f t="shared" si="4"/>
        <v>0.32</v>
      </c>
      <c r="I55" s="16">
        <f t="shared" si="5"/>
        <v>0.3</v>
      </c>
      <c r="J55" s="16">
        <f t="shared" si="6"/>
        <v>0.4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spans="1:31" ht="15.6" x14ac:dyDescent="0.3">
      <c r="A56" s="23"/>
      <c r="B56" s="5" t="s">
        <v>29</v>
      </c>
      <c r="C56" s="7" t="s">
        <v>40</v>
      </c>
      <c r="D56" s="16">
        <f t="shared" si="1"/>
        <v>0.37</v>
      </c>
      <c r="E56" s="16">
        <f t="shared" si="2"/>
        <v>0.18</v>
      </c>
      <c r="F56" s="16">
        <f t="shared" si="3"/>
        <v>0.32</v>
      </c>
      <c r="G56" s="16">
        <v>2</v>
      </c>
      <c r="H56" s="16">
        <f t="shared" si="4"/>
        <v>0.43</v>
      </c>
      <c r="I56" s="16">
        <f t="shared" si="5"/>
        <v>0.1</v>
      </c>
      <c r="J56" s="16">
        <f t="shared" si="6"/>
        <v>0.5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spans="1:31" ht="15.6" x14ac:dyDescent="0.3">
      <c r="A57" s="23"/>
      <c r="B57" s="5" t="s">
        <v>30</v>
      </c>
      <c r="C57" s="7" t="s">
        <v>41</v>
      </c>
      <c r="D57" s="16">
        <f t="shared" si="1"/>
        <v>0.37</v>
      </c>
      <c r="E57" s="16">
        <f t="shared" si="2"/>
        <v>0.35</v>
      </c>
      <c r="F57" s="16">
        <f t="shared" si="3"/>
        <v>0.24</v>
      </c>
      <c r="G57" s="16">
        <v>5</v>
      </c>
      <c r="H57" s="16">
        <f t="shared" si="4"/>
        <v>0.21</v>
      </c>
      <c r="I57" s="16">
        <f t="shared" si="5"/>
        <v>0.1</v>
      </c>
      <c r="J57" s="16">
        <f t="shared" si="6"/>
        <v>0.3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spans="1:31" ht="31.2" x14ac:dyDescent="0.3">
      <c r="A58" s="23"/>
      <c r="B58" s="5" t="s">
        <v>31</v>
      </c>
      <c r="C58" s="8" t="s">
        <v>42</v>
      </c>
      <c r="D58" s="16">
        <f t="shared" si="1"/>
        <v>0.28999999999999998</v>
      </c>
      <c r="E58" s="16">
        <f t="shared" si="2"/>
        <v>0.09</v>
      </c>
      <c r="F58" s="16">
        <f t="shared" si="3"/>
        <v>0.32</v>
      </c>
      <c r="G58" s="16">
        <v>3</v>
      </c>
      <c r="H58" s="16">
        <f t="shared" si="4"/>
        <v>0.11</v>
      </c>
      <c r="I58" s="16">
        <f t="shared" si="5"/>
        <v>0.3</v>
      </c>
      <c r="J58" s="16">
        <f t="shared" si="6"/>
        <v>0.4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spans="1:31" ht="15.6" x14ac:dyDescent="0.3">
      <c r="A59" s="23"/>
      <c r="B59" s="5" t="s">
        <v>32</v>
      </c>
      <c r="C59" s="7" t="s">
        <v>43</v>
      </c>
      <c r="D59" s="16">
        <f t="shared" si="1"/>
        <v>0.37</v>
      </c>
      <c r="E59" s="16">
        <f t="shared" si="2"/>
        <v>0.44</v>
      </c>
      <c r="F59" s="16">
        <f t="shared" si="3"/>
        <v>0.08</v>
      </c>
      <c r="G59" s="16">
        <v>1</v>
      </c>
      <c r="H59" s="16">
        <f t="shared" si="4"/>
        <v>0.32</v>
      </c>
      <c r="I59" s="16">
        <f t="shared" si="5"/>
        <v>0.51</v>
      </c>
      <c r="J59" s="16">
        <f t="shared" si="6"/>
        <v>0.4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 ht="15.6" x14ac:dyDescent="0.3">
      <c r="A60" s="23"/>
      <c r="B60" s="5" t="s">
        <v>33</v>
      </c>
      <c r="C60" s="7" t="s">
        <v>44</v>
      </c>
      <c r="D60" s="16">
        <f t="shared" si="1"/>
        <v>0.37</v>
      </c>
      <c r="E60" s="16">
        <f t="shared" si="2"/>
        <v>0.18</v>
      </c>
      <c r="F60" s="16">
        <f t="shared" si="3"/>
        <v>0.4</v>
      </c>
      <c r="G60" s="16">
        <v>1</v>
      </c>
      <c r="H60" s="16">
        <f t="shared" si="4"/>
        <v>0.11</v>
      </c>
      <c r="I60" s="16">
        <f t="shared" si="5"/>
        <v>0.1</v>
      </c>
      <c r="J60" s="16">
        <f t="shared" si="6"/>
        <v>0.1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spans="1:31" ht="15.6" x14ac:dyDescent="0.3">
      <c r="A61" s="23"/>
      <c r="B61" s="5" t="s">
        <v>34</v>
      </c>
      <c r="C61" s="7" t="s">
        <v>45</v>
      </c>
      <c r="D61" s="16">
        <f t="shared" si="1"/>
        <v>7.0000000000000007E-2</v>
      </c>
      <c r="E61" s="16">
        <f t="shared" si="2"/>
        <v>0.35</v>
      </c>
      <c r="F61" s="16">
        <f t="shared" si="3"/>
        <v>0.16</v>
      </c>
      <c r="G61" s="16">
        <v>5</v>
      </c>
      <c r="H61" s="16">
        <f t="shared" si="4"/>
        <v>0.32</v>
      </c>
      <c r="I61" s="16">
        <f t="shared" si="5"/>
        <v>0.3</v>
      </c>
      <c r="J61" s="16">
        <f t="shared" si="6"/>
        <v>0.2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spans="1:31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spans="1:31" ht="18" x14ac:dyDescent="0.35">
      <c r="A64" s="23"/>
      <c r="B64" s="30" t="s">
        <v>104</v>
      </c>
      <c r="C64" s="4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spans="1:31" ht="18" x14ac:dyDescent="0.35">
      <c r="A65" s="23"/>
      <c r="B65" s="42" t="s">
        <v>105</v>
      </c>
      <c r="C65" s="4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spans="1:31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spans="1:31" ht="17.399999999999999" x14ac:dyDescent="0.35">
      <c r="A67" s="23"/>
      <c r="B67" s="71" t="s">
        <v>15</v>
      </c>
      <c r="C67" s="71" t="s">
        <v>16</v>
      </c>
      <c r="D67" s="71" t="s">
        <v>17</v>
      </c>
      <c r="E67" s="71" t="s">
        <v>18</v>
      </c>
      <c r="F67" s="71" t="s">
        <v>19</v>
      </c>
      <c r="G67" s="71" t="s">
        <v>20</v>
      </c>
      <c r="H67" s="71" t="s">
        <v>21</v>
      </c>
      <c r="I67" s="71" t="s">
        <v>22</v>
      </c>
      <c r="J67" s="71" t="s">
        <v>23</v>
      </c>
      <c r="K67" s="71" t="s">
        <v>58</v>
      </c>
      <c r="L67" s="71" t="s">
        <v>59</v>
      </c>
      <c r="M67" s="71" t="s">
        <v>63</v>
      </c>
      <c r="N67" s="72" t="s">
        <v>49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31" ht="17.399999999999999" x14ac:dyDescent="0.35">
      <c r="A68" s="23"/>
      <c r="B68" s="12"/>
      <c r="C68" s="13" t="s">
        <v>48</v>
      </c>
      <c r="D68" s="13">
        <v>0.27500000000000002</v>
      </c>
      <c r="E68" s="13">
        <v>0.26500000000000001</v>
      </c>
      <c r="F68" s="13">
        <v>9.9000000000000005E-2</v>
      </c>
      <c r="G68" s="13">
        <v>0.16500000000000001</v>
      </c>
      <c r="H68" s="13">
        <v>9.5000000000000001E-2</v>
      </c>
      <c r="I68" s="13">
        <v>5.8000000000000003E-2</v>
      </c>
      <c r="J68" s="13">
        <v>4.2000000000000003E-2</v>
      </c>
      <c r="K68" s="76"/>
      <c r="L68" s="76"/>
      <c r="M68" s="77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31" ht="17.399999999999999" x14ac:dyDescent="0.35">
      <c r="A69" s="23"/>
      <c r="B69" s="19"/>
      <c r="C69" s="20" t="s">
        <v>64</v>
      </c>
      <c r="D69" s="20">
        <v>1</v>
      </c>
      <c r="E69" s="20">
        <v>2</v>
      </c>
      <c r="F69" s="20">
        <v>3</v>
      </c>
      <c r="G69" s="20">
        <v>4</v>
      </c>
      <c r="H69" s="20">
        <v>5</v>
      </c>
      <c r="I69" s="20">
        <v>6</v>
      </c>
      <c r="J69" s="20">
        <v>7</v>
      </c>
      <c r="K69" s="76"/>
      <c r="L69" s="76"/>
      <c r="M69" s="77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31" ht="15.6" x14ac:dyDescent="0.3">
      <c r="A70" s="23"/>
      <c r="B70" s="5" t="s">
        <v>24</v>
      </c>
      <c r="C70" s="7" t="s">
        <v>35</v>
      </c>
      <c r="D70" s="16">
        <f t="shared" ref="D70:D80" si="7">ROUND(D51*0.275,2)</f>
        <v>0.1</v>
      </c>
      <c r="E70" s="16">
        <f t="shared" ref="E70:E80" si="8">ROUND(E51*0.265,2)</f>
        <v>0.09</v>
      </c>
      <c r="F70" s="16">
        <f t="shared" ref="F70:F80" si="9">ROUND(F51*0.099,2)</f>
        <v>0.02</v>
      </c>
      <c r="G70" s="16">
        <f t="shared" ref="G70:G80" si="10">ROUND(G51*0.165,2)</f>
        <v>7.0000000000000007E-2</v>
      </c>
      <c r="H70" s="16">
        <f t="shared" ref="H70:H80" si="11">ROUND(H51*0.095,2)</f>
        <v>0.03</v>
      </c>
      <c r="I70" s="16">
        <f t="shared" ref="I70:I80" si="12">ROUND(I51*0.058,2)</f>
        <v>0.02</v>
      </c>
      <c r="J70" s="16">
        <f t="shared" ref="J70:J80" si="13">ROUND(J51*0.042,2)</f>
        <v>0</v>
      </c>
      <c r="K70" s="73">
        <f>((D70-N82)^2+(E70-E82)^2+(F70-F82)^2+(G70-G82)^2+(H70-H82)^2+(I70-I82)^2+(J70-J82)^2)^0.5</f>
        <v>0.76772390870676932</v>
      </c>
      <c r="L70" s="73">
        <f>((D70-N83)^2+(E70-E83)^2+(F70-F83)^2+(G70-G83)^2+(H70-H83)^2+(I70-I83)^2+(J70-J83)^2)^0.5</f>
        <v>0.12609520212918493</v>
      </c>
      <c r="M70" s="45">
        <f>ROUND(L70/(K70+L70),2)</f>
        <v>0.14000000000000001</v>
      </c>
      <c r="N70" s="44">
        <v>11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31" ht="15.6" x14ac:dyDescent="0.3">
      <c r="A71" s="23"/>
      <c r="B71" s="5" t="s">
        <v>25</v>
      </c>
      <c r="C71" s="7" t="s">
        <v>36</v>
      </c>
      <c r="D71" s="16">
        <f t="shared" si="7"/>
        <v>0.02</v>
      </c>
      <c r="E71" s="16">
        <f t="shared" si="8"/>
        <v>0.05</v>
      </c>
      <c r="F71" s="16">
        <f t="shared" si="9"/>
        <v>0.02</v>
      </c>
      <c r="G71" s="16">
        <f t="shared" si="10"/>
        <v>0.66</v>
      </c>
      <c r="H71" s="16">
        <f t="shared" si="11"/>
        <v>0.02</v>
      </c>
      <c r="I71" s="16">
        <f t="shared" si="12"/>
        <v>0.02</v>
      </c>
      <c r="J71" s="16">
        <f t="shared" si="13"/>
        <v>0.01</v>
      </c>
      <c r="K71" s="73">
        <f>((D71-D82)^2+(E71-E82)^2+(F71-F82)^2+(G71-G82)^2+(H71-H82)^2+(I71-I82)^2+(J71-J82)^2)^0.5</f>
        <v>0.20223748416156678</v>
      </c>
      <c r="L71" s="73">
        <f>((D71-N83)^2+(E71-E83)^2+(F71-F83)^2+(G71-G83)^2+(H71-H83)^2+(I71-I83)^2+(J71-J83)^2)^0.5</f>
        <v>0.59211485372349859</v>
      </c>
      <c r="M71" s="45">
        <f t="shared" ref="M71:M80" si="14">ROUND(L71/(K71+L71),2)</f>
        <v>0.75</v>
      </c>
      <c r="N71" s="44">
        <v>3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31" ht="15.6" x14ac:dyDescent="0.3">
      <c r="A72" s="23"/>
      <c r="B72" s="5" t="s">
        <v>26</v>
      </c>
      <c r="C72" s="7" t="s">
        <v>37</v>
      </c>
      <c r="D72" s="16">
        <f t="shared" si="7"/>
        <v>0.06</v>
      </c>
      <c r="E72" s="16">
        <f t="shared" si="8"/>
        <v>7.0000000000000007E-2</v>
      </c>
      <c r="F72" s="16">
        <f t="shared" si="9"/>
        <v>0.04</v>
      </c>
      <c r="G72" s="16">
        <f t="shared" si="10"/>
        <v>0.66</v>
      </c>
      <c r="H72" s="16">
        <f t="shared" si="11"/>
        <v>0.01</v>
      </c>
      <c r="I72" s="16">
        <f t="shared" si="12"/>
        <v>0.02</v>
      </c>
      <c r="J72" s="16">
        <f t="shared" si="13"/>
        <v>0</v>
      </c>
      <c r="K72" s="73">
        <f>((D72-D82)^2+(E72-E82)^2+(F72-F82)^2+(G72-G82)^2+(H72-H82)^2+(I72-I82)^2+(J72-J82)^2)^0.5</f>
        <v>0.18193405398660245</v>
      </c>
      <c r="L72" s="73">
        <f>((D72-N83)^2+(E72-E83)^2+(F72-F83)^2+(G72-G83)^2+(H72-H83)^2+(I72-I83)^2+(J72-J83)^2)^0.5</f>
        <v>0.59766211189935747</v>
      </c>
      <c r="M72" s="45">
        <f t="shared" si="14"/>
        <v>0.77</v>
      </c>
      <c r="N72" s="44">
        <v>7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31" ht="15.6" x14ac:dyDescent="0.3">
      <c r="A73" s="23"/>
      <c r="B73" s="5" t="s">
        <v>27</v>
      </c>
      <c r="C73" s="7" t="s">
        <v>38</v>
      </c>
      <c r="D73" s="16">
        <f t="shared" si="7"/>
        <v>0.08</v>
      </c>
      <c r="E73" s="16">
        <f t="shared" si="8"/>
        <v>0.12</v>
      </c>
      <c r="F73" s="16">
        <f t="shared" si="9"/>
        <v>0.04</v>
      </c>
      <c r="G73" s="16">
        <f t="shared" si="10"/>
        <v>0.5</v>
      </c>
      <c r="H73" s="16">
        <f t="shared" si="11"/>
        <v>0.05</v>
      </c>
      <c r="I73" s="16">
        <f t="shared" si="12"/>
        <v>0.02</v>
      </c>
      <c r="J73" s="16">
        <f t="shared" si="13"/>
        <v>0.01</v>
      </c>
      <c r="K73" s="73">
        <f>((D73-D82)^2+(E73-E82)^2+(F73-F82)^2+(G73-G82)^2+(H73-H82)^2+(I73-I82)^2+(J73-J82)^2)^0.5</f>
        <v>0.33331666624997913</v>
      </c>
      <c r="L73" s="73">
        <f>((D73-N83)^2+(E73-E83)^2+(F73-F83)^2+(G73-G83)^2+(H73-H83)^2+(I73-I83)^2+(J73-J83)^2)^0.5</f>
        <v>0.44988887516807968</v>
      </c>
      <c r="M73" s="45">
        <f t="shared" si="14"/>
        <v>0.56999999999999995</v>
      </c>
      <c r="N73" s="44">
        <v>4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1:31" ht="15.6" x14ac:dyDescent="0.3">
      <c r="A74" s="23"/>
      <c r="B74" s="5" t="s">
        <v>28</v>
      </c>
      <c r="C74" s="7" t="s">
        <v>39</v>
      </c>
      <c r="D74" s="16">
        <f t="shared" si="7"/>
        <v>0.08</v>
      </c>
      <c r="E74" s="16">
        <f t="shared" si="8"/>
        <v>7.0000000000000007E-2</v>
      </c>
      <c r="F74" s="16">
        <f t="shared" si="9"/>
        <v>0.04</v>
      </c>
      <c r="G74" s="16">
        <f t="shared" si="10"/>
        <v>0.5</v>
      </c>
      <c r="H74" s="16">
        <f t="shared" si="11"/>
        <v>0.03</v>
      </c>
      <c r="I74" s="16">
        <f t="shared" si="12"/>
        <v>0.02</v>
      </c>
      <c r="J74" s="16">
        <f t="shared" si="13"/>
        <v>0.02</v>
      </c>
      <c r="K74" s="73">
        <f>((D74-D82)^2+(E74-E82)^2+(F74-F82)^2+(G74-G82)^2+(H74-H82)^2+(I74-I82)^2+(J74-J82)^2)^0.5</f>
        <v>0.33570820663189033</v>
      </c>
      <c r="L74" s="73">
        <f>((D74-N83)^2+(E74-E83)^2+(F74-F83)^2+(G74-G83)^2+(H74-H83)^2+(I74-I83)^2+(J74-J83)^2)^0.5</f>
        <v>0.44181444068749043</v>
      </c>
      <c r="M74" s="45">
        <f t="shared" si="14"/>
        <v>0.56999999999999995</v>
      </c>
      <c r="N74" s="44">
        <v>5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1:31" ht="15.6" x14ac:dyDescent="0.3">
      <c r="A75" s="23"/>
      <c r="B75" s="5" t="s">
        <v>29</v>
      </c>
      <c r="C75" s="7" t="s">
        <v>40</v>
      </c>
      <c r="D75" s="16">
        <f t="shared" si="7"/>
        <v>0.1</v>
      </c>
      <c r="E75" s="16">
        <f t="shared" si="8"/>
        <v>0.05</v>
      </c>
      <c r="F75" s="16">
        <f t="shared" si="9"/>
        <v>0.03</v>
      </c>
      <c r="G75" s="16">
        <f t="shared" si="10"/>
        <v>0.33</v>
      </c>
      <c r="H75" s="16">
        <f t="shared" si="11"/>
        <v>0.04</v>
      </c>
      <c r="I75" s="16">
        <f t="shared" si="12"/>
        <v>0.01</v>
      </c>
      <c r="J75" s="16">
        <f t="shared" si="13"/>
        <v>0.02</v>
      </c>
      <c r="K75" s="73">
        <f>((D75-D82)^2+(E75-E82)^2+(F75-F82)^2+(G75-G82)^2+(H75-H82)^2+(I75-I82)^2+(J75-J82)^2)^0.5</f>
        <v>0.50665570163573603</v>
      </c>
      <c r="L75" s="73">
        <f>((D75-N83)^2+(E75-E83)^2+(F75-F83)^2+(G75-G83)^2+(H75-H83)^2+(I75-I83)^2+(J75-J83)^2)^0.5</f>
        <v>0.28106938645110396</v>
      </c>
      <c r="M75" s="45">
        <f t="shared" si="14"/>
        <v>0.36</v>
      </c>
      <c r="N75" s="44">
        <v>8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1:31" ht="15.6" x14ac:dyDescent="0.3">
      <c r="A76" s="23"/>
      <c r="B76" s="5" t="s">
        <v>30</v>
      </c>
      <c r="C76" s="7" t="s">
        <v>41</v>
      </c>
      <c r="D76" s="16">
        <f t="shared" si="7"/>
        <v>0.1</v>
      </c>
      <c r="E76" s="16">
        <f t="shared" si="8"/>
        <v>0.09</v>
      </c>
      <c r="F76" s="16">
        <f t="shared" si="9"/>
        <v>0.02</v>
      </c>
      <c r="G76" s="16">
        <f t="shared" si="10"/>
        <v>0.83</v>
      </c>
      <c r="H76" s="16">
        <f t="shared" si="11"/>
        <v>0.02</v>
      </c>
      <c r="I76" s="16">
        <f t="shared" si="12"/>
        <v>0.01</v>
      </c>
      <c r="J76" s="16">
        <f t="shared" si="13"/>
        <v>0.01</v>
      </c>
      <c r="K76" s="73">
        <f>((D76-D82)^2+(E76-E82)^2+(F76-F82)^2+(G76-G82)^2+(H76-H82)^2+(I76-I82)^2+(J76-J82)^2)^0.5</f>
        <v>4.3588989435406733E-2</v>
      </c>
      <c r="L76" s="73">
        <f>((D76-N83)^2+(E76-E83)^2+(F76-F83)^2+(G76-G83)^2+(H76-H83)^2+(I76-I83)^2+(J76-J83)^2)^0.5</f>
        <v>0.77045441137032888</v>
      </c>
      <c r="M76" s="45">
        <f t="shared" si="14"/>
        <v>0.95</v>
      </c>
      <c r="N76" s="44">
        <v>1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31" ht="31.2" x14ac:dyDescent="0.3">
      <c r="A77" s="23"/>
      <c r="B77" s="5" t="s">
        <v>31</v>
      </c>
      <c r="C77" s="8" t="s">
        <v>42</v>
      </c>
      <c r="D77" s="16">
        <f t="shared" si="7"/>
        <v>0.08</v>
      </c>
      <c r="E77" s="16">
        <f t="shared" si="8"/>
        <v>0.02</v>
      </c>
      <c r="F77" s="16">
        <f t="shared" si="9"/>
        <v>0.03</v>
      </c>
      <c r="G77" s="16">
        <f t="shared" si="10"/>
        <v>0.5</v>
      </c>
      <c r="H77" s="16">
        <f t="shared" si="11"/>
        <v>0.01</v>
      </c>
      <c r="I77" s="16">
        <f t="shared" si="12"/>
        <v>0.02</v>
      </c>
      <c r="J77" s="16">
        <f t="shared" si="13"/>
        <v>0.02</v>
      </c>
      <c r="K77" s="73">
        <f>((D77-D82)^2+(E77-E82)^2+(F77-F82)^2+(G77-G82)^2+(H77-H82)^2+(I77-I82)^2+(J77-J82)^2)^0.5</f>
        <v>0.34626579386361567</v>
      </c>
      <c r="L77" s="73">
        <f>((D77-N83)^2+(E77-E83)^2+(F77-F83)^2+(G77-G83)^2+(H77-H83)^2+(I77-I83)^2+(J77-J83)^2)^0.5</f>
        <v>0.4397726685459204</v>
      </c>
      <c r="M77" s="45">
        <f t="shared" si="14"/>
        <v>0.56000000000000005</v>
      </c>
      <c r="N77" s="44">
        <v>6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31" ht="15.6" x14ac:dyDescent="0.3">
      <c r="A78" s="23"/>
      <c r="B78" s="5" t="s">
        <v>32</v>
      </c>
      <c r="C78" s="7" t="s">
        <v>43</v>
      </c>
      <c r="D78" s="16">
        <f t="shared" si="7"/>
        <v>0.1</v>
      </c>
      <c r="E78" s="16">
        <f t="shared" si="8"/>
        <v>0.12</v>
      </c>
      <c r="F78" s="16">
        <f t="shared" si="9"/>
        <v>0.01</v>
      </c>
      <c r="G78" s="16">
        <f t="shared" si="10"/>
        <v>0.17</v>
      </c>
      <c r="H78" s="16">
        <f t="shared" si="11"/>
        <v>0.03</v>
      </c>
      <c r="I78" s="16">
        <f t="shared" si="12"/>
        <v>0.03</v>
      </c>
      <c r="J78" s="16">
        <f t="shared" si="13"/>
        <v>0.02</v>
      </c>
      <c r="K78" s="73">
        <f>((D78-D82)^2+(E78-E82)^2+(F78-F82)^2+(G78-G82)^2+(H78-H82)^2+(I78-I82)^2+(J78-J82)^2)^0.5</f>
        <v>0.66128662469461752</v>
      </c>
      <c r="L78" s="73">
        <f>((D78-N83)^2+(E78-E83)^2+(F78-F83)^2+(G78-G83)^2+(H78-H83)^2+(I78-I83)^2+(J78-J83)^2)^0.5</f>
        <v>0.17549928774784246</v>
      </c>
      <c r="M78" s="45">
        <f t="shared" si="14"/>
        <v>0.21</v>
      </c>
      <c r="N78" s="44">
        <v>9</v>
      </c>
      <c r="O78" s="23"/>
      <c r="P78" s="23"/>
      <c r="Q78" s="23"/>
    </row>
    <row r="79" spans="1:31" ht="15.6" x14ac:dyDescent="0.3">
      <c r="A79" s="23"/>
      <c r="B79" s="5" t="s">
        <v>33</v>
      </c>
      <c r="C79" s="7" t="s">
        <v>44</v>
      </c>
      <c r="D79" s="16">
        <f t="shared" si="7"/>
        <v>0.1</v>
      </c>
      <c r="E79" s="16">
        <f t="shared" si="8"/>
        <v>0.05</v>
      </c>
      <c r="F79" s="16">
        <f t="shared" si="9"/>
        <v>0.04</v>
      </c>
      <c r="G79" s="16">
        <f t="shared" si="10"/>
        <v>0.17</v>
      </c>
      <c r="H79" s="16">
        <f t="shared" si="11"/>
        <v>0.01</v>
      </c>
      <c r="I79" s="16">
        <f t="shared" si="12"/>
        <v>0.01</v>
      </c>
      <c r="J79" s="16">
        <f t="shared" si="13"/>
        <v>0</v>
      </c>
      <c r="K79" s="73">
        <f>((D79-D82)^2+(E79-E82)^2+(F79-F82)^2+(G79-G82)^2+(H79-H82)^2+(I79-I82)^2+(J79-J82)^2)^0.5</f>
        <v>0.66400301204136103</v>
      </c>
      <c r="L79" s="73">
        <f>((D79-N83)^2+(E79-E83)^2+(F79-F83)^2+(G79-G83)^2+(H79-H83)^2+(I79-I83)^2+(J79-J83)^2)^0.5</f>
        <v>0.15427248620541514</v>
      </c>
      <c r="M79" s="45">
        <f t="shared" si="14"/>
        <v>0.19</v>
      </c>
      <c r="N79" s="44">
        <v>10</v>
      </c>
      <c r="O79" s="23"/>
      <c r="P79" s="23"/>
      <c r="Q79" s="23"/>
    </row>
    <row r="80" spans="1:31" ht="15.6" x14ac:dyDescent="0.3">
      <c r="A80" s="23"/>
      <c r="B80" s="5" t="s">
        <v>34</v>
      </c>
      <c r="C80" s="7" t="s">
        <v>45</v>
      </c>
      <c r="D80" s="16">
        <f t="shared" si="7"/>
        <v>0.02</v>
      </c>
      <c r="E80" s="16">
        <f t="shared" si="8"/>
        <v>0.09</v>
      </c>
      <c r="F80" s="16">
        <f t="shared" si="9"/>
        <v>0.02</v>
      </c>
      <c r="G80" s="16">
        <f t="shared" si="10"/>
        <v>0.83</v>
      </c>
      <c r="H80" s="16">
        <f t="shared" si="11"/>
        <v>0.03</v>
      </c>
      <c r="I80" s="16">
        <f t="shared" si="12"/>
        <v>0.02</v>
      </c>
      <c r="J80" s="16">
        <f t="shared" si="13"/>
        <v>0.01</v>
      </c>
      <c r="K80" s="73">
        <f>((D80-D82)^2+(E80-E82)^2+(F80-F82)^2+(G80-G82)^2+(H80-H82)^2+(I80-I82)^2+(J80-J82)^2)^0.5</f>
        <v>9.1104335791442975E-2</v>
      </c>
      <c r="L80" s="73">
        <f>((D80-N83)^2+(E80-E83)^2+(F80-F83)^2+(G80-G83)^2+(H80-H83)^2+(I80-I83)^2+(J80-J83)^2)^0.5</f>
        <v>0.76393717019137108</v>
      </c>
      <c r="M80" s="45">
        <f t="shared" si="14"/>
        <v>0.89</v>
      </c>
      <c r="N80" s="44">
        <v>2</v>
      </c>
      <c r="O80" s="23"/>
      <c r="P80" s="23"/>
      <c r="Q80" s="23"/>
    </row>
    <row r="81" spans="1:17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ht="15.6" x14ac:dyDescent="0.3">
      <c r="A82" s="23"/>
      <c r="B82" s="23"/>
      <c r="C82" s="7" t="s">
        <v>56</v>
      </c>
      <c r="D82" s="74">
        <f>MAX(D70:D80)</f>
        <v>0.1</v>
      </c>
      <c r="E82" s="74">
        <f t="shared" ref="E82:I82" si="15">MAX(E70:E80)</f>
        <v>0.12</v>
      </c>
      <c r="F82" s="74">
        <f t="shared" si="15"/>
        <v>0.04</v>
      </c>
      <c r="G82" s="74">
        <f t="shared" si="15"/>
        <v>0.83</v>
      </c>
      <c r="H82" s="74">
        <f>MIN(H70:H80)</f>
        <v>0.01</v>
      </c>
      <c r="I82" s="74">
        <f t="shared" si="15"/>
        <v>0.03</v>
      </c>
      <c r="J82" s="74">
        <f>MIN(J70:J80)</f>
        <v>0</v>
      </c>
      <c r="K82" s="23"/>
      <c r="L82" s="23"/>
      <c r="M82" s="23"/>
      <c r="N82" s="23"/>
      <c r="O82" s="23"/>
      <c r="P82" s="23"/>
      <c r="Q82" s="23"/>
    </row>
    <row r="83" spans="1:17" ht="15.6" x14ac:dyDescent="0.3">
      <c r="A83" s="23"/>
      <c r="B83" s="23"/>
      <c r="C83" s="7" t="s">
        <v>57</v>
      </c>
      <c r="D83" s="75">
        <f>MIN(D70:D80)</f>
        <v>0.02</v>
      </c>
      <c r="E83" s="75">
        <f t="shared" ref="E83:I83" si="16">MIN(E70:E80)</f>
        <v>0.02</v>
      </c>
      <c r="F83" s="75">
        <f t="shared" si="16"/>
        <v>0.01</v>
      </c>
      <c r="G83" s="75">
        <f t="shared" si="16"/>
        <v>7.0000000000000007E-2</v>
      </c>
      <c r="H83" s="75">
        <f>MAX(H70:H80)</f>
        <v>0.05</v>
      </c>
      <c r="I83" s="75">
        <f t="shared" si="16"/>
        <v>0.01</v>
      </c>
      <c r="J83" s="75">
        <f>MAX(J70:J80)</f>
        <v>0.02</v>
      </c>
      <c r="K83" s="23"/>
      <c r="L83" s="23"/>
      <c r="M83" s="23"/>
      <c r="N83" s="23"/>
      <c r="O83" s="23"/>
      <c r="P83" s="23"/>
      <c r="Q83" s="23"/>
    </row>
    <row r="84" spans="1:17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spans="1:17" x14ac:dyDescent="0.3">
      <c r="A87" s="23"/>
      <c r="B87" s="23"/>
      <c r="C87" s="23"/>
      <c r="D87" s="23"/>
      <c r="E87" s="23"/>
      <c r="F87" s="23"/>
      <c r="G87" s="23"/>
      <c r="H87" s="23"/>
      <c r="I87" s="23"/>
    </row>
    <row r="88" spans="1:17" ht="15.6" x14ac:dyDescent="0.3">
      <c r="A88" s="23"/>
      <c r="B88" s="23"/>
      <c r="C88" s="59" t="s">
        <v>106</v>
      </c>
      <c r="D88" s="23"/>
      <c r="E88" s="23"/>
      <c r="F88" s="23"/>
      <c r="G88" s="23"/>
      <c r="H88" s="23"/>
      <c r="I88" s="23"/>
    </row>
    <row r="89" spans="1:17" ht="15.6" x14ac:dyDescent="0.3">
      <c r="A89" s="23"/>
      <c r="B89" s="23"/>
      <c r="C89" s="59" t="s">
        <v>107</v>
      </c>
      <c r="D89" s="23"/>
      <c r="E89" s="23"/>
      <c r="F89" s="23"/>
      <c r="G89" s="23"/>
      <c r="H89" s="23"/>
      <c r="I89" s="23"/>
    </row>
    <row r="90" spans="1:17" x14ac:dyDescent="0.3">
      <c r="A90" s="23"/>
      <c r="B90" s="23"/>
      <c r="C90" s="23"/>
      <c r="D90" s="23"/>
      <c r="E90" s="23"/>
      <c r="F90" s="23"/>
      <c r="G90" s="23"/>
      <c r="H90" s="23"/>
      <c r="I90" s="23"/>
    </row>
    <row r="91" spans="1:17" ht="25.05" customHeight="1" x14ac:dyDescent="0.3">
      <c r="A91" s="23"/>
      <c r="B91" s="23"/>
      <c r="C91" s="17" t="s">
        <v>16</v>
      </c>
      <c r="D91" s="17" t="s">
        <v>63</v>
      </c>
      <c r="E91" s="18" t="s">
        <v>49</v>
      </c>
      <c r="F91" s="23"/>
      <c r="G91" s="23"/>
      <c r="H91" s="23"/>
      <c r="I91" s="23"/>
    </row>
    <row r="92" spans="1:17" ht="25.05" customHeight="1" x14ac:dyDescent="0.3">
      <c r="A92" s="23"/>
      <c r="B92" s="23"/>
      <c r="C92" s="7" t="s">
        <v>41</v>
      </c>
      <c r="D92" s="45">
        <v>0.9464537279065679</v>
      </c>
      <c r="E92" s="44">
        <v>1</v>
      </c>
      <c r="F92" s="23"/>
      <c r="G92" s="23"/>
      <c r="H92" s="23"/>
      <c r="I92" s="23"/>
    </row>
    <row r="93" spans="1:17" ht="25.05" customHeight="1" x14ac:dyDescent="0.3">
      <c r="A93" s="23"/>
      <c r="B93" s="23"/>
      <c r="C93" s="7" t="s">
        <v>45</v>
      </c>
      <c r="D93" s="45">
        <v>0.89345039374816726</v>
      </c>
      <c r="E93" s="44">
        <v>2</v>
      </c>
      <c r="F93" s="23"/>
      <c r="G93" s="23"/>
      <c r="H93" s="23"/>
      <c r="I93" s="23"/>
    </row>
    <row r="94" spans="1:17" ht="25.05" customHeight="1" x14ac:dyDescent="0.3">
      <c r="A94" s="23"/>
      <c r="B94" s="23"/>
      <c r="C94" s="7" t="s">
        <v>36</v>
      </c>
      <c r="D94" s="45">
        <v>0.74540581739833878</v>
      </c>
      <c r="E94" s="44">
        <v>3</v>
      </c>
      <c r="F94" s="23"/>
      <c r="G94" s="23"/>
      <c r="H94" s="23"/>
      <c r="I94" s="23"/>
    </row>
    <row r="95" spans="1:17" ht="25.05" customHeight="1" x14ac:dyDescent="0.3">
      <c r="A95" s="23"/>
      <c r="B95" s="23"/>
      <c r="C95" s="7" t="s">
        <v>38</v>
      </c>
      <c r="D95" s="45">
        <v>0.57441993369137612</v>
      </c>
      <c r="E95" s="44">
        <v>4</v>
      </c>
      <c r="F95" s="23"/>
      <c r="G95" s="23"/>
      <c r="H95" s="23"/>
      <c r="I95" s="23"/>
    </row>
    <row r="96" spans="1:17" ht="25.05" customHeight="1" x14ac:dyDescent="0.3">
      <c r="A96" s="23"/>
      <c r="B96" s="23"/>
      <c r="C96" s="7" t="s">
        <v>39</v>
      </c>
      <c r="D96" s="45">
        <v>0.56823353276037447</v>
      </c>
      <c r="E96" s="44">
        <v>5</v>
      </c>
      <c r="F96" s="23"/>
      <c r="G96" s="23"/>
      <c r="H96" s="23"/>
      <c r="I96" s="23"/>
    </row>
    <row r="97" spans="1:11" ht="25.05" customHeight="1" x14ac:dyDescent="0.3">
      <c r="A97" s="23"/>
      <c r="B97" s="23"/>
      <c r="C97" s="8" t="s">
        <v>42</v>
      </c>
      <c r="D97" s="45">
        <v>0.55947983410103574</v>
      </c>
      <c r="E97" s="44">
        <v>6</v>
      </c>
      <c r="F97" s="23"/>
      <c r="G97" s="23"/>
      <c r="H97" s="23"/>
      <c r="I97" s="23"/>
    </row>
    <row r="98" spans="1:11" ht="25.05" customHeight="1" x14ac:dyDescent="0.3">
      <c r="A98" s="23"/>
      <c r="B98" s="23"/>
      <c r="C98" s="7" t="s">
        <v>37</v>
      </c>
      <c r="D98" s="45">
        <v>0.5</v>
      </c>
      <c r="E98" s="44">
        <v>7</v>
      </c>
      <c r="F98" s="23"/>
      <c r="G98" s="23"/>
      <c r="H98" s="23"/>
      <c r="I98" s="23"/>
    </row>
    <row r="99" spans="1:11" ht="25.05" customHeight="1" x14ac:dyDescent="0.3">
      <c r="A99" s="23"/>
      <c r="B99" s="23"/>
      <c r="C99" s="7" t="s">
        <v>40</v>
      </c>
      <c r="D99" s="45">
        <v>0.35681152054423132</v>
      </c>
      <c r="E99" s="44">
        <v>8</v>
      </c>
      <c r="F99" s="23"/>
      <c r="G99" s="23"/>
      <c r="H99" s="23"/>
      <c r="I99" s="23"/>
    </row>
    <row r="100" spans="1:11" ht="25.05" customHeight="1" x14ac:dyDescent="0.3">
      <c r="A100" s="23"/>
      <c r="B100" s="23"/>
      <c r="C100" s="7" t="s">
        <v>43</v>
      </c>
      <c r="D100" s="45">
        <v>0.20973021311458845</v>
      </c>
      <c r="E100" s="44">
        <v>9</v>
      </c>
      <c r="F100" s="23"/>
      <c r="G100" s="23"/>
      <c r="H100" s="23"/>
      <c r="I100" s="23"/>
    </row>
    <row r="101" spans="1:11" ht="25.05" customHeight="1" x14ac:dyDescent="0.3">
      <c r="A101" s="23"/>
      <c r="B101" s="23"/>
      <c r="C101" s="7" t="s">
        <v>44</v>
      </c>
      <c r="D101" s="45">
        <v>0.18853367421602735</v>
      </c>
      <c r="E101" s="44">
        <v>10</v>
      </c>
      <c r="F101" s="23"/>
      <c r="G101" s="23"/>
      <c r="H101" s="23"/>
      <c r="I101" s="23"/>
    </row>
    <row r="102" spans="1:11" ht="25.05" customHeight="1" x14ac:dyDescent="0.3">
      <c r="A102" s="23"/>
      <c r="B102" s="23"/>
      <c r="C102" s="7" t="s">
        <v>35</v>
      </c>
      <c r="D102" s="45">
        <v>0.14107463199265566</v>
      </c>
      <c r="E102" s="44">
        <v>11</v>
      </c>
      <c r="F102" s="23"/>
      <c r="G102" s="23"/>
      <c r="H102" s="23"/>
      <c r="I102" s="23"/>
    </row>
    <row r="103" spans="1:1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</sheetData>
  <sortState xmlns:xlrd2="http://schemas.microsoft.com/office/spreadsheetml/2017/richdata2" ref="C92:E102">
    <sortCondition ref="E92:E102"/>
  </sortState>
  <pageMargins left="0.7" right="0.7" top="0.75" bottom="0.75" header="0.3" footer="0.3"/>
  <pageSetup orientation="portrait" r:id="rId1"/>
  <ignoredErrors>
    <ignoredError sqref="D41:E41 F41:J41" formulaRange="1"/>
    <ignoredError sqref="H82:H8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1-2</vt:lpstr>
      <vt:lpstr>Table 3-7</vt:lpstr>
      <vt:lpstr>Table 8 - 9</vt:lpstr>
      <vt:lpstr>Table 10</vt:lpstr>
      <vt:lpstr>Table 11 - 15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2025-07-29T11:36:40Z</dcterms:created>
  <dcterms:modified xsi:type="dcterms:W3CDTF">2025-08-02T09:33:46Z</dcterms:modified>
</cp:coreProperties>
</file>