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2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OrganisationID</t>
        </is>
      </c>
      <c r="B1" s="1" t="inlineStr">
        <is>
          <t>OrganisationCode</t>
        </is>
      </c>
      <c r="C1" s="1" t="inlineStr">
        <is>
          <t>OrganisationType</t>
        </is>
      </c>
      <c r="D1" s="1" t="inlineStr">
        <is>
          <t>SubType</t>
        </is>
      </c>
      <c r="E1" s="1" t="inlineStr">
        <is>
          <t>Sector</t>
        </is>
      </c>
      <c r="F1" s="1" t="inlineStr">
        <is>
          <t>OrganisationStatus</t>
        </is>
      </c>
      <c r="G1" s="1" t="inlineStr">
        <is>
          <t>IsPimsManaged</t>
        </is>
      </c>
      <c r="H1" s="1" t="inlineStr">
        <is>
          <t>OrganisationName</t>
        </is>
      </c>
      <c r="I1" s="1" t="inlineStr">
        <is>
          <t>Address1</t>
        </is>
      </c>
      <c r="J1" s="1" t="inlineStr">
        <is>
          <t>Address2</t>
        </is>
      </c>
      <c r="K1" s="1" t="inlineStr">
        <is>
          <t>Postcode</t>
        </is>
      </c>
      <c r="L1" s="1" t="inlineStr">
        <is>
          <t>ParentODSCode</t>
        </is>
      </c>
      <c r="M1" s="1" t="inlineStr">
        <is>
          <t>ParentName</t>
        </is>
      </c>
      <c r="N1" s="1" t="inlineStr">
        <is>
          <t>Phone</t>
        </is>
      </c>
      <c r="O1" s="1" t="inlineStr">
        <is>
          <t>Email</t>
        </is>
      </c>
      <c r="P1" s="1" t="inlineStr">
        <is>
          <t>Website</t>
        </is>
      </c>
      <c r="Q1" s="1" t="inlineStr">
        <is>
          <t>Coordinates</t>
        </is>
      </c>
      <c r="R1" s="1" t="inlineStr">
        <is>
          <t>Fax</t>
        </is>
      </c>
    </row>
    <row r="2">
      <c r="A2" t="n">
        <v>17970</v>
      </c>
      <c r="B2" t="inlineStr">
        <is>
          <t>NDA07</t>
        </is>
      </c>
      <c r="C2" t="inlineStr">
        <is>
          <t>Hospital</t>
        </is>
      </c>
      <c r="D2" t="inlineStr">
        <is>
          <t>Hospital</t>
        </is>
      </c>
      <c r="E2" t="inlineStr">
        <is>
          <t>Independent Sector</t>
        </is>
      </c>
      <c r="F2" t="inlineStr">
        <is>
          <t>Visible</t>
        </is>
      </c>
      <c r="G2" t="b">
        <v>1</v>
      </c>
      <c r="H2" t="inlineStr">
        <is>
          <t>Walton Community Hospital - Virgin Care Services Ltd</t>
        </is>
      </c>
      <c r="I2" t="inlineStr">
        <is>
          <t>Rodney Road</t>
        </is>
      </c>
      <c r="J2" t="inlineStr">
        <is>
          <t>Walton-on-Thames, Surrey</t>
        </is>
      </c>
      <c r="K2" t="inlineStr">
        <is>
          <t>KT12 3LD</t>
        </is>
      </c>
      <c r="L2" t="inlineStr">
        <is>
          <t>NDA</t>
        </is>
      </c>
      <c r="M2" t="inlineStr">
        <is>
          <t>Virgin Care Services Ltd</t>
        </is>
      </c>
      <c r="N2" t="inlineStr">
        <is>
          <t>01932 414205</t>
        </is>
      </c>
      <c r="O2" t="inlineStr"/>
      <c r="P2">
        <f>HYPERLINK("nan", "nan")</f>
        <v/>
      </c>
      <c r="Q2" t="inlineStr">
        <is>
          <t>(51.37999725341797, -0.406042069196701)</t>
        </is>
      </c>
      <c r="R2" t="inlineStr">
        <is>
          <t>01932 253674</t>
        </is>
      </c>
    </row>
    <row r="3">
      <c r="A3" t="n">
        <v>17981</v>
      </c>
      <c r="B3" t="inlineStr">
        <is>
          <t>NDA18</t>
        </is>
      </c>
      <c r="C3" t="inlineStr">
        <is>
          <t>Hospital</t>
        </is>
      </c>
      <c r="D3" t="inlineStr">
        <is>
          <t>Hospital</t>
        </is>
      </c>
      <c r="E3" t="inlineStr">
        <is>
          <t>Independent Sector</t>
        </is>
      </c>
      <c r="F3" t="inlineStr">
        <is>
          <t>Visible</t>
        </is>
      </c>
      <c r="G3" t="b">
        <v>1</v>
      </c>
      <c r="H3" t="inlineStr">
        <is>
          <t>Woking Community Hospital (Virgin Care)</t>
        </is>
      </c>
      <c r="I3" t="inlineStr">
        <is>
          <t>Heathside Road</t>
        </is>
      </c>
      <c r="J3" t="inlineStr">
        <is>
          <t>Woking, Surrey</t>
        </is>
      </c>
      <c r="K3" t="inlineStr">
        <is>
          <t>GU22 7HS</t>
        </is>
      </c>
      <c r="L3" t="inlineStr">
        <is>
          <t>NDA</t>
        </is>
      </c>
      <c r="M3" t="inlineStr">
        <is>
          <t>Virgin Care Services Ltd</t>
        </is>
      </c>
      <c r="N3" t="inlineStr">
        <is>
          <t>01483 715911</t>
        </is>
      </c>
      <c r="O3" t="inlineStr"/>
      <c r="P3">
        <f>HYPERLINK("nan", "nan")</f>
        <v/>
      </c>
      <c r="Q3" t="inlineStr">
        <is>
          <t>(51.31513214111328, -0.5562894940376282)</t>
        </is>
      </c>
      <c r="R3" t="inlineStr"/>
    </row>
    <row r="4">
      <c r="A4" t="n">
        <v>18102</v>
      </c>
      <c r="B4" t="inlineStr">
        <is>
          <t>NLT02</t>
        </is>
      </c>
      <c r="C4" t="inlineStr">
        <is>
          <t>Hospital</t>
        </is>
      </c>
      <c r="D4" t="inlineStr">
        <is>
          <t>Hospital</t>
        </is>
      </c>
      <c r="E4" t="inlineStr">
        <is>
          <t>NHS Sector</t>
        </is>
      </c>
      <c r="F4" t="inlineStr">
        <is>
          <t>Visible</t>
        </is>
      </c>
      <c r="G4" t="b">
        <v>1</v>
      </c>
      <c r="H4" t="inlineStr">
        <is>
          <t>North Somerset Community Hospital</t>
        </is>
      </c>
      <c r="I4" t="inlineStr">
        <is>
          <t>North Somerset Community Hospital, Old Street</t>
        </is>
      </c>
      <c r="J4" t="inlineStr">
        <is>
          <t>Clevedon, Avon</t>
        </is>
      </c>
      <c r="K4" t="inlineStr">
        <is>
          <t>BS21 6BS</t>
        </is>
      </c>
      <c r="L4" t="inlineStr">
        <is>
          <t>NLT</t>
        </is>
      </c>
      <c r="M4" t="inlineStr">
        <is>
          <t>North Somerset Community Partnership Community Interest Company</t>
        </is>
      </c>
      <c r="N4" t="inlineStr">
        <is>
          <t>01275 872212</t>
        </is>
      </c>
      <c r="O4" t="inlineStr"/>
      <c r="P4">
        <f>HYPERLINK("http://www.nscphealth.co.uk", "http://www.nscphealth.co.uk")</f>
        <v/>
      </c>
      <c r="Q4" t="inlineStr">
        <is>
          <t>(51.43719482421875, -2.8471927642822266)</t>
        </is>
      </c>
      <c r="R4" t="inlineStr"/>
    </row>
    <row r="5">
      <c r="A5" t="n">
        <v>18138</v>
      </c>
      <c r="B5" t="inlineStr">
        <is>
          <t>NMP01</t>
        </is>
      </c>
      <c r="C5" t="inlineStr">
        <is>
          <t>Hospital</t>
        </is>
      </c>
      <c r="D5" t="inlineStr">
        <is>
          <t>Hospital</t>
        </is>
      </c>
      <c r="E5" t="inlineStr">
        <is>
          <t>Independent Sector</t>
        </is>
      </c>
      <c r="F5" t="inlineStr">
        <is>
          <t>Visible</t>
        </is>
      </c>
      <c r="G5" t="b">
        <v>0</v>
      </c>
      <c r="H5" t="inlineStr">
        <is>
          <t>Bridgewater Hospital</t>
        </is>
      </c>
      <c r="I5" t="inlineStr">
        <is>
          <t>120 Princess Road</t>
        </is>
      </c>
      <c r="J5" t="inlineStr">
        <is>
          <t>Manchester, Greater Manchester</t>
        </is>
      </c>
      <c r="K5" t="inlineStr">
        <is>
          <t>M15 5AT</t>
        </is>
      </c>
      <c r="L5" t="inlineStr">
        <is>
          <t>NMP</t>
        </is>
      </c>
      <c r="M5" t="inlineStr">
        <is>
          <t>Bridgewater Hospital (Manchester) Ltd</t>
        </is>
      </c>
      <c r="N5" t="inlineStr">
        <is>
          <t>0161 2270000</t>
        </is>
      </c>
      <c r="O5" t="inlineStr"/>
      <c r="P5">
        <f>HYPERLINK("www.bridgewaterhospital.com", "www.bridgewaterhospital.com")</f>
        <v/>
      </c>
      <c r="Q5" t="inlineStr">
        <is>
          <t>(53.45974349975586, -2.245468854904175)</t>
        </is>
      </c>
      <c r="R5" t="inlineStr"/>
    </row>
    <row r="6">
      <c r="A6" t="n">
        <v>18142</v>
      </c>
      <c r="B6" t="inlineStr">
        <is>
          <t>NMV01</t>
        </is>
      </c>
      <c r="C6" t="inlineStr">
        <is>
          <t>Hospital</t>
        </is>
      </c>
      <c r="D6" t="inlineStr">
        <is>
          <t>Hospital</t>
        </is>
      </c>
      <c r="E6" t="inlineStr">
        <is>
          <t>Independent Sector</t>
        </is>
      </c>
      <c r="F6" t="inlineStr">
        <is>
          <t>Visible</t>
        </is>
      </c>
      <c r="G6" t="b">
        <v>1</v>
      </c>
      <c r="H6" t="inlineStr">
        <is>
          <t>Kneesworth House</t>
        </is>
      </c>
      <c r="I6" t="inlineStr">
        <is>
          <t>Old North Road, Bassingbourn</t>
        </is>
      </c>
      <c r="J6" t="inlineStr">
        <is>
          <t>Royston</t>
        </is>
      </c>
      <c r="K6" t="inlineStr">
        <is>
          <t>SG8 5JP</t>
        </is>
      </c>
      <c r="L6" t="inlineStr">
        <is>
          <t>NMV</t>
        </is>
      </c>
      <c r="M6" t="inlineStr">
        <is>
          <t>Partnerships In Care Ltd</t>
        </is>
      </c>
      <c r="N6" t="inlineStr">
        <is>
          <t>01763 255 700</t>
        </is>
      </c>
      <c r="O6" t="inlineStr">
        <is>
          <t>reception_kneesworthhouse@partnershipsincare.co.uk</t>
        </is>
      </c>
      <c r="P6">
        <f>HYPERLINK("www.partnershipsincare.co.uk", "www.partnershipsincare.co.uk")</f>
        <v/>
      </c>
      <c r="Q6" t="inlineStr">
        <is>
          <t>(52.07812118530274, -0.0306040551513433)</t>
        </is>
      </c>
      <c r="R6" t="inlineStr"/>
    </row>
    <row r="7">
      <c r="A7" t="n">
        <v>18143</v>
      </c>
      <c r="B7" t="inlineStr">
        <is>
          <t>NMV02</t>
        </is>
      </c>
      <c r="C7" t="inlineStr">
        <is>
          <t>Hospital</t>
        </is>
      </c>
      <c r="D7" t="inlineStr">
        <is>
          <t>Hospital</t>
        </is>
      </c>
      <c r="E7" t="inlineStr">
        <is>
          <t>Independent Sector</t>
        </is>
      </c>
      <c r="F7" t="inlineStr">
        <is>
          <t>Visible</t>
        </is>
      </c>
      <c r="G7" t="b">
        <v>1</v>
      </c>
      <c r="H7" t="inlineStr">
        <is>
          <t>Stockton Hall Hospital</t>
        </is>
      </c>
      <c r="I7" t="inlineStr">
        <is>
          <t>Stockton Hall, The Village, Stockton On The Forest</t>
        </is>
      </c>
      <c r="J7" t="inlineStr">
        <is>
          <t>York, North Yorkshire</t>
        </is>
      </c>
      <c r="K7" t="inlineStr">
        <is>
          <t>YO32 9UN</t>
        </is>
      </c>
      <c r="L7" t="inlineStr">
        <is>
          <t>NMV</t>
        </is>
      </c>
      <c r="M7" t="inlineStr">
        <is>
          <t>Partnerships In Care Ltd</t>
        </is>
      </c>
      <c r="N7" t="inlineStr">
        <is>
          <t>01904 400 500</t>
        </is>
      </c>
      <c r="O7" t="inlineStr">
        <is>
          <t>info@priorygroup.com</t>
        </is>
      </c>
      <c r="P7">
        <f>HYPERLINK("https://www.priorygroup.com/stockton-hall", "https://www.priorygroup.com/stockton-hall")</f>
        <v/>
      </c>
      <c r="Q7" t="inlineStr">
        <is>
          <t>(53.99540328979492, -1.0025526285171509)</t>
        </is>
      </c>
      <c r="R7" t="inlineStr"/>
    </row>
    <row r="8">
      <c r="A8" t="n">
        <v>18271</v>
      </c>
      <c r="B8" t="inlineStr">
        <is>
          <t>NQ106</t>
        </is>
      </c>
      <c r="C8" t="inlineStr">
        <is>
          <t>Hospital</t>
        </is>
      </c>
      <c r="D8" t="inlineStr">
        <is>
          <t>Hospital</t>
        </is>
      </c>
      <c r="E8" t="inlineStr">
        <is>
          <t>Independent Sector</t>
        </is>
      </c>
      <c r="F8" t="inlineStr">
        <is>
          <t>Visible</t>
        </is>
      </c>
      <c r="G8" t="b">
        <v>1</v>
      </c>
      <c r="H8" t="inlineStr">
        <is>
          <t>Fryatt Hospital, Harwich</t>
        </is>
      </c>
      <c r="I8" t="inlineStr">
        <is>
          <t>419 Main Road</t>
        </is>
      </c>
      <c r="J8" t="inlineStr">
        <is>
          <t>Harwich, Essex</t>
        </is>
      </c>
      <c r="K8" t="inlineStr">
        <is>
          <t>CO12 4EX</t>
        </is>
      </c>
      <c r="L8" t="inlineStr">
        <is>
          <t>NQ1</t>
        </is>
      </c>
      <c r="M8" t="inlineStr">
        <is>
          <t>Anglian Community Enterprise Community Interest Company (ACE CIC)</t>
        </is>
      </c>
      <c r="N8" t="inlineStr">
        <is>
          <t>01255 201200</t>
        </is>
      </c>
      <c r="O8" t="inlineStr"/>
      <c r="P8">
        <f>HYPERLINK("nan", "nan")</f>
        <v/>
      </c>
      <c r="Q8" t="inlineStr">
        <is>
          <t>(51.93469619750977, 1.261444091796875)</t>
        </is>
      </c>
      <c r="R8" t="inlineStr"/>
    </row>
    <row r="9">
      <c r="A9" t="n">
        <v>18272</v>
      </c>
      <c r="B9" t="inlineStr">
        <is>
          <t>NQ108</t>
        </is>
      </c>
      <c r="C9" t="inlineStr">
        <is>
          <t>Hospital</t>
        </is>
      </c>
      <c r="D9" t="inlineStr">
        <is>
          <t>Hospital</t>
        </is>
      </c>
      <c r="E9" t="inlineStr">
        <is>
          <t>Independent Sector</t>
        </is>
      </c>
      <c r="F9" t="inlineStr">
        <is>
          <t>Visible</t>
        </is>
      </c>
      <c r="G9" t="b">
        <v>1</v>
      </c>
      <c r="H9" t="inlineStr">
        <is>
          <t>Clacton Hospital</t>
        </is>
      </c>
      <c r="I9" t="inlineStr">
        <is>
          <t>Tower Road</t>
        </is>
      </c>
      <c r="J9" t="inlineStr">
        <is>
          <t>Clacton, Essex</t>
        </is>
      </c>
      <c r="K9" t="inlineStr">
        <is>
          <t>CO15 1LH</t>
        </is>
      </c>
      <c r="L9" t="inlineStr">
        <is>
          <t>NQ1</t>
        </is>
      </c>
      <c r="M9" t="inlineStr">
        <is>
          <t>Anglian Community Enterprise Community Interest Company (ACE CIC)</t>
        </is>
      </c>
      <c r="N9" t="inlineStr">
        <is>
          <t>01255 201717</t>
        </is>
      </c>
      <c r="O9" t="inlineStr"/>
      <c r="P9">
        <f>HYPERLINK("https://www.esneft.nhs.uk/your-visit/our-wards/clacton-hospital/", "https://www.esneft.nhs.uk/your-visit/our-wards/clacton-hospital/")</f>
        <v/>
      </c>
      <c r="Q9" t="inlineStr">
        <is>
          <t>(51.78607940673828, 1.148187518119812)</t>
        </is>
      </c>
      <c r="R9" t="inlineStr">
        <is>
          <t>01206 286710</t>
        </is>
      </c>
    </row>
    <row r="10">
      <c r="A10" t="n">
        <v>18289</v>
      </c>
      <c r="B10" t="inlineStr">
        <is>
          <t>NQ901</t>
        </is>
      </c>
      <c r="C10" t="inlineStr">
        <is>
          <t>Hospital</t>
        </is>
      </c>
      <c r="D10" t="inlineStr">
        <is>
          <t>Hospital</t>
        </is>
      </c>
      <c r="E10" t="inlineStr">
        <is>
          <t>Independent Sector</t>
        </is>
      </c>
      <c r="F10" t="inlineStr">
        <is>
          <t>Visible</t>
        </is>
      </c>
      <c r="G10" t="b">
        <v>0</v>
      </c>
      <c r="H10" t="inlineStr">
        <is>
          <t>Lakeside Hospital</t>
        </is>
      </c>
      <c r="I10" t="inlineStr">
        <is>
          <t>The Lane, Wyboston</t>
        </is>
      </c>
      <c r="J10" t="inlineStr">
        <is>
          <t>Bedford, Bedfordshire</t>
        </is>
      </c>
      <c r="K10" t="inlineStr">
        <is>
          <t>MK44 3AS</t>
        </is>
      </c>
      <c r="L10" t="inlineStr">
        <is>
          <t>NQ9</t>
        </is>
      </c>
      <c r="M10" t="inlineStr">
        <is>
          <t>Brookdale Healthcare Ltd (T/A Brookdale Care)</t>
        </is>
      </c>
      <c r="N10" t="inlineStr"/>
      <c r="O10" t="inlineStr"/>
      <c r="P10">
        <f>HYPERLINK("nan", "nan")</f>
        <v/>
      </c>
      <c r="Q10" t="inlineStr">
        <is>
          <t>(52.19832611083984, -0.3102807104587555)</t>
        </is>
      </c>
      <c r="R10" t="inlineStr"/>
    </row>
    <row r="11">
      <c r="A11" t="n">
        <v>18305</v>
      </c>
      <c r="B11" t="inlineStr">
        <is>
          <t>NQM01</t>
        </is>
      </c>
      <c r="C11" t="inlineStr">
        <is>
          <t>Hospital</t>
        </is>
      </c>
      <c r="D11" t="inlineStr">
        <is>
          <t>Hospital</t>
        </is>
      </c>
      <c r="E11" t="inlineStr">
        <is>
          <t>Independent Sector</t>
        </is>
      </c>
      <c r="F11" t="inlineStr">
        <is>
          <t>Visible</t>
        </is>
      </c>
      <c r="G11" t="b">
        <v>1</v>
      </c>
      <c r="H11" t="inlineStr">
        <is>
          <t>Orthopaedics and Spine Specialist Hospital</t>
        </is>
      </c>
      <c r="I11" t="inlineStr">
        <is>
          <t>1 Stirling Way, Bretton</t>
        </is>
      </c>
      <c r="J11" t="inlineStr">
        <is>
          <t>Peterborough, Cambridgeshire</t>
        </is>
      </c>
      <c r="K11" t="inlineStr">
        <is>
          <t>PE3 8YA</t>
        </is>
      </c>
      <c r="L11" t="inlineStr">
        <is>
          <t>NQM</t>
        </is>
      </c>
      <c r="M11" t="inlineStr">
        <is>
          <t>Orthopaedics and Spine Specialist Hospital</t>
        </is>
      </c>
      <c r="N11" t="inlineStr">
        <is>
          <t>01733 333156</t>
        </is>
      </c>
      <c r="O11" t="inlineStr">
        <is>
          <t>info@orthospine.co.uk</t>
        </is>
      </c>
      <c r="P11">
        <f>HYPERLINK("nan", "nan")</f>
        <v/>
      </c>
      <c r="Q11" t="inlineStr">
        <is>
          <t>(52.604942321777344, -0.2830218076705933)</t>
        </is>
      </c>
      <c r="R11" t="inlineStr">
        <is>
          <t>01733 373050</t>
        </is>
      </c>
    </row>
    <row r="12">
      <c r="A12" t="n">
        <v>18314</v>
      </c>
      <c r="B12" t="inlineStr">
        <is>
          <t>NR510</t>
        </is>
      </c>
      <c r="C12" t="inlineStr">
        <is>
          <t>Hospital</t>
        </is>
      </c>
      <c r="D12" t="inlineStr">
        <is>
          <t>Hospital</t>
        </is>
      </c>
      <c r="E12" t="inlineStr">
        <is>
          <t>Independent Sector</t>
        </is>
      </c>
      <c r="F12" t="inlineStr">
        <is>
          <t>Visible</t>
        </is>
      </c>
      <c r="G12" t="b">
        <v>1</v>
      </c>
      <c r="H12" t="inlineStr">
        <is>
          <t>Lee Mill Hospital</t>
        </is>
      </c>
      <c r="I12" t="inlineStr">
        <is>
          <t>Beech Road, Ivybridge</t>
        </is>
      </c>
      <c r="J12" t="inlineStr">
        <is>
          <t>Plymouth, Devon</t>
        </is>
      </c>
      <c r="K12" t="inlineStr">
        <is>
          <t>PL21 9HL</t>
        </is>
      </c>
      <c r="L12" t="inlineStr">
        <is>
          <t>NR5</t>
        </is>
      </c>
      <c r="M12" t="inlineStr">
        <is>
          <t>Livewell Southwest</t>
        </is>
      </c>
      <c r="N12" t="inlineStr">
        <is>
          <t>01752 314800</t>
        </is>
      </c>
      <c r="O12" t="inlineStr"/>
      <c r="P12">
        <f>HYPERLINK("nan", "nan")</f>
        <v/>
      </c>
      <c r="Q12" t="inlineStr">
        <is>
          <t>(50.38948440551758, -3.959660053253173)</t>
        </is>
      </c>
      <c r="R12" t="inlineStr">
        <is>
          <t>01752 314804</t>
        </is>
      </c>
    </row>
    <row r="13">
      <c r="A13" t="n">
        <v>18317</v>
      </c>
      <c r="B13" t="inlineStr">
        <is>
          <t>NR527</t>
        </is>
      </c>
      <c r="C13" t="inlineStr">
        <is>
          <t>Hospital</t>
        </is>
      </c>
      <c r="D13" t="inlineStr">
        <is>
          <t>Hospital</t>
        </is>
      </c>
      <c r="E13" t="inlineStr">
        <is>
          <t>Independent Sector</t>
        </is>
      </c>
      <c r="F13" t="inlineStr">
        <is>
          <t>Visible</t>
        </is>
      </c>
      <c r="G13" t="b">
        <v>1</v>
      </c>
      <c r="H13" t="inlineStr">
        <is>
          <t>Mount Gould Hospital</t>
        </is>
      </c>
      <c r="I13" t="inlineStr">
        <is>
          <t>Mount Gould Road</t>
        </is>
      </c>
      <c r="J13" t="inlineStr">
        <is>
          <t>Plymouth</t>
        </is>
      </c>
      <c r="K13" t="inlineStr">
        <is>
          <t>PL4 7QD</t>
        </is>
      </c>
      <c r="L13" t="inlineStr">
        <is>
          <t>NR5</t>
        </is>
      </c>
      <c r="M13" t="inlineStr">
        <is>
          <t>Livewell Southwest</t>
        </is>
      </c>
      <c r="N13" t="inlineStr">
        <is>
          <t>01752 268011</t>
        </is>
      </c>
      <c r="O13" t="inlineStr"/>
      <c r="P13">
        <f>HYPERLINK("https://www.livewellsouthwest.co.uk/", "https://www.livewellsouthwest.co.uk/")</f>
        <v/>
      </c>
      <c r="Q13" t="inlineStr">
        <is>
          <t>(50.37840270996094, -4.112740516662598)</t>
        </is>
      </c>
      <c r="R13" t="inlineStr"/>
    </row>
    <row r="14">
      <c r="A14" t="n">
        <v>18351</v>
      </c>
      <c r="B14" t="inlineStr">
        <is>
          <t>NT202</t>
        </is>
      </c>
      <c r="C14" t="inlineStr">
        <is>
          <t>Hospital</t>
        </is>
      </c>
      <c r="D14" t="inlineStr">
        <is>
          <t>Hospital</t>
        </is>
      </c>
      <c r="E14" t="inlineStr">
        <is>
          <t>Independent Sector</t>
        </is>
      </c>
      <c r="F14" t="inlineStr">
        <is>
          <t>Visible</t>
        </is>
      </c>
      <c r="G14" t="b">
        <v>1</v>
      </c>
      <c r="H14" t="inlineStr">
        <is>
          <t>Nuffield Health, Bournemouth Hospital</t>
        </is>
      </c>
      <c r="I14" t="inlineStr">
        <is>
          <t>67 Landsdowne Road</t>
        </is>
      </c>
      <c r="J14" t="inlineStr">
        <is>
          <t>Bournemouth, Dorset</t>
        </is>
      </c>
      <c r="K14" t="inlineStr">
        <is>
          <t>BH1 1RW</t>
        </is>
      </c>
      <c r="L14" t="inlineStr">
        <is>
          <t>NT2</t>
        </is>
      </c>
      <c r="M14" t="inlineStr">
        <is>
          <t>Nuffield Health</t>
        </is>
      </c>
      <c r="N14" t="inlineStr">
        <is>
          <t>0800 015 5020</t>
        </is>
      </c>
      <c r="O14" t="inlineStr">
        <is>
          <t>nuffieldhealth.ereferrals@nhs.net</t>
        </is>
      </c>
      <c r="P14">
        <f>HYPERLINK("http://www.nuffieldhealth.com/individuals/centres/b/bournemouth/", "http://www.nuffieldhealth.com/individuals/centres/b/bournemouth/")</f>
        <v/>
      </c>
      <c r="Q14" t="inlineStr">
        <is>
          <t>(50.72975540161133, -1.8697808980941768)</t>
        </is>
      </c>
      <c r="R14" t="inlineStr"/>
    </row>
    <row r="15">
      <c r="A15" t="n">
        <v>18352</v>
      </c>
      <c r="B15" t="inlineStr">
        <is>
          <t>NT204</t>
        </is>
      </c>
      <c r="C15" t="inlineStr">
        <is>
          <t>Hospital</t>
        </is>
      </c>
      <c r="D15" t="inlineStr">
        <is>
          <t>Hospital</t>
        </is>
      </c>
      <c r="E15" t="inlineStr">
        <is>
          <t>Independent Sector</t>
        </is>
      </c>
      <c r="F15" t="inlineStr">
        <is>
          <t>Visible</t>
        </is>
      </c>
      <c r="G15" t="b">
        <v>1</v>
      </c>
      <c r="H15" t="inlineStr">
        <is>
          <t>Nuffield Health, Brentwood Hospital</t>
        </is>
      </c>
      <c r="I15" t="inlineStr">
        <is>
          <t>Shenfield Road</t>
        </is>
      </c>
      <c r="J15" t="inlineStr">
        <is>
          <t>Brentwood, Essex</t>
        </is>
      </c>
      <c r="K15" t="inlineStr">
        <is>
          <t>CM15 8EH</t>
        </is>
      </c>
      <c r="L15" t="inlineStr">
        <is>
          <t>NT2</t>
        </is>
      </c>
      <c r="M15" t="inlineStr">
        <is>
          <t>Nuffield Health</t>
        </is>
      </c>
      <c r="N15" t="inlineStr">
        <is>
          <t>0800 015 5020</t>
        </is>
      </c>
      <c r="O15" t="inlineStr">
        <is>
          <t>nuffieldhealth.ereferrals@nhs.net</t>
        </is>
      </c>
      <c r="P15">
        <f>HYPERLINK("http://www.nuffieldhealth.com/brentwoodhospital", "http://www.nuffieldhealth.com/brentwoodhospital")</f>
        <v/>
      </c>
      <c r="Q15" t="inlineStr">
        <is>
          <t>(51.62333297729492, 0.312835305929184)</t>
        </is>
      </c>
      <c r="R15" t="inlineStr"/>
    </row>
    <row r="16">
      <c r="A16" t="n">
        <v>18353</v>
      </c>
      <c r="B16" t="inlineStr">
        <is>
          <t>NT205</t>
        </is>
      </c>
      <c r="C16" t="inlineStr">
        <is>
          <t>Hospital</t>
        </is>
      </c>
      <c r="D16" t="inlineStr">
        <is>
          <t>Hospital</t>
        </is>
      </c>
      <c r="E16" t="inlineStr">
        <is>
          <t>Independent Sector</t>
        </is>
      </c>
      <c r="F16" t="inlineStr">
        <is>
          <t>Visible</t>
        </is>
      </c>
      <c r="G16" t="b">
        <v>1</v>
      </c>
      <c r="H16" t="inlineStr">
        <is>
          <t>Nuffield Health, Brighton Hospital</t>
        </is>
      </c>
      <c r="I16" t="inlineStr">
        <is>
          <t>Warren Road, Woodingdean</t>
        </is>
      </c>
      <c r="J16" t="inlineStr">
        <is>
          <t>Brighton</t>
        </is>
      </c>
      <c r="K16" t="inlineStr">
        <is>
          <t>BN2 6DX</t>
        </is>
      </c>
      <c r="L16" t="inlineStr">
        <is>
          <t>NT2</t>
        </is>
      </c>
      <c r="M16" t="inlineStr">
        <is>
          <t>Nuffield Health</t>
        </is>
      </c>
      <c r="N16" t="inlineStr">
        <is>
          <t>0800 015 5020</t>
        </is>
      </c>
      <c r="O16" t="inlineStr">
        <is>
          <t>nuffieldhealth.ereferrals@nhs.net</t>
        </is>
      </c>
      <c r="P16">
        <f>HYPERLINK("http://www.nuffieldhealth.com/brightonhospital", "http://www.nuffieldhealth.com/brightonhospital")</f>
        <v/>
      </c>
      <c r="Q16" t="inlineStr">
        <is>
          <t>(50.83451843261719, -0.0819105133414268)</t>
        </is>
      </c>
      <c r="R16" t="inlineStr"/>
    </row>
    <row r="17">
      <c r="A17" t="n">
        <v>18354</v>
      </c>
      <c r="B17" t="inlineStr">
        <is>
          <t>NT206</t>
        </is>
      </c>
      <c r="C17" t="inlineStr">
        <is>
          <t>Hospital</t>
        </is>
      </c>
      <c r="D17" t="inlineStr">
        <is>
          <t>Hospital</t>
        </is>
      </c>
      <c r="E17" t="inlineStr">
        <is>
          <t>Independent Sector</t>
        </is>
      </c>
      <c r="F17" t="inlineStr">
        <is>
          <t>Visible</t>
        </is>
      </c>
      <c r="G17" t="b">
        <v>1</v>
      </c>
      <c r="H17" t="inlineStr">
        <is>
          <t>Nuffield Health, Bristol Hospital (Chesterfield)</t>
        </is>
      </c>
      <c r="I17" t="inlineStr">
        <is>
          <t>3 Clifton Hill, Clifton</t>
        </is>
      </c>
      <c r="J17" t="inlineStr">
        <is>
          <t>Bristol, Avon</t>
        </is>
      </c>
      <c r="K17" t="inlineStr">
        <is>
          <t>BS8 1BN</t>
        </is>
      </c>
      <c r="L17" t="inlineStr">
        <is>
          <t>NT2</t>
        </is>
      </c>
      <c r="M17" t="inlineStr">
        <is>
          <t>Nuffield Health</t>
        </is>
      </c>
      <c r="N17" t="inlineStr">
        <is>
          <t>0800 015 5020</t>
        </is>
      </c>
      <c r="O17" t="inlineStr">
        <is>
          <t>nuffieldhealth.ereferrals@nhs.net</t>
        </is>
      </c>
      <c r="P17">
        <f>HYPERLINK("http://www.nuffieldhealth.com/hospitals/bristol", "http://www.nuffieldhealth.com/hospitals/bristol")</f>
        <v/>
      </c>
      <c r="Q17" t="inlineStr">
        <is>
          <t>(51.45360946655274, -2.615984439849853)</t>
        </is>
      </c>
      <c r="R17" t="inlineStr"/>
    </row>
    <row r="18">
      <c r="A18" t="n">
        <v>18356</v>
      </c>
      <c r="B18" t="inlineStr">
        <is>
          <t>NT209</t>
        </is>
      </c>
      <c r="C18" t="inlineStr">
        <is>
          <t>Hospital</t>
        </is>
      </c>
      <c r="D18" t="inlineStr">
        <is>
          <t>Hospital</t>
        </is>
      </c>
      <c r="E18" t="inlineStr">
        <is>
          <t>Independent Sector</t>
        </is>
      </c>
      <c r="F18" t="inlineStr">
        <is>
          <t>Visible</t>
        </is>
      </c>
      <c r="G18" t="b">
        <v>1</v>
      </c>
      <c r="H18" t="inlineStr">
        <is>
          <t>Nuffield Health, Cambridge Hospital</t>
        </is>
      </c>
      <c r="I18" t="inlineStr">
        <is>
          <t>Nuffield Health Cambridge Hospital, 4 Trumpington Road</t>
        </is>
      </c>
      <c r="J18" t="inlineStr">
        <is>
          <t>Cambridge, Cambridgeshire</t>
        </is>
      </c>
      <c r="K18" t="inlineStr">
        <is>
          <t>CB2 8AF</t>
        </is>
      </c>
      <c r="L18" t="inlineStr">
        <is>
          <t>NT2</t>
        </is>
      </c>
      <c r="M18" t="inlineStr">
        <is>
          <t>Nuffield Health</t>
        </is>
      </c>
      <c r="N18" t="inlineStr">
        <is>
          <t>0800 015 5020</t>
        </is>
      </c>
      <c r="O18" t="inlineStr">
        <is>
          <t>nuffieldhealth.ereferrals@nhs.net</t>
        </is>
      </c>
      <c r="P18">
        <f>HYPERLINK("http://www.nuffieldhealth.com/cambridgehospital", "http://www.nuffieldhealth.com/cambridgehospital")</f>
        <v/>
      </c>
      <c r="Q18" t="inlineStr">
        <is>
          <t>(52.19035339355469, 0.1235585957765579)</t>
        </is>
      </c>
      <c r="R18" t="inlineStr"/>
    </row>
    <row r="19">
      <c r="A19" t="n">
        <v>18357</v>
      </c>
      <c r="B19" t="inlineStr">
        <is>
          <t>NT210</t>
        </is>
      </c>
      <c r="C19" t="inlineStr">
        <is>
          <t>Hospital</t>
        </is>
      </c>
      <c r="D19" t="inlineStr">
        <is>
          <t>Hospital</t>
        </is>
      </c>
      <c r="E19" t="inlineStr">
        <is>
          <t>Independent Sector</t>
        </is>
      </c>
      <c r="F19" t="inlineStr">
        <is>
          <t>Visible</t>
        </is>
      </c>
      <c r="G19" t="b">
        <v>1</v>
      </c>
      <c r="H19" t="inlineStr">
        <is>
          <t>Nuffield Health, The Grosvenor Hospital, Chester</t>
        </is>
      </c>
      <c r="I19" t="inlineStr">
        <is>
          <t>Nuffield Health Chester Hospital, The Grosvenor, Wrexham Road</t>
        </is>
      </c>
      <c r="J19" t="inlineStr">
        <is>
          <t>Chester, Cheshire</t>
        </is>
      </c>
      <c r="K19" t="inlineStr">
        <is>
          <t>CH4 7QP</t>
        </is>
      </c>
      <c r="L19" t="inlineStr">
        <is>
          <t>NT2</t>
        </is>
      </c>
      <c r="M19" t="inlineStr">
        <is>
          <t>Nuffield Health</t>
        </is>
      </c>
      <c r="N19" t="inlineStr">
        <is>
          <t>0800 015 5020</t>
        </is>
      </c>
      <c r="O19" t="inlineStr">
        <is>
          <t>nuffieldhealth.ereferrals@nhs.net</t>
        </is>
      </c>
      <c r="P19">
        <f>HYPERLINK("http://www.nuffieldhealth.com/thegrosvenorhospitalchester", "http://www.nuffieldhealth.com/thegrosvenorhospitalchester")</f>
        <v/>
      </c>
      <c r="Q19" t="inlineStr">
        <is>
          <t>(53.17634582519531, -2.895246744155884)</t>
        </is>
      </c>
      <c r="R19" t="inlineStr"/>
    </row>
    <row r="20">
      <c r="A20" t="n">
        <v>18358</v>
      </c>
      <c r="B20" t="inlineStr">
        <is>
          <t>NT211</t>
        </is>
      </c>
      <c r="C20" t="inlineStr">
        <is>
          <t>Hospital</t>
        </is>
      </c>
      <c r="D20" t="inlineStr">
        <is>
          <t>Hospital</t>
        </is>
      </c>
      <c r="E20" t="inlineStr">
        <is>
          <t>Independent Sector</t>
        </is>
      </c>
      <c r="F20" t="inlineStr">
        <is>
          <t>Visible</t>
        </is>
      </c>
      <c r="G20" t="b">
        <v>1</v>
      </c>
      <c r="H20" t="inlineStr">
        <is>
          <t>Nuffield Health, Cheltenham Hospital</t>
        </is>
      </c>
      <c r="I20" t="inlineStr">
        <is>
          <t>Hatherley Lane</t>
        </is>
      </c>
      <c r="J20" t="inlineStr">
        <is>
          <t>Cheltenham, Gloucestershire</t>
        </is>
      </c>
      <c r="K20" t="inlineStr">
        <is>
          <t>GL51 6SY</t>
        </is>
      </c>
      <c r="L20" t="inlineStr">
        <is>
          <t>NT2</t>
        </is>
      </c>
      <c r="M20" t="inlineStr">
        <is>
          <t>Nuffield Health</t>
        </is>
      </c>
      <c r="N20" t="inlineStr">
        <is>
          <t>0800 015 5020</t>
        </is>
      </c>
      <c r="O20" t="inlineStr">
        <is>
          <t>nuffieldhealth.ereferrals@nhs.net</t>
        </is>
      </c>
      <c r="P20">
        <f>HYPERLINK("http://www.nuffieldhealth.com/cheltenhamhospital", "http://www.nuffieldhealth.com/cheltenhamhospital")</f>
        <v/>
      </c>
      <c r="Q20" t="inlineStr">
        <is>
          <t>(51.89192962646485, -2.129905462265014)</t>
        </is>
      </c>
      <c r="R20" t="inlineStr"/>
    </row>
    <row r="21">
      <c r="A21" t="n">
        <v>18359</v>
      </c>
      <c r="B21" t="inlineStr">
        <is>
          <t>NT212</t>
        </is>
      </c>
      <c r="C21" t="inlineStr">
        <is>
          <t>Hospital</t>
        </is>
      </c>
      <c r="D21" t="inlineStr">
        <is>
          <t>Hospital</t>
        </is>
      </c>
      <c r="E21" t="inlineStr">
        <is>
          <t>Independent Sector</t>
        </is>
      </c>
      <c r="F21" t="inlineStr">
        <is>
          <t>Visible</t>
        </is>
      </c>
      <c r="G21" t="b">
        <v>1</v>
      </c>
      <c r="H21" t="inlineStr">
        <is>
          <t>Nuffield Health, Chichester Hospital</t>
        </is>
      </c>
      <c r="I21" t="inlineStr">
        <is>
          <t>78 Broyle Road</t>
        </is>
      </c>
      <c r="J21" t="inlineStr">
        <is>
          <t>Chichester</t>
        </is>
      </c>
      <c r="K21" t="inlineStr">
        <is>
          <t>PO19 6WB</t>
        </is>
      </c>
      <c r="L21" t="inlineStr">
        <is>
          <t>NT2</t>
        </is>
      </c>
      <c r="M21" t="inlineStr">
        <is>
          <t>Nuffield Health</t>
        </is>
      </c>
      <c r="N21" t="inlineStr">
        <is>
          <t>0800 015 5020</t>
        </is>
      </c>
      <c r="O21" t="inlineStr">
        <is>
          <t>nuffieldhealth.ereferrals@nhs.net</t>
        </is>
      </c>
      <c r="P21">
        <f>HYPERLINK("http://www.nuffieldhealth.com/chichesterhospital", "http://www.nuffieldhealth.com/chichesterhospital")</f>
        <v/>
      </c>
      <c r="Q21" t="inlineStr">
        <is>
          <t>(50.84798049926758, -0.7800131440162658)</t>
        </is>
      </c>
      <c r="R21" t="inlineStr"/>
    </row>
    <row r="22">
      <c r="A22" t="n">
        <v>18360</v>
      </c>
      <c r="B22" t="inlineStr">
        <is>
          <t>NT213</t>
        </is>
      </c>
      <c r="C22" t="inlineStr">
        <is>
          <t>Hospital</t>
        </is>
      </c>
      <c r="D22" t="inlineStr">
        <is>
          <t>Hospital</t>
        </is>
      </c>
      <c r="E22" t="inlineStr">
        <is>
          <t>Independent Sector</t>
        </is>
      </c>
      <c r="F22" t="inlineStr">
        <is>
          <t>Visible</t>
        </is>
      </c>
      <c r="G22" t="b">
        <v>1</v>
      </c>
      <c r="H22" t="inlineStr">
        <is>
          <t>Nuffield Health, Derby Hospital</t>
        </is>
      </c>
      <c r="I22" t="inlineStr">
        <is>
          <t>Rykneld Road, Littleover</t>
        </is>
      </c>
      <c r="J22" t="inlineStr">
        <is>
          <t>Derby, Derbyshire</t>
        </is>
      </c>
      <c r="K22" t="inlineStr">
        <is>
          <t>DE23 4SN</t>
        </is>
      </c>
      <c r="L22" t="inlineStr">
        <is>
          <t>NT2</t>
        </is>
      </c>
      <c r="M22" t="inlineStr">
        <is>
          <t>Nuffield Health</t>
        </is>
      </c>
      <c r="N22" t="inlineStr">
        <is>
          <t>0800 015 5020</t>
        </is>
      </c>
      <c r="O22" t="inlineStr">
        <is>
          <t>nuffieldhealth.ereferrals@nhs.net</t>
        </is>
      </c>
      <c r="P22">
        <f>HYPERLINK("http://www.nuffieldhealth.com/derbyhospital", "http://www.nuffieldhealth.com/derbyhospital")</f>
        <v/>
      </c>
      <c r="Q22" t="inlineStr">
        <is>
          <t>(52.89355087280274, -1.5301551818847656)</t>
        </is>
      </c>
      <c r="R22" t="inlineStr"/>
    </row>
    <row r="23">
      <c r="A23" t="n">
        <v>18361</v>
      </c>
      <c r="B23" t="inlineStr">
        <is>
          <t>NT214</t>
        </is>
      </c>
      <c r="C23" t="inlineStr">
        <is>
          <t>Hospital</t>
        </is>
      </c>
      <c r="D23" t="inlineStr">
        <is>
          <t>Hospital</t>
        </is>
      </c>
      <c r="E23" t="inlineStr">
        <is>
          <t>Independent Sector</t>
        </is>
      </c>
      <c r="F23" t="inlineStr">
        <is>
          <t>Visible</t>
        </is>
      </c>
      <c r="G23" t="b">
        <v>1</v>
      </c>
      <c r="H23" t="inlineStr">
        <is>
          <t>Nuffield Health, Wessex Hospital</t>
        </is>
      </c>
      <c r="I23" t="inlineStr">
        <is>
          <t>Nuffield Health Wessex Hospital, Winchester Road, Chandlers Ford</t>
        </is>
      </c>
      <c r="J23" t="inlineStr">
        <is>
          <t>Eastleigh, Hampshire</t>
        </is>
      </c>
      <c r="K23" t="inlineStr">
        <is>
          <t>SO53 2DW</t>
        </is>
      </c>
      <c r="L23" t="inlineStr">
        <is>
          <t>NT2</t>
        </is>
      </c>
      <c r="M23" t="inlineStr">
        <is>
          <t>Nuffield Health</t>
        </is>
      </c>
      <c r="N23" t="inlineStr">
        <is>
          <t>0800 015 5020</t>
        </is>
      </c>
      <c r="O23" t="inlineStr">
        <is>
          <t>nuffieldhealth.ereferrals@nhs.net</t>
        </is>
      </c>
      <c r="P23">
        <f>HYPERLINK("http://www.nuffieldhealth.com/hospitals/wessex", "http://www.nuffieldhealth.com/hospitals/wessex")</f>
        <v/>
      </c>
      <c r="Q23" t="inlineStr">
        <is>
          <t>(50.99697494506836, -1.3593509197235107)</t>
        </is>
      </c>
      <c r="R23" t="inlineStr"/>
    </row>
    <row r="24">
      <c r="A24" t="n">
        <v>18362</v>
      </c>
      <c r="B24" t="inlineStr">
        <is>
          <t>NT215</t>
        </is>
      </c>
      <c r="C24" t="inlineStr">
        <is>
          <t>Hospital</t>
        </is>
      </c>
      <c r="D24" t="inlineStr">
        <is>
          <t>Hospital</t>
        </is>
      </c>
      <c r="E24" t="inlineStr">
        <is>
          <t>Independent Sector</t>
        </is>
      </c>
      <c r="F24" t="inlineStr">
        <is>
          <t>Visible</t>
        </is>
      </c>
      <c r="G24" t="b">
        <v>1</v>
      </c>
      <c r="H24" t="inlineStr">
        <is>
          <t>Nuffield Health, Exeter Hospital</t>
        </is>
      </c>
      <c r="I24" t="inlineStr">
        <is>
          <t>Nuffield Health Exeter Hospital, Wonford Road</t>
        </is>
      </c>
      <c r="J24" t="inlineStr">
        <is>
          <t>Exeter, Devon</t>
        </is>
      </c>
      <c r="K24" t="inlineStr">
        <is>
          <t>EX2 4UG</t>
        </is>
      </c>
      <c r="L24" t="inlineStr">
        <is>
          <t>NT2</t>
        </is>
      </c>
      <c r="M24" t="inlineStr">
        <is>
          <t>Nuffield Health</t>
        </is>
      </c>
      <c r="N24" t="inlineStr">
        <is>
          <t>0800 015 5020</t>
        </is>
      </c>
      <c r="O24" t="inlineStr">
        <is>
          <t>nuffieldhealth.ereferrals@nhs.net</t>
        </is>
      </c>
      <c r="P24">
        <f>HYPERLINK("http://www.nuffieldhealth.com/exeterhospital", "http://www.nuffieldhealth.com/exeterhospital")</f>
        <v/>
      </c>
      <c r="Q24" t="inlineStr">
        <is>
          <t>(50.71631622314453, -3.511271715164185)</t>
        </is>
      </c>
      <c r="R24" t="inlineStr"/>
    </row>
    <row r="25">
      <c r="A25" t="n">
        <v>18363</v>
      </c>
      <c r="B25" t="inlineStr">
        <is>
          <t>NT216</t>
        </is>
      </c>
      <c r="C25" t="inlineStr">
        <is>
          <t>Hospital</t>
        </is>
      </c>
      <c r="D25" t="inlineStr">
        <is>
          <t>Hospital</t>
        </is>
      </c>
      <c r="E25" t="inlineStr">
        <is>
          <t>Independent Sector</t>
        </is>
      </c>
      <c r="F25" t="inlineStr">
        <is>
          <t>Visible</t>
        </is>
      </c>
      <c r="G25" t="b">
        <v>1</v>
      </c>
      <c r="H25" t="inlineStr">
        <is>
          <t>Nuffield Health, Guildford Hospital</t>
        </is>
      </c>
      <c r="I25" t="inlineStr">
        <is>
          <t>Stirling Road</t>
        </is>
      </c>
      <c r="J25" t="inlineStr">
        <is>
          <t>Guildford, Surrey</t>
        </is>
      </c>
      <c r="K25" t="inlineStr">
        <is>
          <t>GU2 7RF</t>
        </is>
      </c>
      <c r="L25" t="inlineStr">
        <is>
          <t>NT2</t>
        </is>
      </c>
      <c r="M25" t="inlineStr">
        <is>
          <t>Nuffield Health</t>
        </is>
      </c>
      <c r="N25" t="inlineStr">
        <is>
          <t>01483 555800</t>
        </is>
      </c>
      <c r="O25" t="inlineStr"/>
      <c r="P25">
        <f>HYPERLINK("http://www.nuffieldhealth.com/guildfordhospital", "http://www.nuffieldhealth.com/guildfordhospital")</f>
        <v/>
      </c>
      <c r="Q25" t="inlineStr">
        <is>
          <t>(51.24165344238281, -0.6125435829162598)</t>
        </is>
      </c>
      <c r="R25" t="inlineStr"/>
    </row>
    <row r="26">
      <c r="A26" t="n">
        <v>18365</v>
      </c>
      <c r="B26" t="inlineStr">
        <is>
          <t>NT218</t>
        </is>
      </c>
      <c r="C26" t="inlineStr">
        <is>
          <t>Hospital</t>
        </is>
      </c>
      <c r="D26" t="inlineStr">
        <is>
          <t>Hospital</t>
        </is>
      </c>
      <c r="E26" t="inlineStr">
        <is>
          <t>Independent Sector</t>
        </is>
      </c>
      <c r="F26" t="inlineStr">
        <is>
          <t>Visible</t>
        </is>
      </c>
      <c r="G26" t="b">
        <v>1</v>
      </c>
      <c r="H26" t="inlineStr">
        <is>
          <t>Nuffield Health, Haywards Heath Hospital</t>
        </is>
      </c>
      <c r="I26" t="inlineStr">
        <is>
          <t>Burrell Road</t>
        </is>
      </c>
      <c r="J26" t="inlineStr">
        <is>
          <t>Haywards Heath</t>
        </is>
      </c>
      <c r="K26" t="inlineStr">
        <is>
          <t>RH16 1UD</t>
        </is>
      </c>
      <c r="L26" t="inlineStr">
        <is>
          <t>NT2</t>
        </is>
      </c>
      <c r="M26" t="inlineStr">
        <is>
          <t>Nuffield Health</t>
        </is>
      </c>
      <c r="N26" t="inlineStr">
        <is>
          <t>0800 015 5020</t>
        </is>
      </c>
      <c r="O26" t="inlineStr">
        <is>
          <t>nuffieldhealth.ereferrals@nhs.net</t>
        </is>
      </c>
      <c r="P26">
        <f>HYPERLINK("http://www.nuffieldhealth.com/haywards-heathhospital", "http://www.nuffieldhealth.com/haywards-heathhospital")</f>
        <v/>
      </c>
      <c r="Q26" t="inlineStr">
        <is>
          <t>(51.00840377807617, -0.1061214208602905)</t>
        </is>
      </c>
      <c r="R26" t="inlineStr"/>
    </row>
    <row r="27">
      <c r="A27" t="n">
        <v>18366</v>
      </c>
      <c r="B27" t="inlineStr">
        <is>
          <t>NT219</t>
        </is>
      </c>
      <c r="C27" t="inlineStr">
        <is>
          <t>Hospital</t>
        </is>
      </c>
      <c r="D27" t="inlineStr">
        <is>
          <t>Hospital</t>
        </is>
      </c>
      <c r="E27" t="inlineStr">
        <is>
          <t>Independent Sector</t>
        </is>
      </c>
      <c r="F27" t="inlineStr">
        <is>
          <t>Visible</t>
        </is>
      </c>
      <c r="G27" t="b">
        <v>1</v>
      </c>
      <c r="H27" t="inlineStr">
        <is>
          <t>Nuffield Health, Hereford Hospital</t>
        </is>
      </c>
      <c r="I27" t="inlineStr">
        <is>
          <t>Venns Lane</t>
        </is>
      </c>
      <c r="J27" t="inlineStr">
        <is>
          <t>Hereford, Herefordshire</t>
        </is>
      </c>
      <c r="K27" t="inlineStr">
        <is>
          <t>HR1 1DF</t>
        </is>
      </c>
      <c r="L27" t="inlineStr">
        <is>
          <t>NT2</t>
        </is>
      </c>
      <c r="M27" t="inlineStr">
        <is>
          <t>Nuffield Health</t>
        </is>
      </c>
      <c r="N27" t="inlineStr">
        <is>
          <t>01432 355131</t>
        </is>
      </c>
      <c r="O27" t="inlineStr">
        <is>
          <t>nuffieldhealth.ereferrals@nhs.net</t>
        </is>
      </c>
      <c r="P27">
        <f>HYPERLINK("http://www.nuffieldhealth.com/herefordhospital", "http://www.nuffieldhealth.com/herefordhospital")</f>
        <v/>
      </c>
      <c r="Q27" t="inlineStr">
        <is>
          <t>(52.06393814086914, -2.6999545097351074)</t>
        </is>
      </c>
      <c r="R27" t="inlineStr">
        <is>
          <t>01432 344061</t>
        </is>
      </c>
    </row>
    <row r="28">
      <c r="A28" t="n">
        <v>18367</v>
      </c>
      <c r="B28" t="inlineStr">
        <is>
          <t>NT222</t>
        </is>
      </c>
      <c r="C28" t="inlineStr">
        <is>
          <t>Hospital</t>
        </is>
      </c>
      <c r="D28" t="inlineStr">
        <is>
          <t>Hospital</t>
        </is>
      </c>
      <c r="E28" t="inlineStr">
        <is>
          <t>Independent Sector</t>
        </is>
      </c>
      <c r="F28" t="inlineStr">
        <is>
          <t>Visible</t>
        </is>
      </c>
      <c r="G28" t="b">
        <v>1</v>
      </c>
      <c r="H28" t="inlineStr">
        <is>
          <t>Nuffield Health, Ipswich Hospital</t>
        </is>
      </c>
      <c r="I28" t="inlineStr">
        <is>
          <t>Foxhall Road</t>
        </is>
      </c>
      <c r="J28" t="inlineStr">
        <is>
          <t>Ipswich, Suffolk</t>
        </is>
      </c>
      <c r="K28" t="inlineStr">
        <is>
          <t>IP4 5SW</t>
        </is>
      </c>
      <c r="L28" t="inlineStr">
        <is>
          <t>NT2</t>
        </is>
      </c>
      <c r="M28" t="inlineStr">
        <is>
          <t>Nuffield Health</t>
        </is>
      </c>
      <c r="N28" t="inlineStr">
        <is>
          <t>0800 015 5020</t>
        </is>
      </c>
      <c r="O28" t="inlineStr">
        <is>
          <t>nuffieldhealth.ereferrals@nhs.net</t>
        </is>
      </c>
      <c r="P28">
        <f>HYPERLINK("http://www.nuffieldhealth.com/ipswichhospital", "http://www.nuffieldhealth.com/ipswichhospital")</f>
        <v/>
      </c>
      <c r="Q28" t="inlineStr">
        <is>
          <t>(52.04751968383789, 1.2289458513259888)</t>
        </is>
      </c>
      <c r="R28" t="inlineStr"/>
    </row>
    <row r="29">
      <c r="A29" t="n">
        <v>18368</v>
      </c>
      <c r="B29" t="inlineStr">
        <is>
          <t>NT224</t>
        </is>
      </c>
      <c r="C29" t="inlineStr">
        <is>
          <t>Hospital</t>
        </is>
      </c>
      <c r="D29" t="inlineStr">
        <is>
          <t>Hospital</t>
        </is>
      </c>
      <c r="E29" t="inlineStr">
        <is>
          <t>Independent Sector</t>
        </is>
      </c>
      <c r="F29" t="inlineStr">
        <is>
          <t>Visible</t>
        </is>
      </c>
      <c r="G29" t="b">
        <v>1</v>
      </c>
      <c r="H29" t="inlineStr">
        <is>
          <t>Nuffield Health, Warwickshire Hospital</t>
        </is>
      </c>
      <c r="I29" t="inlineStr">
        <is>
          <t>The Chase, Old Milverton Lane</t>
        </is>
      </c>
      <c r="J29" t="inlineStr">
        <is>
          <t>Leamington Spa, Warwickshire</t>
        </is>
      </c>
      <c r="K29" t="inlineStr">
        <is>
          <t>CV32 6RW</t>
        </is>
      </c>
      <c r="L29" t="inlineStr">
        <is>
          <t>NT2</t>
        </is>
      </c>
      <c r="M29" t="inlineStr">
        <is>
          <t>Nuffield Health</t>
        </is>
      </c>
      <c r="N29" t="inlineStr">
        <is>
          <t>0800 015 5020</t>
        </is>
      </c>
      <c r="O29" t="inlineStr">
        <is>
          <t>nuffieldhealth.ereferrals@nhs.net</t>
        </is>
      </c>
      <c r="P29">
        <f>HYPERLINK("http://www.nuffieldhealth.com/warwickshirehospital", "http://www.nuffieldhealth.com/warwickshirehospital")</f>
        <v/>
      </c>
      <c r="Q29" t="inlineStr">
        <is>
          <t>(52.30849838256836, -1.5438650846481323)</t>
        </is>
      </c>
      <c r="R29" t="inlineStr"/>
    </row>
    <row r="30">
      <c r="A30" t="n">
        <v>18369</v>
      </c>
      <c r="B30" t="inlineStr">
        <is>
          <t>NT225</t>
        </is>
      </c>
      <c r="C30" t="inlineStr">
        <is>
          <t>Hospital</t>
        </is>
      </c>
      <c r="D30" t="inlineStr">
        <is>
          <t>Hospital</t>
        </is>
      </c>
      <c r="E30" t="inlineStr">
        <is>
          <t>Independent Sector</t>
        </is>
      </c>
      <c r="F30" t="inlineStr">
        <is>
          <t>Visible</t>
        </is>
      </c>
      <c r="G30" t="b">
        <v>1</v>
      </c>
      <c r="H30" t="inlineStr">
        <is>
          <t>Nuffield Health, Leeds Hospital</t>
        </is>
      </c>
      <c r="I30" t="inlineStr">
        <is>
          <t>Nuffield Health Leeds Hospital, 2 Leighton Street</t>
        </is>
      </c>
      <c r="J30" t="inlineStr">
        <is>
          <t>Leeds, West Yorkshire</t>
        </is>
      </c>
      <c r="K30" t="inlineStr">
        <is>
          <t>LS1 3EB</t>
        </is>
      </c>
      <c r="L30" t="inlineStr">
        <is>
          <t>NT2</t>
        </is>
      </c>
      <c r="M30" t="inlineStr">
        <is>
          <t>Nuffield Health</t>
        </is>
      </c>
      <c r="N30" t="inlineStr">
        <is>
          <t>0113 388 2000</t>
        </is>
      </c>
      <c r="O30" t="inlineStr">
        <is>
          <t>leedsnuffield@nhs.net</t>
        </is>
      </c>
      <c r="P30">
        <f>HYPERLINK("https://www.nuffieldhealth.com/hospitals/leeds", "https://www.nuffieldhealth.com/hospitals/leeds")</f>
        <v/>
      </c>
      <c r="Q30" t="inlineStr">
        <is>
          <t>(53.8006591796875, -1.5542573928833008)</t>
        </is>
      </c>
      <c r="R30" t="inlineStr">
        <is>
          <t>0113 3882187</t>
        </is>
      </c>
    </row>
    <row r="31">
      <c r="A31" t="n">
        <v>18370</v>
      </c>
      <c r="B31" t="inlineStr">
        <is>
          <t>NT226</t>
        </is>
      </c>
      <c r="C31" t="inlineStr">
        <is>
          <t>Hospital</t>
        </is>
      </c>
      <c r="D31" t="inlineStr">
        <is>
          <t>Hospital</t>
        </is>
      </c>
      <c r="E31" t="inlineStr">
        <is>
          <t>Independent Sector</t>
        </is>
      </c>
      <c r="F31" t="inlineStr">
        <is>
          <t>Visible</t>
        </is>
      </c>
      <c r="G31" t="b">
        <v>1</v>
      </c>
      <c r="H31" t="inlineStr">
        <is>
          <t>Nuffield Health, Leicester Hospital</t>
        </is>
      </c>
      <c r="I31" t="inlineStr">
        <is>
          <t>Scraptoft Lane</t>
        </is>
      </c>
      <c r="J31" t="inlineStr">
        <is>
          <t>Leicester, Leicestershire</t>
        </is>
      </c>
      <c r="K31" t="inlineStr">
        <is>
          <t>LE5 1HY</t>
        </is>
      </c>
      <c r="L31" t="inlineStr">
        <is>
          <t>NT2</t>
        </is>
      </c>
      <c r="M31" t="inlineStr">
        <is>
          <t>Nuffield Health</t>
        </is>
      </c>
      <c r="N31" t="inlineStr">
        <is>
          <t>0800 015 5020</t>
        </is>
      </c>
      <c r="O31" t="inlineStr">
        <is>
          <t>nuffieldhealth.ereferrals@nhs.net</t>
        </is>
      </c>
      <c r="P31">
        <f>HYPERLINK("http://www.nuffieldhealth.com/leicesterhospital", "http://www.nuffieldhealth.com/leicesterhospital")</f>
        <v/>
      </c>
      <c r="Q31" t="inlineStr">
        <is>
          <t>(52.64425659179688, -1.0712954998016355)</t>
        </is>
      </c>
      <c r="R31" t="inlineStr"/>
    </row>
    <row r="32">
      <c r="A32" t="n">
        <v>18371</v>
      </c>
      <c r="B32" t="inlineStr">
        <is>
          <t>NT229</t>
        </is>
      </c>
      <c r="C32" t="inlineStr">
        <is>
          <t>Hospital</t>
        </is>
      </c>
      <c r="D32" t="inlineStr">
        <is>
          <t>Hospital</t>
        </is>
      </c>
      <c r="E32" t="inlineStr">
        <is>
          <t>Independent Sector</t>
        </is>
      </c>
      <c r="F32" t="inlineStr">
        <is>
          <t>Visible</t>
        </is>
      </c>
      <c r="G32" t="b">
        <v>1</v>
      </c>
      <c r="H32" t="inlineStr">
        <is>
          <t>Nuffield Health, Newcastle-upon-Tyne Hospital</t>
        </is>
      </c>
      <c r="I32" t="inlineStr">
        <is>
          <t>Clayton Road, Jesmond</t>
        </is>
      </c>
      <c r="J32" t="inlineStr">
        <is>
          <t>Newcastle Upon Tyne</t>
        </is>
      </c>
      <c r="K32" t="inlineStr">
        <is>
          <t>NE2 1JP</t>
        </is>
      </c>
      <c r="L32" t="inlineStr">
        <is>
          <t>NT2</t>
        </is>
      </c>
      <c r="M32" t="inlineStr">
        <is>
          <t>Nuffield Health</t>
        </is>
      </c>
      <c r="N32" t="inlineStr">
        <is>
          <t>0800 015 5020</t>
        </is>
      </c>
      <c r="O32" t="inlineStr">
        <is>
          <t>nuffieldhealth.ereferrals@nhs.net</t>
        </is>
      </c>
      <c r="P32">
        <f>HYPERLINK("http://www.nuffieldhealth.com/newcastle-upon-tynehospital", "http://www.nuffieldhealth.com/newcastle-upon-tynehospital")</f>
        <v/>
      </c>
      <c r="Q32" t="inlineStr">
        <is>
          <t>(54.98661422729492, -1.6052770614624023)</t>
        </is>
      </c>
      <c r="R32" t="inlineStr"/>
    </row>
    <row r="33">
      <c r="A33" t="n">
        <v>18372</v>
      </c>
      <c r="B33" t="inlineStr">
        <is>
          <t>NT230</t>
        </is>
      </c>
      <c r="C33" t="inlineStr">
        <is>
          <t>Hospital</t>
        </is>
      </c>
      <c r="D33" t="inlineStr">
        <is>
          <t>Hospital</t>
        </is>
      </c>
      <c r="E33" t="inlineStr">
        <is>
          <t>Independent Sector</t>
        </is>
      </c>
      <c r="F33" t="inlineStr">
        <is>
          <t>Visible</t>
        </is>
      </c>
      <c r="G33" t="b">
        <v>1</v>
      </c>
      <c r="H33" t="inlineStr">
        <is>
          <t>Nuffield Health, North Staffordshire Hospital</t>
        </is>
      </c>
      <c r="I33" t="inlineStr">
        <is>
          <t>Clayton Road</t>
        </is>
      </c>
      <c r="J33" t="inlineStr">
        <is>
          <t>Newcastle Under Lyme, Staffordshire</t>
        </is>
      </c>
      <c r="K33" t="inlineStr">
        <is>
          <t>ST5 4DB</t>
        </is>
      </c>
      <c r="L33" t="inlineStr">
        <is>
          <t>NT2</t>
        </is>
      </c>
      <c r="M33" t="inlineStr">
        <is>
          <t>Nuffield Health</t>
        </is>
      </c>
      <c r="N33" t="inlineStr">
        <is>
          <t>01782 382551</t>
        </is>
      </c>
      <c r="O33" t="inlineStr">
        <is>
          <t>customerservice.enq@nuffieldhealth.com</t>
        </is>
      </c>
      <c r="P33">
        <f>HYPERLINK("http://www.nuffieldhealth.com/northstaffordshirehospital", "http://www.nuffieldhealth.com/northstaffordshirehospital")</f>
        <v/>
      </c>
      <c r="Q33" t="inlineStr">
        <is>
          <t>(52.98740768432617, -2.22302770614624)</t>
        </is>
      </c>
      <c r="R33" t="inlineStr"/>
    </row>
    <row r="34">
      <c r="A34" t="n">
        <v>18373</v>
      </c>
      <c r="B34" t="inlineStr">
        <is>
          <t>NT233</t>
        </is>
      </c>
      <c r="C34" t="inlineStr">
        <is>
          <t>Hospital</t>
        </is>
      </c>
      <c r="D34" t="inlineStr">
        <is>
          <t>Hospital</t>
        </is>
      </c>
      <c r="E34" t="inlineStr">
        <is>
          <t>Independent Sector</t>
        </is>
      </c>
      <c r="F34" t="inlineStr">
        <is>
          <t>Visible</t>
        </is>
      </c>
      <c r="G34" t="b">
        <v>1</v>
      </c>
      <c r="H34" t="inlineStr">
        <is>
          <t>Nuffield Health, Plymouth Hospital</t>
        </is>
      </c>
      <c r="I34" t="inlineStr">
        <is>
          <t>Derriford Road</t>
        </is>
      </c>
      <c r="J34" t="inlineStr">
        <is>
          <t>Plymouth, Devon</t>
        </is>
      </c>
      <c r="K34" t="inlineStr">
        <is>
          <t>PL6 8BG</t>
        </is>
      </c>
      <c r="L34" t="inlineStr">
        <is>
          <t>NT2</t>
        </is>
      </c>
      <c r="M34" t="inlineStr">
        <is>
          <t>Nuffield Health</t>
        </is>
      </c>
      <c r="N34" t="inlineStr">
        <is>
          <t>0800 015 5020</t>
        </is>
      </c>
      <c r="O34" t="inlineStr">
        <is>
          <t>nuffieldhealth.ereferrals@nhs.net</t>
        </is>
      </c>
      <c r="P34">
        <f>HYPERLINK("http://www.nuffieldhealth.com/plymouthhospital", "http://www.nuffieldhealth.com/plymouthhospital")</f>
        <v/>
      </c>
      <c r="Q34" t="inlineStr">
        <is>
          <t>(50.41867446899414, -4.114448070526123)</t>
        </is>
      </c>
      <c r="R34" t="inlineStr"/>
    </row>
    <row r="35">
      <c r="A35" t="n">
        <v>18374</v>
      </c>
      <c r="B35" t="inlineStr">
        <is>
          <t>NT235</t>
        </is>
      </c>
      <c r="C35" t="inlineStr">
        <is>
          <t>Hospital</t>
        </is>
      </c>
      <c r="D35" t="inlineStr">
        <is>
          <t>Hospital</t>
        </is>
      </c>
      <c r="E35" t="inlineStr">
        <is>
          <t>Independent Sector</t>
        </is>
      </c>
      <c r="F35" t="inlineStr">
        <is>
          <t>Visible</t>
        </is>
      </c>
      <c r="G35" t="b">
        <v>1</v>
      </c>
      <c r="H35" t="inlineStr">
        <is>
          <t>Nuffield Health, Shrewsbury Hospital</t>
        </is>
      </c>
      <c r="I35" t="inlineStr">
        <is>
          <t>Longden Road</t>
        </is>
      </c>
      <c r="J35" t="inlineStr">
        <is>
          <t>Shrewsbury, Shropshire</t>
        </is>
      </c>
      <c r="K35" t="inlineStr">
        <is>
          <t>SY3 9DP</t>
        </is>
      </c>
      <c r="L35" t="inlineStr">
        <is>
          <t>NT2</t>
        </is>
      </c>
      <c r="M35" t="inlineStr">
        <is>
          <t>Nuffield Health</t>
        </is>
      </c>
      <c r="N35" t="inlineStr">
        <is>
          <t>0800 015 5020</t>
        </is>
      </c>
      <c r="O35" t="inlineStr">
        <is>
          <t>nuffieldhealth.ereferrals@nhs.net</t>
        </is>
      </c>
      <c r="P35">
        <f>HYPERLINK("http://www.nuffieldhealth.com/shrewsburyhospital", "http://www.nuffieldhealth.com/shrewsburyhospital")</f>
        <v/>
      </c>
      <c r="Q35" t="inlineStr">
        <is>
          <t>(52.69225692749024, -2.7714405059814453)</t>
        </is>
      </c>
      <c r="R35" t="inlineStr"/>
    </row>
    <row r="36">
      <c r="A36" t="n">
        <v>18375</v>
      </c>
      <c r="B36" t="inlineStr">
        <is>
          <t>NT237</t>
        </is>
      </c>
      <c r="C36" t="inlineStr">
        <is>
          <t>Hospital</t>
        </is>
      </c>
      <c r="D36" t="inlineStr">
        <is>
          <t>Hospital</t>
        </is>
      </c>
      <c r="E36" t="inlineStr">
        <is>
          <t>Independent Sector</t>
        </is>
      </c>
      <c r="F36" t="inlineStr">
        <is>
          <t>Visible</t>
        </is>
      </c>
      <c r="G36" t="b">
        <v>1</v>
      </c>
      <c r="H36" t="inlineStr">
        <is>
          <t>Nuffield Health, Tees Hospital</t>
        </is>
      </c>
      <c r="I36" t="inlineStr">
        <is>
          <t>Nuffield Health Tees Hospital, Junction Road, Norton</t>
        </is>
      </c>
      <c r="J36" t="inlineStr">
        <is>
          <t>Stockton-on-Tees, Cleveland</t>
        </is>
      </c>
      <c r="K36" t="inlineStr">
        <is>
          <t>TS20 1PX</t>
        </is>
      </c>
      <c r="L36" t="inlineStr">
        <is>
          <t>NT2</t>
        </is>
      </c>
      <c r="M36" t="inlineStr">
        <is>
          <t>Nuffield Health</t>
        </is>
      </c>
      <c r="N36" t="inlineStr">
        <is>
          <t>0800 015 5020</t>
        </is>
      </c>
      <c r="O36" t="inlineStr">
        <is>
          <t>tees.enquiries2@nuffieldhealth.com</t>
        </is>
      </c>
      <c r="P36">
        <f>HYPERLINK("http://www.nuffieldhealth.com/teeshospital", "http://www.nuffieldhealth.com/teeshospital")</f>
        <v/>
      </c>
      <c r="Q36" t="inlineStr">
        <is>
          <t>(54.59342575073242, -1.3352185487747192)</t>
        </is>
      </c>
      <c r="R36" t="inlineStr"/>
    </row>
    <row r="37">
      <c r="A37" t="n">
        <v>18376</v>
      </c>
      <c r="B37" t="inlineStr">
        <is>
          <t>NT238</t>
        </is>
      </c>
      <c r="C37" t="inlineStr">
        <is>
          <t>Hospital</t>
        </is>
      </c>
      <c r="D37" t="inlineStr">
        <is>
          <t>Hospital</t>
        </is>
      </c>
      <c r="E37" t="inlineStr">
        <is>
          <t>Independent Sector</t>
        </is>
      </c>
      <c r="F37" t="inlineStr">
        <is>
          <t>Visible</t>
        </is>
      </c>
      <c r="G37" t="b">
        <v>1</v>
      </c>
      <c r="H37" t="inlineStr">
        <is>
          <t>Nuffield Health, Taunton Hospital</t>
        </is>
      </c>
      <c r="I37" t="inlineStr">
        <is>
          <t>Staplegrove Elm</t>
        </is>
      </c>
      <c r="J37" t="inlineStr">
        <is>
          <t>Taunton, Somerset</t>
        </is>
      </c>
      <c r="K37" t="inlineStr">
        <is>
          <t>TA2 6AN</t>
        </is>
      </c>
      <c r="L37" t="inlineStr">
        <is>
          <t>NT2</t>
        </is>
      </c>
      <c r="M37" t="inlineStr">
        <is>
          <t>Nuffield Health</t>
        </is>
      </c>
      <c r="N37" t="inlineStr">
        <is>
          <t>0800 015 5020</t>
        </is>
      </c>
      <c r="O37" t="inlineStr">
        <is>
          <t>nuffieldhealth.ereferrals@nhs.net</t>
        </is>
      </c>
      <c r="P37">
        <f>HYPERLINK("http://www.nuffieldhealth.com/tauntonhospital", "http://www.nuffieldhealth.com/tauntonhospital")</f>
        <v/>
      </c>
      <c r="Q37" t="inlineStr">
        <is>
          <t>(51.02984619140625, -3.1268978118896484)</t>
        </is>
      </c>
      <c r="R37" t="inlineStr"/>
    </row>
    <row r="38">
      <c r="A38" t="n">
        <v>18377</v>
      </c>
      <c r="B38" t="inlineStr">
        <is>
          <t>NT239</t>
        </is>
      </c>
      <c r="C38" t="inlineStr">
        <is>
          <t>Hospital</t>
        </is>
      </c>
      <c r="D38" t="inlineStr">
        <is>
          <t>Hospital</t>
        </is>
      </c>
      <c r="E38" t="inlineStr">
        <is>
          <t>Independent Sector</t>
        </is>
      </c>
      <c r="F38" t="inlineStr">
        <is>
          <t>Visible</t>
        </is>
      </c>
      <c r="G38" t="b">
        <v>1</v>
      </c>
      <c r="H38" t="inlineStr">
        <is>
          <t>Nuffield Health, Tunbridge Wells Hospital</t>
        </is>
      </c>
      <c r="I38" t="inlineStr">
        <is>
          <t>Kingswood Road</t>
        </is>
      </c>
      <c r="J38" t="inlineStr">
        <is>
          <t>Tunbridge Wells, Kent</t>
        </is>
      </c>
      <c r="K38" t="inlineStr">
        <is>
          <t>TN2 4UL</t>
        </is>
      </c>
      <c r="L38" t="inlineStr">
        <is>
          <t>NT2</t>
        </is>
      </c>
      <c r="M38" t="inlineStr">
        <is>
          <t>Nuffield Health</t>
        </is>
      </c>
      <c r="N38" t="inlineStr">
        <is>
          <t>0800 015 5020</t>
        </is>
      </c>
      <c r="O38" t="inlineStr">
        <is>
          <t>nuffieldhealth.ereferrals@nhs.net</t>
        </is>
      </c>
      <c r="P38">
        <f>HYPERLINK("http://www.nuffieldhealth.com/tunbridgewellshospital", "http://www.nuffieldhealth.com/tunbridgewellshospital")</f>
        <v/>
      </c>
      <c r="Q38" t="inlineStr">
        <is>
          <t>(51.13151931762695, 0.2780530154705048)</t>
        </is>
      </c>
      <c r="R38" t="inlineStr"/>
    </row>
    <row r="39">
      <c r="A39" t="n">
        <v>18378</v>
      </c>
      <c r="B39" t="inlineStr">
        <is>
          <t>NT241</t>
        </is>
      </c>
      <c r="C39" t="inlineStr">
        <is>
          <t>Hospital</t>
        </is>
      </c>
      <c r="D39" t="inlineStr">
        <is>
          <t>Hospital</t>
        </is>
      </c>
      <c r="E39" t="inlineStr">
        <is>
          <t>Independent Sector</t>
        </is>
      </c>
      <c r="F39" t="inlineStr">
        <is>
          <t>Visible</t>
        </is>
      </c>
      <c r="G39" t="b">
        <v>1</v>
      </c>
      <c r="H39" t="inlineStr">
        <is>
          <t>Nuffield Health, Woking Hospital</t>
        </is>
      </c>
      <c r="I39" t="inlineStr">
        <is>
          <t>Shores Road</t>
        </is>
      </c>
      <c r="J39" t="inlineStr">
        <is>
          <t>Woking, Surrey</t>
        </is>
      </c>
      <c r="K39" t="inlineStr">
        <is>
          <t>GU21 4BY</t>
        </is>
      </c>
      <c r="L39" t="inlineStr">
        <is>
          <t>NT2</t>
        </is>
      </c>
      <c r="M39" t="inlineStr">
        <is>
          <t>Nuffield Health</t>
        </is>
      </c>
      <c r="N39" t="inlineStr">
        <is>
          <t>0800 015 5020</t>
        </is>
      </c>
      <c r="O39" t="inlineStr">
        <is>
          <t>nuffieldhealth.ereferrals@nhs.net</t>
        </is>
      </c>
      <c r="P39">
        <f>HYPERLINK("http://www.nuffieldhealth.com/wokinghospital", "http://www.nuffieldhealth.com/wokinghospital")</f>
        <v/>
      </c>
      <c r="Q39" t="inlineStr">
        <is>
          <t>(51.33221054077149, -0.5613659024238586)</t>
        </is>
      </c>
      <c r="R39" t="inlineStr"/>
    </row>
    <row r="40">
      <c r="A40" t="n">
        <v>18379</v>
      </c>
      <c r="B40" t="inlineStr">
        <is>
          <t>NT242</t>
        </is>
      </c>
      <c r="C40" t="inlineStr">
        <is>
          <t>Hospital</t>
        </is>
      </c>
      <c r="D40" t="inlineStr">
        <is>
          <t>Hospital</t>
        </is>
      </c>
      <c r="E40" t="inlineStr">
        <is>
          <t>Independent Sector</t>
        </is>
      </c>
      <c r="F40" t="inlineStr">
        <is>
          <t>Visible</t>
        </is>
      </c>
      <c r="G40" t="b">
        <v>1</v>
      </c>
      <c r="H40" t="inlineStr">
        <is>
          <t>Nuffield Health, Wolverhampton Hospital</t>
        </is>
      </c>
      <c r="I40" t="inlineStr">
        <is>
          <t>Wood Road, Tettenhall</t>
        </is>
      </c>
      <c r="J40" t="inlineStr">
        <is>
          <t>Wolverhampton</t>
        </is>
      </c>
      <c r="K40" t="inlineStr">
        <is>
          <t>WV6 8LE</t>
        </is>
      </c>
      <c r="L40" t="inlineStr">
        <is>
          <t>NT2</t>
        </is>
      </c>
      <c r="M40" t="inlineStr">
        <is>
          <t>Nuffield Health</t>
        </is>
      </c>
      <c r="N40" t="inlineStr">
        <is>
          <t>0800 015 5020</t>
        </is>
      </c>
      <c r="O40" t="inlineStr">
        <is>
          <t>nuffieldhealth.ereferrals@nhs.net</t>
        </is>
      </c>
      <c r="P40">
        <f>HYPERLINK("http://www.nuffieldhealth.com/hospitals/wolverhampton", "http://www.nuffieldhealth.com/hospitals/wolverhampton")</f>
        <v/>
      </c>
      <c r="Q40" t="inlineStr">
        <is>
          <t>(52.59346389770508, -2.171522378921509)</t>
        </is>
      </c>
      <c r="R40" t="inlineStr"/>
    </row>
    <row r="41">
      <c r="A41" t="n">
        <v>18380</v>
      </c>
      <c r="B41" t="inlineStr">
        <is>
          <t>NT244</t>
        </is>
      </c>
      <c r="C41" t="inlineStr">
        <is>
          <t>Hospital</t>
        </is>
      </c>
      <c r="D41" t="inlineStr">
        <is>
          <t>Hospital</t>
        </is>
      </c>
      <c r="E41" t="inlineStr">
        <is>
          <t>Independent Sector</t>
        </is>
      </c>
      <c r="F41" t="inlineStr">
        <is>
          <t>Visible</t>
        </is>
      </c>
      <c r="G41" t="b">
        <v>1</v>
      </c>
      <c r="H41" t="inlineStr">
        <is>
          <t>Nuffield Health, The Manor Hospital, Oxford</t>
        </is>
      </c>
      <c r="I41" t="inlineStr">
        <is>
          <t>Beech Road, Headington</t>
        </is>
      </c>
      <c r="J41" t="inlineStr">
        <is>
          <t>Oxford, Oxfordshire</t>
        </is>
      </c>
      <c r="K41" t="inlineStr">
        <is>
          <t>OX3 7RP</t>
        </is>
      </c>
      <c r="L41" t="inlineStr">
        <is>
          <t>NT2</t>
        </is>
      </c>
      <c r="M41" t="inlineStr">
        <is>
          <t>Nuffield Health</t>
        </is>
      </c>
      <c r="N41" t="inlineStr">
        <is>
          <t>0800 015 5020</t>
        </is>
      </c>
      <c r="O41" t="inlineStr">
        <is>
          <t>nuffieldhealth.ereferrals@nhs.net</t>
        </is>
      </c>
      <c r="P41">
        <f>HYPERLINK("http://www.nuffieldhealth.com/themanorhospitaloxford", "http://www.nuffieldhealth.com/themanorhospitaloxford")</f>
        <v/>
      </c>
      <c r="Q41" t="inlineStr">
        <is>
          <t>(51.76044464111328, -1.2155187129974363)</t>
        </is>
      </c>
      <c r="R41" t="inlineStr">
        <is>
          <t>,</t>
        </is>
      </c>
    </row>
    <row r="42">
      <c r="A42" t="n">
        <v>18381</v>
      </c>
      <c r="B42" t="inlineStr">
        <is>
          <t>NT245</t>
        </is>
      </c>
      <c r="C42" t="inlineStr">
        <is>
          <t>Hospital</t>
        </is>
      </c>
      <c r="D42" t="inlineStr">
        <is>
          <t>Hospital</t>
        </is>
      </c>
      <c r="E42" t="inlineStr">
        <is>
          <t>Independent Sector</t>
        </is>
      </c>
      <c r="F42" t="inlineStr">
        <is>
          <t>Visible</t>
        </is>
      </c>
      <c r="G42" t="b">
        <v>1</v>
      </c>
      <c r="H42" t="inlineStr">
        <is>
          <t>Nuffield Health, York Hospital</t>
        </is>
      </c>
      <c r="I42" t="inlineStr">
        <is>
          <t>Haxby Road</t>
        </is>
      </c>
      <c r="J42" t="inlineStr">
        <is>
          <t>York, North Yorkshire</t>
        </is>
      </c>
      <c r="K42" t="inlineStr">
        <is>
          <t>YO31 8TA</t>
        </is>
      </c>
      <c r="L42" t="inlineStr">
        <is>
          <t>NT2</t>
        </is>
      </c>
      <c r="M42" t="inlineStr">
        <is>
          <t>Nuffield Health</t>
        </is>
      </c>
      <c r="N42" t="inlineStr">
        <is>
          <t>0800 015 5020</t>
        </is>
      </c>
      <c r="O42" t="inlineStr">
        <is>
          <t>nuffieldhealth.ereferrals@nhs.net</t>
        </is>
      </c>
      <c r="P42">
        <f>HYPERLINK("http://www.nuffieldhealth.com/yorkhospital", "http://www.nuffieldhealth.com/yorkhospital")</f>
        <v/>
      </c>
      <c r="Q42" t="inlineStr">
        <is>
          <t>(53.97470092773438, -1.0755598545074463)</t>
        </is>
      </c>
      <c r="R42" t="inlineStr"/>
    </row>
    <row r="43">
      <c r="A43" t="n">
        <v>18385</v>
      </c>
      <c r="B43" t="inlineStr">
        <is>
          <t>NT301</t>
        </is>
      </c>
      <c r="C43" t="inlineStr">
        <is>
          <t>Hospital</t>
        </is>
      </c>
      <c r="D43" t="inlineStr">
        <is>
          <t>Hospital</t>
        </is>
      </c>
      <c r="E43" t="inlineStr">
        <is>
          <t>Independent Sector</t>
        </is>
      </c>
      <c r="F43" t="inlineStr">
        <is>
          <t>Visible</t>
        </is>
      </c>
      <c r="G43" t="b">
        <v>1</v>
      </c>
      <c r="H43" t="inlineStr">
        <is>
          <t>Spire South Bank Hospital</t>
        </is>
      </c>
      <c r="I43" t="inlineStr">
        <is>
          <t>139 Bath Road</t>
        </is>
      </c>
      <c r="J43" t="inlineStr">
        <is>
          <t>Worcester, Worcestershire</t>
        </is>
      </c>
      <c r="K43" t="inlineStr">
        <is>
          <t>WR5 3YB</t>
        </is>
      </c>
      <c r="L43" t="inlineStr">
        <is>
          <t>NT3</t>
        </is>
      </c>
      <c r="M43" t="inlineStr">
        <is>
          <t>Spire Healthcare</t>
        </is>
      </c>
      <c r="N43" t="inlineStr">
        <is>
          <t>01905 350 003</t>
        </is>
      </c>
      <c r="O43" t="inlineStr">
        <is>
          <t>cservice-sb@spirehealthcare.com</t>
        </is>
      </c>
      <c r="P43">
        <f>HYPERLINK("https://www.spirehealthcare.com/spire-south-bank-hospital/", "https://www.spirehealthcare.com/spire-south-bank-hospital/")</f>
        <v/>
      </c>
      <c r="Q43" t="inlineStr">
        <is>
          <t>(52.18108749389648, -2.2162322998046875)</t>
        </is>
      </c>
      <c r="R43" t="inlineStr">
        <is>
          <t>01905 362 031</t>
        </is>
      </c>
    </row>
    <row r="44">
      <c r="A44" t="n">
        <v>18386</v>
      </c>
      <c r="B44" t="inlineStr">
        <is>
          <t>NT302</t>
        </is>
      </c>
      <c r="C44" t="inlineStr">
        <is>
          <t>Hospital</t>
        </is>
      </c>
      <c r="D44" t="inlineStr">
        <is>
          <t>Hospital</t>
        </is>
      </c>
      <c r="E44" t="inlineStr">
        <is>
          <t>Independent Sector</t>
        </is>
      </c>
      <c r="F44" t="inlineStr">
        <is>
          <t>Visible</t>
        </is>
      </c>
      <c r="G44" t="b">
        <v>1</v>
      </c>
      <c r="H44" t="inlineStr">
        <is>
          <t>Spire Bristol Hospital</t>
        </is>
      </c>
      <c r="I44" t="inlineStr">
        <is>
          <t>Redland Hill</t>
        </is>
      </c>
      <c r="J44" t="inlineStr">
        <is>
          <t>Bristol</t>
        </is>
      </c>
      <c r="K44" t="inlineStr">
        <is>
          <t>BS6 6UT</t>
        </is>
      </c>
      <c r="L44" t="inlineStr">
        <is>
          <t>NT3</t>
        </is>
      </c>
      <c r="M44" t="inlineStr">
        <is>
          <t>Spire Healthcare</t>
        </is>
      </c>
      <c r="N44" t="inlineStr">
        <is>
          <t>0117 980 4000</t>
        </is>
      </c>
      <c r="O44" t="inlineStr">
        <is>
          <t>info@spirebristol.com</t>
        </is>
      </c>
      <c r="P44">
        <f>HYPERLINK("https://www.spirehealthcare.com/spire-bristol-hospital/", "https://www.spirehealthcare.com/spire-bristol-hospital/")</f>
        <v/>
      </c>
      <c r="Q44" t="inlineStr">
        <is>
          <t>(51.47204971313477, -2.6148507595062256)</t>
        </is>
      </c>
      <c r="R44" t="inlineStr">
        <is>
          <t>0117 974 3203</t>
        </is>
      </c>
    </row>
    <row r="45">
      <c r="A45" t="n">
        <v>18388</v>
      </c>
      <c r="B45" t="inlineStr">
        <is>
          <t>NT304</t>
        </is>
      </c>
      <c r="C45" t="inlineStr">
        <is>
          <t>Hospital</t>
        </is>
      </c>
      <c r="D45" t="inlineStr">
        <is>
          <t>Hospital</t>
        </is>
      </c>
      <c r="E45" t="inlineStr">
        <is>
          <t>Independent Sector</t>
        </is>
      </c>
      <c r="F45" t="inlineStr">
        <is>
          <t>Visible</t>
        </is>
      </c>
      <c r="G45" t="b">
        <v>1</v>
      </c>
      <c r="H45" t="inlineStr">
        <is>
          <t>Spire Southampton Hospital</t>
        </is>
      </c>
      <c r="I45" t="inlineStr">
        <is>
          <t>Chalybeate Hospital, Chalybeate Close</t>
        </is>
      </c>
      <c r="J45" t="inlineStr">
        <is>
          <t>Southampton, Hampshire</t>
        </is>
      </c>
      <c r="K45" t="inlineStr">
        <is>
          <t>SO16 6UY</t>
        </is>
      </c>
      <c r="L45" t="inlineStr">
        <is>
          <t>NT3</t>
        </is>
      </c>
      <c r="M45" t="inlineStr">
        <is>
          <t>Spire Healthcare</t>
        </is>
      </c>
      <c r="N45" t="inlineStr">
        <is>
          <t>023 8077 5544</t>
        </is>
      </c>
      <c r="O45" t="inlineStr">
        <is>
          <t>spire.southampton@nhs.net</t>
        </is>
      </c>
      <c r="P45">
        <f>HYPERLINK("https://www.spirehealthcare.com/spire-southampton-hospital/", "https://www.spirehealthcare.com/spire-southampton-hospital/")</f>
        <v/>
      </c>
      <c r="Q45" t="inlineStr">
        <is>
          <t>(50.93061065673828, -1.432714343070984)</t>
        </is>
      </c>
      <c r="R45" t="inlineStr"/>
    </row>
    <row r="46">
      <c r="A46" t="n">
        <v>18389</v>
      </c>
      <c r="B46" t="inlineStr">
        <is>
          <t>NT305</t>
        </is>
      </c>
      <c r="C46" t="inlineStr">
        <is>
          <t>Hospital</t>
        </is>
      </c>
      <c r="D46" t="inlineStr">
        <is>
          <t>Hospital</t>
        </is>
      </c>
      <c r="E46" t="inlineStr">
        <is>
          <t>Independent Sector</t>
        </is>
      </c>
      <c r="F46" t="inlineStr">
        <is>
          <t>Visible</t>
        </is>
      </c>
      <c r="G46" t="b">
        <v>1</v>
      </c>
      <c r="H46" t="inlineStr">
        <is>
          <t>Spire Portsmouth Hospital</t>
        </is>
      </c>
      <c r="I46" t="inlineStr">
        <is>
          <t>Bartons Road</t>
        </is>
      </c>
      <c r="J46" t="inlineStr">
        <is>
          <t>Havant, Hampshire</t>
        </is>
      </c>
      <c r="K46" t="inlineStr">
        <is>
          <t>PO9 5NP</t>
        </is>
      </c>
      <c r="L46" t="inlineStr">
        <is>
          <t>NT3</t>
        </is>
      </c>
      <c r="M46" t="inlineStr">
        <is>
          <t>Spire Healthcare</t>
        </is>
      </c>
      <c r="N46" t="inlineStr">
        <is>
          <t>02392 456 172</t>
        </is>
      </c>
      <c r="O46" t="inlineStr">
        <is>
          <t>info@spireportsmouth.com</t>
        </is>
      </c>
      <c r="P46">
        <f>HYPERLINK("https://www.spirehealthcare.com/spire-portsmouth-hospital/", "https://www.spirehealthcare.com/spire-portsmouth-hospital/")</f>
        <v/>
      </c>
      <c r="Q46" t="inlineStr">
        <is>
          <t>(50.86859130859375, -0.9551261067390442)</t>
        </is>
      </c>
      <c r="R46" t="inlineStr"/>
    </row>
    <row r="47">
      <c r="A47" t="n">
        <v>18390</v>
      </c>
      <c r="B47" t="inlineStr">
        <is>
          <t>NT308</t>
        </is>
      </c>
      <c r="C47" t="inlineStr">
        <is>
          <t>Hospital</t>
        </is>
      </c>
      <c r="D47" t="inlineStr">
        <is>
          <t>Hospital</t>
        </is>
      </c>
      <c r="E47" t="inlineStr">
        <is>
          <t>Independent Sector</t>
        </is>
      </c>
      <c r="F47" t="inlineStr">
        <is>
          <t>Visible</t>
        </is>
      </c>
      <c r="G47" t="b">
        <v>1</v>
      </c>
      <c r="H47" t="inlineStr">
        <is>
          <t>Spire Gatwick Park Hospital</t>
        </is>
      </c>
      <c r="I47" t="inlineStr">
        <is>
          <t>Povey Cross Road</t>
        </is>
      </c>
      <c r="J47" t="inlineStr">
        <is>
          <t>Horley, Surrey</t>
        </is>
      </c>
      <c r="K47" t="inlineStr">
        <is>
          <t>RH6 0BB</t>
        </is>
      </c>
      <c r="L47" t="inlineStr">
        <is>
          <t>NT3</t>
        </is>
      </c>
      <c r="M47" t="inlineStr">
        <is>
          <t>Spire Healthcare</t>
        </is>
      </c>
      <c r="N47" t="inlineStr">
        <is>
          <t>01293 785511</t>
        </is>
      </c>
      <c r="O47" t="inlineStr">
        <is>
          <t>spire.nhsteamgpk@nhs.net</t>
        </is>
      </c>
      <c r="P47">
        <f>HYPERLINK("https://www.spirehealthcare.com/spire-gatwick-park-hospital/", "https://www.spirehealthcare.com/spire-gatwick-park-hospital/")</f>
        <v/>
      </c>
      <c r="Q47" t="inlineStr">
        <is>
          <t>(51.16768264770508, -0.1833824515342712)</t>
        </is>
      </c>
      <c r="R47" t="inlineStr"/>
    </row>
    <row r="48">
      <c r="A48" t="n">
        <v>18391</v>
      </c>
      <c r="B48" t="inlineStr">
        <is>
          <t>NT309</t>
        </is>
      </c>
      <c r="C48" t="inlineStr">
        <is>
          <t>Hospital</t>
        </is>
      </c>
      <c r="D48" t="inlineStr">
        <is>
          <t>Hospital</t>
        </is>
      </c>
      <c r="E48" t="inlineStr">
        <is>
          <t>Independent Sector</t>
        </is>
      </c>
      <c r="F48" t="inlineStr">
        <is>
          <t>Visible</t>
        </is>
      </c>
      <c r="G48" t="b">
        <v>1</v>
      </c>
      <c r="H48" t="inlineStr">
        <is>
          <t>Spire Sussex Hospital</t>
        </is>
      </c>
      <c r="I48" t="inlineStr">
        <is>
          <t>The Ridge</t>
        </is>
      </c>
      <c r="J48" t="inlineStr">
        <is>
          <t>St. Leonards-on-Sea</t>
        </is>
      </c>
      <c r="K48" t="inlineStr">
        <is>
          <t>TN37 7RE</t>
        </is>
      </c>
      <c r="L48" t="inlineStr">
        <is>
          <t>NT3</t>
        </is>
      </c>
      <c r="M48" t="inlineStr">
        <is>
          <t>Spire Healthcare</t>
        </is>
      </c>
      <c r="N48" t="inlineStr">
        <is>
          <t>01424 757400</t>
        </is>
      </c>
      <c r="O48" t="inlineStr">
        <is>
          <t>info@spiresussex.com</t>
        </is>
      </c>
      <c r="P48">
        <f>HYPERLINK("https://www.spirehealthcare.com/spire-sussex-hospital/", "https://www.spirehealthcare.com/spire-sussex-hospital/")</f>
        <v/>
      </c>
      <c r="Q48" t="inlineStr">
        <is>
          <t>(50.88537216186523, 0.5677220821380615)</t>
        </is>
      </c>
      <c r="R48" t="inlineStr">
        <is>
          <t>01424 757 424</t>
        </is>
      </c>
    </row>
    <row r="49">
      <c r="A49" t="n">
        <v>18392</v>
      </c>
      <c r="B49" t="inlineStr">
        <is>
          <t>NT310</t>
        </is>
      </c>
      <c r="C49" t="inlineStr">
        <is>
          <t>Hospital</t>
        </is>
      </c>
      <c r="D49" t="inlineStr">
        <is>
          <t>Hospital</t>
        </is>
      </c>
      <c r="E49" t="inlineStr">
        <is>
          <t>Independent Sector</t>
        </is>
      </c>
      <c r="F49" t="inlineStr">
        <is>
          <t>Visible</t>
        </is>
      </c>
      <c r="G49" t="b">
        <v>1</v>
      </c>
      <c r="H49" t="inlineStr">
        <is>
          <t>Spire Tunbridge Wells Hospital</t>
        </is>
      </c>
      <c r="I49" t="inlineStr">
        <is>
          <t>Fordcombe Road, Fordcombe</t>
        </is>
      </c>
      <c r="J49" t="inlineStr">
        <is>
          <t>Tunbridge Wells, Kent</t>
        </is>
      </c>
      <c r="K49" t="inlineStr">
        <is>
          <t>TN3 0RD</t>
        </is>
      </c>
      <c r="L49" t="inlineStr">
        <is>
          <t>NT3</t>
        </is>
      </c>
      <c r="M49" t="inlineStr">
        <is>
          <t>Spire Healthcare</t>
        </is>
      </c>
      <c r="N49" t="inlineStr">
        <is>
          <t>01892 740 047</t>
        </is>
      </c>
      <c r="O49" t="inlineStr">
        <is>
          <t>info@spiretunbridgewells.com</t>
        </is>
      </c>
      <c r="P49">
        <f>HYPERLINK("https://www.spirehealthcare.com/spire-tunbridge-wells-hospital/", "https://www.spirehealthcare.com/spire-tunbridge-wells-hospital/")</f>
        <v/>
      </c>
      <c r="Q49" t="inlineStr">
        <is>
          <t>(51.13451385498047, 0.1881597638130188)</t>
        </is>
      </c>
      <c r="R49" t="inlineStr">
        <is>
          <t>01892 740046</t>
        </is>
      </c>
    </row>
    <row r="50">
      <c r="A50" t="n">
        <v>18393</v>
      </c>
      <c r="B50" t="inlineStr">
        <is>
          <t>NT312</t>
        </is>
      </c>
      <c r="C50" t="inlineStr">
        <is>
          <t>Hospital</t>
        </is>
      </c>
      <c r="D50" t="inlineStr">
        <is>
          <t>Hospital</t>
        </is>
      </c>
      <c r="E50" t="inlineStr">
        <is>
          <t>Independent Sector</t>
        </is>
      </c>
      <c r="F50" t="inlineStr">
        <is>
          <t>Visible</t>
        </is>
      </c>
      <c r="G50" t="b">
        <v>1</v>
      </c>
      <c r="H50" t="inlineStr">
        <is>
          <t>Spire Alexandra Hospital</t>
        </is>
      </c>
      <c r="I50" t="inlineStr">
        <is>
          <t>Impton Lane</t>
        </is>
      </c>
      <c r="J50" t="inlineStr">
        <is>
          <t>Chatham, Kent</t>
        </is>
      </c>
      <c r="K50" t="inlineStr">
        <is>
          <t>ME5 9PG</t>
        </is>
      </c>
      <c r="L50" t="inlineStr">
        <is>
          <t>NT3</t>
        </is>
      </c>
      <c r="M50" t="inlineStr">
        <is>
          <t>Spire Healthcare</t>
        </is>
      </c>
      <c r="N50" t="inlineStr">
        <is>
          <t>01634 687166</t>
        </is>
      </c>
      <c r="O50" t="inlineStr">
        <is>
          <t>cservice-al@spirehealthcare.com</t>
        </is>
      </c>
      <c r="P50">
        <f>HYPERLINK("https://www.spirehealthcare.com/spire-alexandra-hospital/", "https://www.spirehealthcare.com/spire-alexandra-hospital/")</f>
        <v/>
      </c>
      <c r="Q50" t="inlineStr">
        <is>
          <t>(51.32793426513672, 0.5265411734580994)</t>
        </is>
      </c>
      <c r="R50" t="inlineStr">
        <is>
          <t>01634 686 162</t>
        </is>
      </c>
    </row>
    <row r="51">
      <c r="A51" t="n">
        <v>18394</v>
      </c>
      <c r="B51" t="inlineStr">
        <is>
          <t>NT313</t>
        </is>
      </c>
      <c r="C51" t="inlineStr">
        <is>
          <t>Hospital</t>
        </is>
      </c>
      <c r="D51" t="inlineStr">
        <is>
          <t>Hospital</t>
        </is>
      </c>
      <c r="E51" t="inlineStr">
        <is>
          <t>Independent Sector</t>
        </is>
      </c>
      <c r="F51" t="inlineStr">
        <is>
          <t>Visible</t>
        </is>
      </c>
      <c r="G51" t="b">
        <v>1</v>
      </c>
      <c r="H51" t="inlineStr">
        <is>
          <t>Spire Wellesley Hospital</t>
        </is>
      </c>
      <c r="I51" t="inlineStr">
        <is>
          <t>Eastern Avenue</t>
        </is>
      </c>
      <c r="J51" t="inlineStr">
        <is>
          <t>Southend-on-Sea, Essex</t>
        </is>
      </c>
      <c r="K51" t="inlineStr">
        <is>
          <t>SS2 4XH</t>
        </is>
      </c>
      <c r="L51" t="inlineStr">
        <is>
          <t>NT3</t>
        </is>
      </c>
      <c r="M51" t="inlineStr">
        <is>
          <t>Spire Healthcare</t>
        </is>
      </c>
      <c r="N51" t="inlineStr">
        <is>
          <t>01702 462944</t>
        </is>
      </c>
      <c r="O51" t="inlineStr">
        <is>
          <t>spire.wellesley@nhs.net</t>
        </is>
      </c>
      <c r="P51">
        <f>HYPERLINK("https://www.spirehealthcare.com/spire-wellesley-hospital/", "https://www.spirehealthcare.com/spire-wellesley-hospital/")</f>
        <v/>
      </c>
      <c r="Q51" t="inlineStr">
        <is>
          <t>(51.55439376831055, 0.7276030778884885)</t>
        </is>
      </c>
      <c r="R51" t="inlineStr">
        <is>
          <t>01702 447937</t>
        </is>
      </c>
    </row>
    <row r="52">
      <c r="A52" t="n">
        <v>18395</v>
      </c>
      <c r="B52" t="inlineStr">
        <is>
          <t>NT314</t>
        </is>
      </c>
      <c r="C52" t="inlineStr">
        <is>
          <t>Hospital</t>
        </is>
      </c>
      <c r="D52" t="inlineStr">
        <is>
          <t>Hospital</t>
        </is>
      </c>
      <c r="E52" t="inlineStr">
        <is>
          <t>Independent Sector</t>
        </is>
      </c>
      <c r="F52" t="inlineStr">
        <is>
          <t>Visible</t>
        </is>
      </c>
      <c r="G52" t="b">
        <v>1</v>
      </c>
      <c r="H52" t="inlineStr">
        <is>
          <t>Spire London East Hospital</t>
        </is>
      </c>
      <c r="I52" t="inlineStr">
        <is>
          <t>Roding Lane South</t>
        </is>
      </c>
      <c r="J52" t="inlineStr">
        <is>
          <t>Ilford, Essex</t>
        </is>
      </c>
      <c r="K52" t="inlineStr">
        <is>
          <t>IG4 5PZ</t>
        </is>
      </c>
      <c r="L52" t="inlineStr">
        <is>
          <t>NT3</t>
        </is>
      </c>
      <c r="M52" t="inlineStr">
        <is>
          <t>Spire Healthcare</t>
        </is>
      </c>
      <c r="N52" t="inlineStr">
        <is>
          <t>020 8709 7878</t>
        </is>
      </c>
      <c r="O52" t="inlineStr">
        <is>
          <t>spire.londoneast@nhs.net</t>
        </is>
      </c>
      <c r="P52">
        <f>HYPERLINK("https://www.spirehealthcare.com/spire-london-east-hospital", "https://www.spirehealthcare.com/spire-london-east-hospital")</f>
        <v/>
      </c>
      <c r="Q52" t="inlineStr">
        <is>
          <t>(51.58715438842773, 0.0430779606103897)</t>
        </is>
      </c>
      <c r="R52" t="inlineStr">
        <is>
          <t>020 8709 7877</t>
        </is>
      </c>
    </row>
    <row r="53">
      <c r="A53" t="n">
        <v>18396</v>
      </c>
      <c r="B53" t="inlineStr">
        <is>
          <t>NT315</t>
        </is>
      </c>
      <c r="C53" t="inlineStr">
        <is>
          <t>Hospital</t>
        </is>
      </c>
      <c r="D53" t="inlineStr">
        <is>
          <t>Hospital</t>
        </is>
      </c>
      <c r="E53" t="inlineStr">
        <is>
          <t>Independent Sector</t>
        </is>
      </c>
      <c r="F53" t="inlineStr">
        <is>
          <t>Visible</t>
        </is>
      </c>
      <c r="G53" t="b">
        <v>1</v>
      </c>
      <c r="H53" t="inlineStr">
        <is>
          <t>Spire Bushey Hospital</t>
        </is>
      </c>
      <c r="I53" t="inlineStr">
        <is>
          <t>Heathbourne Road, Bushey Heath</t>
        </is>
      </c>
      <c r="J53" t="inlineStr">
        <is>
          <t>Bushey, Hertfordshire</t>
        </is>
      </c>
      <c r="K53" t="inlineStr">
        <is>
          <t>WD23 1RD</t>
        </is>
      </c>
      <c r="L53" t="inlineStr">
        <is>
          <t>NT3</t>
        </is>
      </c>
      <c r="M53" t="inlineStr">
        <is>
          <t>Spire Healthcare</t>
        </is>
      </c>
      <c r="N53" t="inlineStr">
        <is>
          <t>020 8901 5572</t>
        </is>
      </c>
      <c r="O53" t="inlineStr">
        <is>
          <t>spire.bushey@nhs.net</t>
        </is>
      </c>
      <c r="P53">
        <f>HYPERLINK("https://www.spirehealthcare.com/spire-bushey-hospital/", "https://www.spirehealthcare.com/spire-bushey-hospital/")</f>
        <v/>
      </c>
      <c r="Q53" t="inlineStr">
        <is>
          <t>(51.6373405456543, -0.3317178189754486)</t>
        </is>
      </c>
      <c r="R53" t="inlineStr">
        <is>
          <t>020 8950 7556</t>
        </is>
      </c>
    </row>
    <row r="54">
      <c r="A54" t="n">
        <v>18397</v>
      </c>
      <c r="B54" t="inlineStr">
        <is>
          <t>NT316</t>
        </is>
      </c>
      <c r="C54" t="inlineStr">
        <is>
          <t>Hospital</t>
        </is>
      </c>
      <c r="D54" t="inlineStr">
        <is>
          <t>Hospital</t>
        </is>
      </c>
      <c r="E54" t="inlineStr">
        <is>
          <t>Independent Sector</t>
        </is>
      </c>
      <c r="F54" t="inlineStr">
        <is>
          <t>Visible</t>
        </is>
      </c>
      <c r="G54" t="b">
        <v>1</v>
      </c>
      <c r="H54" t="inlineStr">
        <is>
          <t>Spire Harpenden Hospital</t>
        </is>
      </c>
      <c r="I54" t="inlineStr">
        <is>
          <t>Spire Harpenden Hospital, Ambrose Lane</t>
        </is>
      </c>
      <c r="J54" t="inlineStr">
        <is>
          <t>Harpenden</t>
        </is>
      </c>
      <c r="K54" t="inlineStr">
        <is>
          <t>AL5 4BP</t>
        </is>
      </c>
      <c r="L54" t="inlineStr">
        <is>
          <t>NT3</t>
        </is>
      </c>
      <c r="M54" t="inlineStr">
        <is>
          <t>Spire Healthcare</t>
        </is>
      </c>
      <c r="N54" t="inlineStr">
        <is>
          <t>01582 763191</t>
        </is>
      </c>
      <c r="O54" t="inlineStr">
        <is>
          <t>spire.harpenden@nhs.net</t>
        </is>
      </c>
      <c r="P54">
        <f>HYPERLINK("https://www.spirehealthcare.com/spire-harpenden-hospital/", "https://www.spirehealthcare.com/spire-harpenden-hospital/")</f>
        <v/>
      </c>
      <c r="Q54" t="inlineStr">
        <is>
          <t>(51.82812881469727, -0.3603774607181549)</t>
        </is>
      </c>
      <c r="R54" t="inlineStr">
        <is>
          <t>0800 585 112</t>
        </is>
      </c>
    </row>
    <row r="55">
      <c r="A55" t="n">
        <v>18398</v>
      </c>
      <c r="B55" t="inlineStr">
        <is>
          <t>NT317</t>
        </is>
      </c>
      <c r="C55" t="inlineStr">
        <is>
          <t>Hospital</t>
        </is>
      </c>
      <c r="D55" t="inlineStr">
        <is>
          <t>Hospital</t>
        </is>
      </c>
      <c r="E55" t="inlineStr">
        <is>
          <t>Independent Sector</t>
        </is>
      </c>
      <c r="F55" t="inlineStr">
        <is>
          <t>Visible</t>
        </is>
      </c>
      <c r="G55" t="b">
        <v>1</v>
      </c>
      <c r="H55" t="inlineStr">
        <is>
          <t>Spire Cambridge Lea Hospital</t>
        </is>
      </c>
      <c r="I55" t="inlineStr">
        <is>
          <t>30 New Road, Impington</t>
        </is>
      </c>
      <c r="J55" t="inlineStr">
        <is>
          <t>Cambridge, Cambridgeshire</t>
        </is>
      </c>
      <c r="K55" t="inlineStr">
        <is>
          <t>CB24 9EL</t>
        </is>
      </c>
      <c r="L55" t="inlineStr">
        <is>
          <t>NT3</t>
        </is>
      </c>
      <c r="M55" t="inlineStr">
        <is>
          <t>Spire Healthcare</t>
        </is>
      </c>
      <c r="N55" t="inlineStr">
        <is>
          <t>01223 266 900</t>
        </is>
      </c>
      <c r="O55" t="inlineStr">
        <is>
          <t>info@spirecambridge.com</t>
        </is>
      </c>
      <c r="P55">
        <f>HYPERLINK("https://www.spirehealthcare.com/spire-cambridge-lea-hospital/", "https://www.spirehealthcare.com/spire-cambridge-lea-hospital/")</f>
        <v/>
      </c>
      <c r="Q55" t="inlineStr">
        <is>
          <t>(52.2447624206543, 0.1133785024285316)</t>
        </is>
      </c>
      <c r="R55" t="inlineStr">
        <is>
          <t>01223 233 421</t>
        </is>
      </c>
    </row>
    <row r="56">
      <c r="A56" t="n">
        <v>18399</v>
      </c>
      <c r="B56" t="inlineStr">
        <is>
          <t>NT318</t>
        </is>
      </c>
      <c r="C56" t="inlineStr">
        <is>
          <t>Hospital</t>
        </is>
      </c>
      <c r="D56" t="inlineStr">
        <is>
          <t>Hospital</t>
        </is>
      </c>
      <c r="E56" t="inlineStr">
        <is>
          <t>Independent Sector</t>
        </is>
      </c>
      <c r="F56" t="inlineStr">
        <is>
          <t>Visible</t>
        </is>
      </c>
      <c r="G56" t="b">
        <v>1</v>
      </c>
      <c r="H56" t="inlineStr">
        <is>
          <t>Spire Norwich Hospital</t>
        </is>
      </c>
      <c r="I56" t="inlineStr">
        <is>
          <t>Watton Road</t>
        </is>
      </c>
      <c r="J56" t="inlineStr">
        <is>
          <t>Norwich, Norfolk</t>
        </is>
      </c>
      <c r="K56" t="inlineStr">
        <is>
          <t>NR4 7TD</t>
        </is>
      </c>
      <c r="L56" t="inlineStr">
        <is>
          <t>NT3</t>
        </is>
      </c>
      <c r="M56" t="inlineStr">
        <is>
          <t>Spire Healthcare</t>
        </is>
      </c>
      <c r="N56" t="inlineStr">
        <is>
          <t>01603 456 181</t>
        </is>
      </c>
      <c r="O56" t="inlineStr">
        <is>
          <t>spire.norwich@nhs.net</t>
        </is>
      </c>
      <c r="P56">
        <f>HYPERLINK("https://www.spirehealthcare.com/spire-norwich-hospital/", "https://www.spirehealthcare.com/spire-norwich-hospital/")</f>
        <v/>
      </c>
      <c r="Q56" t="inlineStr">
        <is>
          <t>(52.62712097167969, 1.2257657051086426)</t>
        </is>
      </c>
      <c r="R56" t="inlineStr"/>
    </row>
    <row r="57">
      <c r="A57" t="n">
        <v>18400</v>
      </c>
      <c r="B57" t="inlineStr">
        <is>
          <t>NT319</t>
        </is>
      </c>
      <c r="C57" t="inlineStr">
        <is>
          <t>Hospital</t>
        </is>
      </c>
      <c r="D57" t="inlineStr">
        <is>
          <t>Hospital</t>
        </is>
      </c>
      <c r="E57" t="inlineStr">
        <is>
          <t>Independent Sector</t>
        </is>
      </c>
      <c r="F57" t="inlineStr">
        <is>
          <t>Visible</t>
        </is>
      </c>
      <c r="G57" t="b">
        <v>1</v>
      </c>
      <c r="H57" t="inlineStr">
        <is>
          <t>Spire Hartswood Hospital</t>
        </is>
      </c>
      <c r="I57" t="inlineStr">
        <is>
          <t>Eagle Way</t>
        </is>
      </c>
      <c r="J57" t="inlineStr">
        <is>
          <t>Brentwood, Essex</t>
        </is>
      </c>
      <c r="K57" t="inlineStr">
        <is>
          <t>CM13 3LE</t>
        </is>
      </c>
      <c r="L57" t="inlineStr">
        <is>
          <t>NT3</t>
        </is>
      </c>
      <c r="M57" t="inlineStr">
        <is>
          <t>Spire Healthcare</t>
        </is>
      </c>
      <c r="N57" t="inlineStr">
        <is>
          <t>01277 232 525</t>
        </is>
      </c>
      <c r="O57" t="inlineStr">
        <is>
          <t>spire.hartswood@nhs.net</t>
        </is>
      </c>
      <c r="P57">
        <f>HYPERLINK("https://www.spirehealthcare.com/spire-hartswood-hospital/", "https://www.spirehealthcare.com/spire-hartswood-hospital/")</f>
        <v/>
      </c>
      <c r="Q57" t="inlineStr">
        <is>
          <t>(51.60041427612305, 0.2930419147014617)</t>
        </is>
      </c>
      <c r="R57" t="inlineStr"/>
    </row>
    <row r="58">
      <c r="A58" t="n">
        <v>18401</v>
      </c>
      <c r="B58" t="inlineStr">
        <is>
          <t>NT320</t>
        </is>
      </c>
      <c r="C58" t="inlineStr">
        <is>
          <t>Hospital</t>
        </is>
      </c>
      <c r="D58" t="inlineStr">
        <is>
          <t>Hospital</t>
        </is>
      </c>
      <c r="E58" t="inlineStr">
        <is>
          <t>Independent Sector</t>
        </is>
      </c>
      <c r="F58" t="inlineStr">
        <is>
          <t>Visible</t>
        </is>
      </c>
      <c r="G58" t="b">
        <v>1</v>
      </c>
      <c r="H58" t="inlineStr">
        <is>
          <t>Spire Parkway Hospital</t>
        </is>
      </c>
      <c r="I58" t="inlineStr">
        <is>
          <t>1 Damson Parkway</t>
        </is>
      </c>
      <c r="J58" t="inlineStr">
        <is>
          <t>Solihull, West Midlands</t>
        </is>
      </c>
      <c r="K58" t="inlineStr">
        <is>
          <t>B91 2PP</t>
        </is>
      </c>
      <c r="L58" t="inlineStr">
        <is>
          <t>NT3</t>
        </is>
      </c>
      <c r="M58" t="inlineStr">
        <is>
          <t>Spire Healthcare</t>
        </is>
      </c>
      <c r="N58" t="inlineStr">
        <is>
          <t>0121 704 1451</t>
        </is>
      </c>
      <c r="O58" t="inlineStr">
        <is>
          <t>spire.parkway@nhs.net</t>
        </is>
      </c>
      <c r="P58">
        <f>HYPERLINK("https://www.spirehealthcare.com/spire-parkway-hospital/", "https://www.spirehealthcare.com/spire-parkway-hospital/")</f>
        <v/>
      </c>
      <c r="Q58" t="inlineStr">
        <is>
          <t>(52.4218864440918, -1.7631216049194336)</t>
        </is>
      </c>
      <c r="R58" t="inlineStr">
        <is>
          <t>0121 711 3436</t>
        </is>
      </c>
    </row>
    <row r="59">
      <c r="A59" t="n">
        <v>18402</v>
      </c>
      <c r="B59" t="inlineStr">
        <is>
          <t>NT321</t>
        </is>
      </c>
      <c r="C59" t="inlineStr">
        <is>
          <t>Hospital</t>
        </is>
      </c>
      <c r="D59" t="inlineStr">
        <is>
          <t>Hospital</t>
        </is>
      </c>
      <c r="E59" t="inlineStr">
        <is>
          <t>Independent Sector</t>
        </is>
      </c>
      <c r="F59" t="inlineStr">
        <is>
          <t>Visible</t>
        </is>
      </c>
      <c r="G59" t="b">
        <v>1</v>
      </c>
      <c r="H59" t="inlineStr">
        <is>
          <t>Spire Little Aston Hospital</t>
        </is>
      </c>
      <c r="I59" t="inlineStr">
        <is>
          <t>Little Aston Hall Drive, Little Aston</t>
        </is>
      </c>
      <c r="J59" t="inlineStr">
        <is>
          <t>Sutton Coldfield</t>
        </is>
      </c>
      <c r="K59" t="inlineStr">
        <is>
          <t>B74 3UP</t>
        </is>
      </c>
      <c r="L59" t="inlineStr">
        <is>
          <t>NT3</t>
        </is>
      </c>
      <c r="M59" t="inlineStr">
        <is>
          <t>Spire Healthcare</t>
        </is>
      </c>
      <c r="N59" t="inlineStr">
        <is>
          <t>0121 353 2444</t>
        </is>
      </c>
      <c r="O59" t="inlineStr">
        <is>
          <t>info@spirelittleaston.com</t>
        </is>
      </c>
      <c r="P59">
        <f>HYPERLINK("https://www.spirehealthcare.com/spire-little-aston-hospital/", "https://www.spirehealthcare.com/spire-little-aston-hospital/")</f>
        <v/>
      </c>
      <c r="Q59" t="inlineStr">
        <is>
          <t>(52.599609375, -1.8755688667297363)</t>
        </is>
      </c>
      <c r="R59" t="inlineStr">
        <is>
          <t>0121 353 6897</t>
        </is>
      </c>
    </row>
    <row r="60">
      <c r="A60" t="n">
        <v>18403</v>
      </c>
      <c r="B60" t="inlineStr">
        <is>
          <t>NT322</t>
        </is>
      </c>
      <c r="C60" t="inlineStr">
        <is>
          <t>Hospital</t>
        </is>
      </c>
      <c r="D60" t="inlineStr">
        <is>
          <t>Hospital</t>
        </is>
      </c>
      <c r="E60" t="inlineStr">
        <is>
          <t>Independent Sector</t>
        </is>
      </c>
      <c r="F60" t="inlineStr">
        <is>
          <t>Visible</t>
        </is>
      </c>
      <c r="G60" t="b">
        <v>1</v>
      </c>
      <c r="H60" t="inlineStr">
        <is>
          <t>Spire Leicester Hospital</t>
        </is>
      </c>
      <c r="I60" t="inlineStr">
        <is>
          <t>Gartree Road</t>
        </is>
      </c>
      <c r="J60" t="inlineStr">
        <is>
          <t>Leicester, Leicestershire</t>
        </is>
      </c>
      <c r="K60" t="inlineStr">
        <is>
          <t>LE2 2FF</t>
        </is>
      </c>
      <c r="L60" t="inlineStr">
        <is>
          <t>NT3</t>
        </is>
      </c>
      <c r="M60" t="inlineStr">
        <is>
          <t>Spire Healthcare</t>
        </is>
      </c>
      <c r="N60" t="inlineStr">
        <is>
          <t>0116 265 3685</t>
        </is>
      </c>
      <c r="O60" t="inlineStr">
        <is>
          <t>info@spireleicester.com</t>
        </is>
      </c>
      <c r="P60">
        <f>HYPERLINK("https://www.spirehealthcare.com/spire-leicester-hospital/", "https://www.spirehealthcare.com/spire-leicester-hospital/")</f>
        <v/>
      </c>
      <c r="Q60" t="inlineStr">
        <is>
          <t>(52.61466598510742, -1.0834567546844482)</t>
        </is>
      </c>
      <c r="R60" t="inlineStr">
        <is>
          <t>0116 272 0666</t>
        </is>
      </c>
    </row>
    <row r="61">
      <c r="A61" t="n">
        <v>18404</v>
      </c>
      <c r="B61" t="inlineStr">
        <is>
          <t>NT324</t>
        </is>
      </c>
      <c r="C61" t="inlineStr">
        <is>
          <t>Hospital</t>
        </is>
      </c>
      <c r="D61" t="inlineStr">
        <is>
          <t>Hospital</t>
        </is>
      </c>
      <c r="E61" t="inlineStr">
        <is>
          <t>Independent Sector</t>
        </is>
      </c>
      <c r="F61" t="inlineStr">
        <is>
          <t>Visible</t>
        </is>
      </c>
      <c r="G61" t="b">
        <v>1</v>
      </c>
      <c r="H61" t="inlineStr">
        <is>
          <t>Spire Cheshire Hospital</t>
        </is>
      </c>
      <c r="I61" t="inlineStr">
        <is>
          <t>Fir Tree Close, Stretton</t>
        </is>
      </c>
      <c r="J61" t="inlineStr">
        <is>
          <t>Warrington, Cheshire</t>
        </is>
      </c>
      <c r="K61" t="inlineStr">
        <is>
          <t>WA4 4LU</t>
        </is>
      </c>
      <c r="L61" t="inlineStr">
        <is>
          <t>NT3</t>
        </is>
      </c>
      <c r="M61" t="inlineStr">
        <is>
          <t>Spire Healthcare</t>
        </is>
      </c>
      <c r="N61" t="inlineStr">
        <is>
          <t>01925 265 000</t>
        </is>
      </c>
      <c r="O61" t="inlineStr">
        <is>
          <t>spire.cheshire@nhs.net</t>
        </is>
      </c>
      <c r="P61">
        <f>HYPERLINK("https://www.spirehealthcare.com/spire-cheshire-hospital/", "https://www.spirehealthcare.com/spire-cheshire-hospital/")</f>
        <v/>
      </c>
      <c r="Q61" t="inlineStr">
        <is>
          <t>(53.33747482299805, -2.576329708099365)</t>
        </is>
      </c>
      <c r="R61" t="inlineStr">
        <is>
          <t>0800 195 3572</t>
        </is>
      </c>
    </row>
    <row r="62">
      <c r="A62" t="n">
        <v>18405</v>
      </c>
      <c r="B62" t="inlineStr">
        <is>
          <t>NT325</t>
        </is>
      </c>
      <c r="C62" t="inlineStr">
        <is>
          <t>Hospital</t>
        </is>
      </c>
      <c r="D62" t="inlineStr">
        <is>
          <t>Hospital</t>
        </is>
      </c>
      <c r="E62" t="inlineStr">
        <is>
          <t>Independent Sector</t>
        </is>
      </c>
      <c r="F62" t="inlineStr">
        <is>
          <t>Visible</t>
        </is>
      </c>
      <c r="G62" t="b">
        <v>1</v>
      </c>
      <c r="H62" t="inlineStr">
        <is>
          <t>Spire Murrayfield Hospital</t>
        </is>
      </c>
      <c r="I62" t="inlineStr">
        <is>
          <t>Holmwood Drive, Thingwall</t>
        </is>
      </c>
      <c r="J62" t="inlineStr">
        <is>
          <t>Wirral, Merseyside</t>
        </is>
      </c>
      <c r="K62" t="inlineStr">
        <is>
          <t>CH61 1AU</t>
        </is>
      </c>
      <c r="L62" t="inlineStr">
        <is>
          <t>NT3</t>
        </is>
      </c>
      <c r="M62" t="inlineStr">
        <is>
          <t>Spire Healthcare</t>
        </is>
      </c>
      <c r="N62" t="inlineStr">
        <is>
          <t>0151 648 7000</t>
        </is>
      </c>
      <c r="O62" t="inlineStr">
        <is>
          <t>spire.murrayfield.nhsoffice@nhs.net</t>
        </is>
      </c>
      <c r="P62">
        <f>HYPERLINK("https://www.spirehealthcare.com/spire-murrayfield-hospital-wirral", "https://www.spirehealthcare.com/spire-murrayfield-hospital-wirral")</f>
        <v/>
      </c>
      <c r="Q62" t="inlineStr">
        <is>
          <t>(53.34927749633789, -3.0800986289978027)</t>
        </is>
      </c>
      <c r="R62" t="inlineStr">
        <is>
          <t>0151 648 0481</t>
        </is>
      </c>
    </row>
    <row r="63">
      <c r="A63" t="n">
        <v>18406</v>
      </c>
      <c r="B63" t="inlineStr">
        <is>
          <t>NT327</t>
        </is>
      </c>
      <c r="C63" t="inlineStr">
        <is>
          <t>Hospital</t>
        </is>
      </c>
      <c r="D63" t="inlineStr">
        <is>
          <t>Hospital</t>
        </is>
      </c>
      <c r="E63" t="inlineStr">
        <is>
          <t>Independent Sector</t>
        </is>
      </c>
      <c r="F63" t="inlineStr">
        <is>
          <t>Visible</t>
        </is>
      </c>
      <c r="G63" t="b">
        <v>1</v>
      </c>
      <c r="H63" t="inlineStr">
        <is>
          <t>Spire Manchester Hospital</t>
        </is>
      </c>
      <c r="I63" t="inlineStr">
        <is>
          <t>170 Barlow Moor Road, Didsbury</t>
        </is>
      </c>
      <c r="J63" t="inlineStr">
        <is>
          <t>Manchester, Greater Manchester</t>
        </is>
      </c>
      <c r="K63" t="inlineStr">
        <is>
          <t>M20 2AF</t>
        </is>
      </c>
      <c r="L63" t="inlineStr">
        <is>
          <t>NT3</t>
        </is>
      </c>
      <c r="M63" t="inlineStr">
        <is>
          <t>Spire Healthcare</t>
        </is>
      </c>
      <c r="N63" t="inlineStr">
        <is>
          <t>0161 447 6677</t>
        </is>
      </c>
      <c r="O63" t="inlineStr">
        <is>
          <t>info@spiremanchester.com</t>
        </is>
      </c>
      <c r="P63">
        <f>HYPERLINK("https://www.spirehealthcare.com/spire-manchester-hospital/", "https://www.spirehealthcare.com/spire-manchester-hospital/")</f>
        <v/>
      </c>
      <c r="Q63" t="inlineStr">
        <is>
          <t>(53.42523193359375, -2.2536649703979488)</t>
        </is>
      </c>
      <c r="R63" t="inlineStr">
        <is>
          <t>0161 447 6678</t>
        </is>
      </c>
    </row>
    <row r="64">
      <c r="A64" t="n">
        <v>18407</v>
      </c>
      <c r="B64" t="inlineStr">
        <is>
          <t>NT332</t>
        </is>
      </c>
      <c r="C64" t="inlineStr">
        <is>
          <t>Hospital</t>
        </is>
      </c>
      <c r="D64" t="inlineStr">
        <is>
          <t>Hospital</t>
        </is>
      </c>
      <c r="E64" t="inlineStr">
        <is>
          <t>Independent Sector</t>
        </is>
      </c>
      <c r="F64" t="inlineStr">
        <is>
          <t>Visible</t>
        </is>
      </c>
      <c r="G64" t="b">
        <v>1</v>
      </c>
      <c r="H64" t="inlineStr">
        <is>
          <t>Spire Leeds Hospital</t>
        </is>
      </c>
      <c r="I64" t="inlineStr">
        <is>
          <t>Jackson Avenue</t>
        </is>
      </c>
      <c r="J64" t="inlineStr">
        <is>
          <t>Leeds, West Yorkshire</t>
        </is>
      </c>
      <c r="K64" t="inlineStr">
        <is>
          <t>LS8 1NT</t>
        </is>
      </c>
      <c r="L64" t="inlineStr">
        <is>
          <t>NT3</t>
        </is>
      </c>
      <c r="M64" t="inlineStr">
        <is>
          <t>Spire Healthcare</t>
        </is>
      </c>
      <c r="N64" t="inlineStr">
        <is>
          <t>0113 269 3939</t>
        </is>
      </c>
      <c r="O64" t="inlineStr">
        <is>
          <t>spire.leeds@nhs.net</t>
        </is>
      </c>
      <c r="P64">
        <f>HYPERLINK("https://www.spirehealthcare.com/spire-leeds-hospital/", "https://www.spirehealthcare.com/spire-leeds-hospital/")</f>
        <v/>
      </c>
      <c r="Q64" t="inlineStr">
        <is>
          <t>(53.83246994018554, -1.5139130353927612)</t>
        </is>
      </c>
      <c r="R64" t="inlineStr">
        <is>
          <t>0113 218 5920</t>
        </is>
      </c>
    </row>
    <row r="65">
      <c r="A65" t="n">
        <v>18408</v>
      </c>
      <c r="B65" t="inlineStr">
        <is>
          <t>NT333</t>
        </is>
      </c>
      <c r="C65" t="inlineStr">
        <is>
          <t>Hospital</t>
        </is>
      </c>
      <c r="D65" t="inlineStr">
        <is>
          <t>Hospital</t>
        </is>
      </c>
      <c r="E65" t="inlineStr">
        <is>
          <t>Independent Sector</t>
        </is>
      </c>
      <c r="F65" t="inlineStr">
        <is>
          <t>Visible</t>
        </is>
      </c>
      <c r="G65" t="b">
        <v>1</v>
      </c>
      <c r="H65" t="inlineStr">
        <is>
          <t>Spire Washington Hospital</t>
        </is>
      </c>
      <c r="I65" t="inlineStr">
        <is>
          <t>Picktree Lane</t>
        </is>
      </c>
      <c r="J65" t="inlineStr">
        <is>
          <t>Washington, Tyne and Wear</t>
        </is>
      </c>
      <c r="K65" t="inlineStr">
        <is>
          <t>NE38 9JZ</t>
        </is>
      </c>
      <c r="L65" t="inlineStr">
        <is>
          <t>NT3</t>
        </is>
      </c>
      <c r="M65" t="inlineStr">
        <is>
          <t>Spire Healthcare</t>
        </is>
      </c>
      <c r="N65" t="inlineStr">
        <is>
          <t>0191 418 8669</t>
        </is>
      </c>
      <c r="O65" t="inlineStr">
        <is>
          <t>spire.washington@nhs.net</t>
        </is>
      </c>
      <c r="P65">
        <f>HYPERLINK("https://www.spirehealthcare.com/spire-washington-hospital/", "https://www.spirehealthcare.com/spire-washington-hospital/")</f>
        <v/>
      </c>
      <c r="Q65" t="inlineStr">
        <is>
          <t>(54.87936782836914, -1.5591007471084597)</t>
        </is>
      </c>
      <c r="R65" t="inlineStr">
        <is>
          <t>0191 418 8606</t>
        </is>
      </c>
    </row>
    <row r="66">
      <c r="A66" t="n">
        <v>18409</v>
      </c>
      <c r="B66" t="inlineStr">
        <is>
          <t>NT337</t>
        </is>
      </c>
      <c r="C66" t="inlineStr">
        <is>
          <t>Hospital</t>
        </is>
      </c>
      <c r="D66" t="inlineStr">
        <is>
          <t>Hospital</t>
        </is>
      </c>
      <c r="E66" t="inlineStr">
        <is>
          <t>Independent Sector</t>
        </is>
      </c>
      <c r="F66" t="inlineStr">
        <is>
          <t>Visible</t>
        </is>
      </c>
      <c r="G66" t="b">
        <v>1</v>
      </c>
      <c r="H66" t="inlineStr">
        <is>
          <t>Spire Liverpool Hospital</t>
        </is>
      </c>
      <c r="I66" t="inlineStr">
        <is>
          <t>Spire Liverpool Hospital, 57 Greenbank Road</t>
        </is>
      </c>
      <c r="J66" t="inlineStr">
        <is>
          <t>Liverpool</t>
        </is>
      </c>
      <c r="K66" t="inlineStr">
        <is>
          <t>L18 1HQ</t>
        </is>
      </c>
      <c r="L66" t="inlineStr">
        <is>
          <t>NT3</t>
        </is>
      </c>
      <c r="M66" t="inlineStr">
        <is>
          <t>Spire Healthcare</t>
        </is>
      </c>
      <c r="N66" t="inlineStr">
        <is>
          <t>0151 733 7123</t>
        </is>
      </c>
      <c r="O66" t="inlineStr">
        <is>
          <t>spire.liverpool@nhs.net</t>
        </is>
      </c>
      <c r="P66">
        <f>HYPERLINK("https://www.spirehealthcare.com/spire-liverpool-hospital/", "https://www.spirehealthcare.com/spire-liverpool-hospital/")</f>
        <v/>
      </c>
      <c r="Q66" t="inlineStr">
        <is>
          <t>(53.3852767944336, -2.924102306365967)</t>
        </is>
      </c>
      <c r="R66" t="inlineStr">
        <is>
          <t>0151 733 8043</t>
        </is>
      </c>
    </row>
    <row r="67">
      <c r="A67" t="n">
        <v>18410</v>
      </c>
      <c r="B67" t="inlineStr">
        <is>
          <t>NT339</t>
        </is>
      </c>
      <c r="C67" t="inlineStr">
        <is>
          <t>Hospital</t>
        </is>
      </c>
      <c r="D67" t="inlineStr">
        <is>
          <t>Hospital</t>
        </is>
      </c>
      <c r="E67" t="inlineStr">
        <is>
          <t>Independent Sector</t>
        </is>
      </c>
      <c r="F67" t="inlineStr">
        <is>
          <t>Visible</t>
        </is>
      </c>
      <c r="G67" t="b">
        <v>1</v>
      </c>
      <c r="H67" t="inlineStr">
        <is>
          <t>Spire Regency Hospital</t>
        </is>
      </c>
      <c r="I67" t="inlineStr">
        <is>
          <t>West Street</t>
        </is>
      </c>
      <c r="J67" t="inlineStr">
        <is>
          <t>Macclesfield, Cheshire</t>
        </is>
      </c>
      <c r="K67" t="inlineStr">
        <is>
          <t>SK11 8DW</t>
        </is>
      </c>
      <c r="L67" t="inlineStr">
        <is>
          <t>NT3</t>
        </is>
      </c>
      <c r="M67" t="inlineStr">
        <is>
          <t>Spire Healthcare</t>
        </is>
      </c>
      <c r="N67" t="inlineStr">
        <is>
          <t>01625 501150</t>
        </is>
      </c>
      <c r="O67" t="inlineStr">
        <is>
          <t>spire.regencyhospnhs@nhs.net</t>
        </is>
      </c>
      <c r="P67">
        <f>HYPERLINK("https://www.spirehealthcare.com/spire-regency-hospital-macclesfield/", "https://www.spirehealthcare.com/spire-regency-hospital-macclesfield/")</f>
        <v/>
      </c>
      <c r="Q67" t="inlineStr">
        <is>
          <t>(53.26012802124024, -2.1377995014190674)</t>
        </is>
      </c>
      <c r="R67" t="inlineStr">
        <is>
          <t>01625 501800</t>
        </is>
      </c>
    </row>
    <row r="68">
      <c r="A68" t="n">
        <v>18412</v>
      </c>
      <c r="B68" t="inlineStr">
        <is>
          <t>NT343</t>
        </is>
      </c>
      <c r="C68" t="inlineStr">
        <is>
          <t>Hospital</t>
        </is>
      </c>
      <c r="D68" t="inlineStr">
        <is>
          <t>Hospital</t>
        </is>
      </c>
      <c r="E68" t="inlineStr">
        <is>
          <t>Independent Sector</t>
        </is>
      </c>
      <c r="F68" t="inlineStr">
        <is>
          <t>Visible</t>
        </is>
      </c>
      <c r="G68" t="b">
        <v>1</v>
      </c>
      <c r="H68" t="inlineStr">
        <is>
          <t>Spire Thames Valley Hospital</t>
        </is>
      </c>
      <c r="I68" t="inlineStr">
        <is>
          <t>Wexham Street, Wexham</t>
        </is>
      </c>
      <c r="J68" t="inlineStr">
        <is>
          <t>Slough, Berkshire</t>
        </is>
      </c>
      <c r="K68" t="inlineStr">
        <is>
          <t>SL3 6NH</t>
        </is>
      </c>
      <c r="L68" t="inlineStr">
        <is>
          <t>NT3</t>
        </is>
      </c>
      <c r="M68" t="inlineStr">
        <is>
          <t>Spire Healthcare</t>
        </is>
      </c>
      <c r="N68" t="inlineStr">
        <is>
          <t>01753 662 241</t>
        </is>
      </c>
      <c r="O68" t="inlineStr">
        <is>
          <t>cservice-tv@spirehealthcare.com</t>
        </is>
      </c>
      <c r="P68">
        <f>HYPERLINK("https://www.spirehealthcare.com/spire-thames-valley-hospital/", "https://www.spirehealthcare.com/spire-thames-valley-hospital/")</f>
        <v/>
      </c>
      <c r="Q68" t="inlineStr">
        <is>
          <t>(51.54278945922852, -0.5724008083343506)</t>
        </is>
      </c>
      <c r="R68" t="inlineStr"/>
    </row>
    <row r="69">
      <c r="A69" t="n">
        <v>18413</v>
      </c>
      <c r="B69" t="inlineStr">
        <is>
          <t>NT344</t>
        </is>
      </c>
      <c r="C69" t="inlineStr">
        <is>
          <t>Hospital</t>
        </is>
      </c>
      <c r="D69" t="inlineStr">
        <is>
          <t>Hospital</t>
        </is>
      </c>
      <c r="E69" t="inlineStr">
        <is>
          <t>Independent Sector</t>
        </is>
      </c>
      <c r="F69" t="inlineStr">
        <is>
          <t>Visible</t>
        </is>
      </c>
      <c r="G69" t="b">
        <v>1</v>
      </c>
      <c r="H69" t="inlineStr">
        <is>
          <t>Spire Dunedin Hospital</t>
        </is>
      </c>
      <c r="I69" t="inlineStr">
        <is>
          <t>16 Bath Road</t>
        </is>
      </c>
      <c r="J69" t="inlineStr">
        <is>
          <t>Reading, Berkshire</t>
        </is>
      </c>
      <c r="K69" t="inlineStr">
        <is>
          <t>RG1 6NS</t>
        </is>
      </c>
      <c r="L69" t="inlineStr">
        <is>
          <t>NT3</t>
        </is>
      </c>
      <c r="M69" t="inlineStr">
        <is>
          <t>Spire Healthcare</t>
        </is>
      </c>
      <c r="N69" t="inlineStr">
        <is>
          <t>0118 9587676</t>
        </is>
      </c>
      <c r="O69" t="inlineStr">
        <is>
          <t>spire.dunedin@nhs.net</t>
        </is>
      </c>
      <c r="P69">
        <f>HYPERLINK("https://www.spirehealthcare.com/spire-dunedin-hospital/", "https://www.spirehealthcare.com/spire-dunedin-hospital/")</f>
        <v/>
      </c>
      <c r="Q69" t="inlineStr">
        <is>
          <t>(51.45022201538086, -0.9868063926696776)</t>
        </is>
      </c>
      <c r="R69" t="inlineStr">
        <is>
          <t>0118 9585531</t>
        </is>
      </c>
    </row>
    <row r="70">
      <c r="A70" t="n">
        <v>18414</v>
      </c>
      <c r="B70" t="inlineStr">
        <is>
          <t>NT345</t>
        </is>
      </c>
      <c r="C70" t="inlineStr">
        <is>
          <t>Hospital</t>
        </is>
      </c>
      <c r="D70" t="inlineStr">
        <is>
          <t>Hospital</t>
        </is>
      </c>
      <c r="E70" t="inlineStr">
        <is>
          <t>Independent Sector</t>
        </is>
      </c>
      <c r="F70" t="inlineStr">
        <is>
          <t>Visible</t>
        </is>
      </c>
      <c r="G70" t="b">
        <v>1</v>
      </c>
      <c r="H70" t="inlineStr">
        <is>
          <t>Spire Clare Park Hospital</t>
        </is>
      </c>
      <c r="I70" t="inlineStr">
        <is>
          <t>Crondall Lane</t>
        </is>
      </c>
      <c r="J70" t="inlineStr">
        <is>
          <t>Farnham, Surrey</t>
        </is>
      </c>
      <c r="K70" t="inlineStr">
        <is>
          <t>GU10 5XX</t>
        </is>
      </c>
      <c r="L70" t="inlineStr">
        <is>
          <t>NT3</t>
        </is>
      </c>
      <c r="M70" t="inlineStr">
        <is>
          <t>Spire Healthcare</t>
        </is>
      </c>
      <c r="N70" t="inlineStr">
        <is>
          <t>01252 850216</t>
        </is>
      </c>
      <c r="O70" t="inlineStr">
        <is>
          <t>info@spireclarepark.com</t>
        </is>
      </c>
      <c r="P70">
        <f>HYPERLINK("https://www.spirehealthcare.com/spire-clare-park-hospital/", "https://www.spirehealthcare.com/spire-clare-park-hospital/")</f>
        <v/>
      </c>
      <c r="Q70" t="inlineStr">
        <is>
          <t>(51.22512817382813, -0.8474741578102112)</t>
        </is>
      </c>
      <c r="R70" t="inlineStr"/>
    </row>
    <row r="71">
      <c r="A71" t="n">
        <v>18416</v>
      </c>
      <c r="B71" t="inlineStr">
        <is>
          <t>NT347</t>
        </is>
      </c>
      <c r="C71" t="inlineStr">
        <is>
          <t>Hospital</t>
        </is>
      </c>
      <c r="D71" t="inlineStr">
        <is>
          <t>Hospital</t>
        </is>
      </c>
      <c r="E71" t="inlineStr">
        <is>
          <t>Independent Sector</t>
        </is>
      </c>
      <c r="F71" t="inlineStr">
        <is>
          <t>Visible</t>
        </is>
      </c>
      <c r="G71" t="b">
        <v>1</v>
      </c>
      <c r="H71" t="inlineStr">
        <is>
          <t>Spire Fylde Coast Hospital</t>
        </is>
      </c>
      <c r="I71" t="inlineStr">
        <is>
          <t>St. Walburgas Road</t>
        </is>
      </c>
      <c r="J71" t="inlineStr">
        <is>
          <t>Blackpool, Lancashire</t>
        </is>
      </c>
      <c r="K71" t="inlineStr">
        <is>
          <t>FY3 8BP</t>
        </is>
      </c>
      <c r="L71" t="inlineStr">
        <is>
          <t>NT3</t>
        </is>
      </c>
      <c r="M71" t="inlineStr">
        <is>
          <t>Spire Healthcare</t>
        </is>
      </c>
      <c r="N71" t="inlineStr">
        <is>
          <t>01253 394 188</t>
        </is>
      </c>
      <c r="O71" t="inlineStr">
        <is>
          <t>info@spirefyldecoast.com</t>
        </is>
      </c>
      <c r="P71">
        <f>HYPERLINK("https://www.spirehealthcare.com/spire-fylde-coast-hospital/", "https://www.spirehealthcare.com/spire-fylde-coast-hospital/")</f>
        <v/>
      </c>
      <c r="Q71" t="inlineStr">
        <is>
          <t>(53.82605743408203, -3.019570589065552)</t>
        </is>
      </c>
      <c r="R71" t="inlineStr">
        <is>
          <t>0800 587 4105</t>
        </is>
      </c>
    </row>
    <row r="72">
      <c r="A72" t="n">
        <v>18417</v>
      </c>
      <c r="B72" t="inlineStr">
        <is>
          <t>NT348</t>
        </is>
      </c>
      <c r="C72" t="inlineStr">
        <is>
          <t>Hospital</t>
        </is>
      </c>
      <c r="D72" t="inlineStr">
        <is>
          <t>Hospital</t>
        </is>
      </c>
      <c r="E72" t="inlineStr">
        <is>
          <t>Independent Sector</t>
        </is>
      </c>
      <c r="F72" t="inlineStr">
        <is>
          <t>Visible</t>
        </is>
      </c>
      <c r="G72" t="b">
        <v>1</v>
      </c>
      <c r="H72" t="inlineStr">
        <is>
          <t>Spire Elland Hospital</t>
        </is>
      </c>
      <c r="I72" t="inlineStr">
        <is>
          <t>Elland Lane</t>
        </is>
      </c>
      <c r="J72" t="inlineStr">
        <is>
          <t>Elland, West Yorkshire</t>
        </is>
      </c>
      <c r="K72" t="inlineStr">
        <is>
          <t>HX5 9EB</t>
        </is>
      </c>
      <c r="L72" t="inlineStr">
        <is>
          <t>NT3</t>
        </is>
      </c>
      <c r="M72" t="inlineStr">
        <is>
          <t>Spire Healthcare</t>
        </is>
      </c>
      <c r="N72" t="inlineStr">
        <is>
          <t>01422 324000</t>
        </is>
      </c>
      <c r="O72" t="inlineStr">
        <is>
          <t>spire.elland@nhs.net</t>
        </is>
      </c>
      <c r="P72">
        <f>HYPERLINK("https://www.spirehealthcare.com/spire-elland-hospital/", "https://www.spirehealthcare.com/spire-elland-hospital/")</f>
        <v/>
      </c>
      <c r="Q72" t="inlineStr">
        <is>
          <t>(53.68877792358398, -1.8289133310317995)</t>
        </is>
      </c>
      <c r="R72" t="inlineStr">
        <is>
          <t>0800 138 8804</t>
        </is>
      </c>
    </row>
    <row r="73">
      <c r="A73" t="n">
        <v>18419</v>
      </c>
      <c r="B73" t="inlineStr">
        <is>
          <t>NT350</t>
        </is>
      </c>
      <c r="C73" t="inlineStr">
        <is>
          <t>Hospital</t>
        </is>
      </c>
      <c r="D73" t="inlineStr">
        <is>
          <t>Hospital</t>
        </is>
      </c>
      <c r="E73" t="inlineStr">
        <is>
          <t>Independent Sector</t>
        </is>
      </c>
      <c r="F73" t="inlineStr">
        <is>
          <t>Visible</t>
        </is>
      </c>
      <c r="G73" t="b">
        <v>1</v>
      </c>
      <c r="H73" t="inlineStr">
        <is>
          <t>Spire Methley Park Hospital</t>
        </is>
      </c>
      <c r="I73" t="inlineStr">
        <is>
          <t>Methley Lane, Methley</t>
        </is>
      </c>
      <c r="J73" t="inlineStr">
        <is>
          <t>Leeds, West Yorkshire</t>
        </is>
      </c>
      <c r="K73" t="inlineStr">
        <is>
          <t>LS26 9HG</t>
        </is>
      </c>
      <c r="L73" t="inlineStr">
        <is>
          <t>NT3</t>
        </is>
      </c>
      <c r="M73" t="inlineStr">
        <is>
          <t>Spire Healthcare</t>
        </is>
      </c>
      <c r="N73" t="inlineStr">
        <is>
          <t>01977 518518</t>
        </is>
      </c>
      <c r="O73" t="inlineStr">
        <is>
          <t>spire.methleypark@nhs.net</t>
        </is>
      </c>
      <c r="P73">
        <f>HYPERLINK("https://www.spirehealthcare.com/spire-methley-park-hospital/", "https://www.spirehealthcare.com/spire-methley-park-hospital/")</f>
        <v/>
      </c>
      <c r="Q73" t="inlineStr">
        <is>
          <t>(53.74044418334961, -1.423310160636902)</t>
        </is>
      </c>
      <c r="R73" t="inlineStr"/>
    </row>
    <row r="74">
      <c r="A74" t="n">
        <v>18420</v>
      </c>
      <c r="B74" t="inlineStr">
        <is>
          <t>NT351</t>
        </is>
      </c>
      <c r="C74" t="inlineStr">
        <is>
          <t>Hospital</t>
        </is>
      </c>
      <c r="D74" t="inlineStr">
        <is>
          <t>Hospital</t>
        </is>
      </c>
      <c r="E74" t="inlineStr">
        <is>
          <t>Independent Sector</t>
        </is>
      </c>
      <c r="F74" t="inlineStr">
        <is>
          <t>Visible</t>
        </is>
      </c>
      <c r="G74" t="b">
        <v>1</v>
      </c>
      <c r="H74" t="inlineStr">
        <is>
          <t>Spire Hull and East Riding Hospital</t>
        </is>
      </c>
      <c r="I74" t="inlineStr">
        <is>
          <t>Lowfield Road, Anlaby</t>
        </is>
      </c>
      <c r="J74" t="inlineStr">
        <is>
          <t>Hull</t>
        </is>
      </c>
      <c r="K74" t="inlineStr">
        <is>
          <t>HU10 7AZ</t>
        </is>
      </c>
      <c r="L74" t="inlineStr">
        <is>
          <t>NT3</t>
        </is>
      </c>
      <c r="M74" t="inlineStr">
        <is>
          <t>Spire Healthcare</t>
        </is>
      </c>
      <c r="N74" t="inlineStr">
        <is>
          <t xml:space="preserve">01482 659471 </t>
        </is>
      </c>
      <c r="O74" t="inlineStr">
        <is>
          <t>spire.hull@nhs.net</t>
        </is>
      </c>
      <c r="P74">
        <f>HYPERLINK("https://www.spirehealthcare.com/spire-hull-and-east-riding-hospital/", "https://www.spirehealthcare.com/spire-hull-and-east-riding-hospital/")</f>
        <v/>
      </c>
      <c r="Q74" t="inlineStr">
        <is>
          <t>(53.73925399780274, -0.435012012720108)</t>
        </is>
      </c>
      <c r="R74" t="inlineStr">
        <is>
          <t xml:space="preserve">01482 654033 </t>
        </is>
      </c>
    </row>
    <row r="75">
      <c r="A75" t="n">
        <v>18421</v>
      </c>
      <c r="B75" t="inlineStr">
        <is>
          <t>NT364</t>
        </is>
      </c>
      <c r="C75" t="inlineStr">
        <is>
          <t>Hospital</t>
        </is>
      </c>
      <c r="D75" t="inlineStr">
        <is>
          <t>Hospital</t>
        </is>
      </c>
      <c r="E75" t="inlineStr">
        <is>
          <t>Independent Sector</t>
        </is>
      </c>
      <c r="F75" t="inlineStr">
        <is>
          <t>Visible</t>
        </is>
      </c>
      <c r="G75" t="b">
        <v>1</v>
      </c>
      <c r="H75" t="inlineStr">
        <is>
          <t>The Montefiore Hospital</t>
        </is>
      </c>
      <c r="I75" t="inlineStr">
        <is>
          <t>2 Montefiore Road</t>
        </is>
      </c>
      <c r="J75" t="inlineStr">
        <is>
          <t>Hove, East Sussex</t>
        </is>
      </c>
      <c r="K75" t="inlineStr">
        <is>
          <t>BN3 1RD</t>
        </is>
      </c>
      <c r="L75" t="inlineStr">
        <is>
          <t>NT3</t>
        </is>
      </c>
      <c r="M75" t="inlineStr">
        <is>
          <t>Spire Healthcare</t>
        </is>
      </c>
      <c r="N75" t="inlineStr">
        <is>
          <t>01273 828 120</t>
        </is>
      </c>
      <c r="O75" t="inlineStr">
        <is>
          <t>montefioreinfo@spirehealthcare.com</t>
        </is>
      </c>
      <c r="P75">
        <f>HYPERLINK("http://themontefiorehospital.co.uk/", "http://themontefiorehospital.co.uk/")</f>
        <v/>
      </c>
      <c r="Q75" t="inlineStr">
        <is>
          <t>(50.83185577392578, -0.1548852771520614)</t>
        </is>
      </c>
      <c r="R75" t="inlineStr">
        <is>
          <t>01273 828 130</t>
        </is>
      </c>
    </row>
    <row r="76">
      <c r="A76" t="n">
        <v>18423</v>
      </c>
      <c r="B76" t="inlineStr">
        <is>
          <t>NT401</t>
        </is>
      </c>
      <c r="C76" t="inlineStr">
        <is>
          <t>Hospital</t>
        </is>
      </c>
      <c r="D76" t="inlineStr">
        <is>
          <t>Hospital</t>
        </is>
      </c>
      <c r="E76" t="inlineStr">
        <is>
          <t>Independent Sector</t>
        </is>
      </c>
      <c r="F76" t="inlineStr">
        <is>
          <t>Visible</t>
        </is>
      </c>
      <c r="G76" t="b">
        <v>1</v>
      </c>
      <c r="H76" t="inlineStr">
        <is>
          <t>BMI The Alexandra Hospital</t>
        </is>
      </c>
      <c r="I76" t="inlineStr">
        <is>
          <t>The Alexandra Hospital, Mill Lane</t>
        </is>
      </c>
      <c r="J76" t="inlineStr">
        <is>
          <t>Cheadle, Cheshire</t>
        </is>
      </c>
      <c r="K76" t="inlineStr">
        <is>
          <t>SK8 2PX</t>
        </is>
      </c>
      <c r="L76" t="inlineStr">
        <is>
          <t>NT4</t>
        </is>
      </c>
      <c r="M76" t="inlineStr">
        <is>
          <t>BMI Healthcare</t>
        </is>
      </c>
      <c r="N76" t="inlineStr">
        <is>
          <t>0161 428 3656</t>
        </is>
      </c>
      <c r="O76" t="inlineStr">
        <is>
          <t>info@bmihealthcare.co.uk</t>
        </is>
      </c>
      <c r="P76">
        <f>HYPERLINK("https://www.bmihealthcare.co.uk/hospitals/bmi-the-alexandra-hospital", "https://www.bmihealthcare.co.uk/hospitals/bmi-the-alexandra-hospital")</f>
        <v/>
      </c>
      <c r="Q76" t="inlineStr">
        <is>
          <t>(53.39726638793945, -2.215813159942627)</t>
        </is>
      </c>
      <c r="R76" t="inlineStr">
        <is>
          <t>0161 491 3867</t>
        </is>
      </c>
    </row>
    <row r="77">
      <c r="A77" t="n">
        <v>18424</v>
      </c>
      <c r="B77" t="inlineStr">
        <is>
          <t>NT402</t>
        </is>
      </c>
      <c r="C77" t="inlineStr">
        <is>
          <t>Hospital</t>
        </is>
      </c>
      <c r="D77" t="inlineStr">
        <is>
          <t>Hospital</t>
        </is>
      </c>
      <c r="E77" t="inlineStr">
        <is>
          <t>Independent Sector</t>
        </is>
      </c>
      <c r="F77" t="inlineStr">
        <is>
          <t>Visible</t>
        </is>
      </c>
      <c r="G77" t="b">
        <v>1</v>
      </c>
      <c r="H77" t="inlineStr">
        <is>
          <t>BMI Bath Clinic</t>
        </is>
      </c>
      <c r="I77" t="inlineStr">
        <is>
          <t>The Bath Clinic, Claverton Down Road, Combe Down</t>
        </is>
      </c>
      <c r="J77" t="inlineStr">
        <is>
          <t>Bath</t>
        </is>
      </c>
      <c r="K77" t="inlineStr">
        <is>
          <t>BA2 7BR</t>
        </is>
      </c>
      <c r="L77" t="inlineStr">
        <is>
          <t>NT4</t>
        </is>
      </c>
      <c r="M77" t="inlineStr">
        <is>
          <t>BMI Healthcare</t>
        </is>
      </c>
      <c r="N77" t="inlineStr">
        <is>
          <t>01225 835555</t>
        </is>
      </c>
      <c r="O77" t="inlineStr">
        <is>
          <t>bath@bmihealthcare.co.uk</t>
        </is>
      </c>
      <c r="P77">
        <f>HYPERLINK("https://www.bmihealthcare.co.uk/hospitals/bmi-bath-clinic", "https://www.bmihealthcare.co.uk/hospitals/bmi-bath-clinic")</f>
        <v/>
      </c>
      <c r="Q77" t="inlineStr">
        <is>
          <t>(51.36428451538086, -2.332021951675415)</t>
        </is>
      </c>
      <c r="R77" t="inlineStr">
        <is>
          <t>01225 835900</t>
        </is>
      </c>
    </row>
    <row r="78">
      <c r="A78" t="n">
        <v>18425</v>
      </c>
      <c r="B78" t="inlineStr">
        <is>
          <t>NT403</t>
        </is>
      </c>
      <c r="C78" t="inlineStr">
        <is>
          <t>Hospital</t>
        </is>
      </c>
      <c r="D78" t="inlineStr">
        <is>
          <t>Hospital</t>
        </is>
      </c>
      <c r="E78" t="inlineStr">
        <is>
          <t>Independent Sector</t>
        </is>
      </c>
      <c r="F78" t="inlineStr">
        <is>
          <t>Visible</t>
        </is>
      </c>
      <c r="G78" t="b">
        <v>1</v>
      </c>
      <c r="H78" t="inlineStr">
        <is>
          <t>BMI The Beardwood Hospital</t>
        </is>
      </c>
      <c r="I78" t="inlineStr">
        <is>
          <t>Preston New Road</t>
        </is>
      </c>
      <c r="J78" t="inlineStr">
        <is>
          <t>Blackburn, Lancashire</t>
        </is>
      </c>
      <c r="K78" t="inlineStr">
        <is>
          <t>BB2 7AE</t>
        </is>
      </c>
      <c r="L78" t="inlineStr">
        <is>
          <t>NT4</t>
        </is>
      </c>
      <c r="M78" t="inlineStr">
        <is>
          <t>BMI Healthcare</t>
        </is>
      </c>
      <c r="N78" t="inlineStr">
        <is>
          <t>01254 507607</t>
        </is>
      </c>
      <c r="O78" t="inlineStr">
        <is>
          <t>beardwood@bmihealthcare.co.uk</t>
        </is>
      </c>
      <c r="P78">
        <f>HYPERLINK("https://www.bmihealthcare.co.uk/hospitals/bmi-the-beardwood-hospital", "https://www.bmihealthcare.co.uk/hospitals/bmi-the-beardwood-hospital")</f>
        <v/>
      </c>
      <c r="Q78" t="inlineStr">
        <is>
          <t>(53.75504302978516, -2.5131618976593018)</t>
        </is>
      </c>
      <c r="R78" t="inlineStr">
        <is>
          <t>01254 507608</t>
        </is>
      </c>
    </row>
    <row r="79">
      <c r="A79" t="n">
        <v>18426</v>
      </c>
      <c r="B79" t="inlineStr">
        <is>
          <t>NT404</t>
        </is>
      </c>
      <c r="C79" t="inlineStr">
        <is>
          <t>Hospital</t>
        </is>
      </c>
      <c r="D79" t="inlineStr">
        <is>
          <t>Hospital</t>
        </is>
      </c>
      <c r="E79" t="inlineStr">
        <is>
          <t>Independent Sector</t>
        </is>
      </c>
      <c r="F79" t="inlineStr">
        <is>
          <t>Visible</t>
        </is>
      </c>
      <c r="G79" t="b">
        <v>1</v>
      </c>
      <c r="H79" t="inlineStr">
        <is>
          <t>BMI The Beaumont Hospital</t>
        </is>
      </c>
      <c r="I79" t="inlineStr">
        <is>
          <t>Chorley New Road, Lostock</t>
        </is>
      </c>
      <c r="J79" t="inlineStr">
        <is>
          <t>Bolton, Lancashire</t>
        </is>
      </c>
      <c r="K79" t="inlineStr">
        <is>
          <t>BL6 4LA</t>
        </is>
      </c>
      <c r="L79" t="inlineStr">
        <is>
          <t>NT4</t>
        </is>
      </c>
      <c r="M79" t="inlineStr">
        <is>
          <t>BMI Healthcare</t>
        </is>
      </c>
      <c r="N79" t="inlineStr">
        <is>
          <t>01204 404404</t>
        </is>
      </c>
      <c r="O79" t="inlineStr">
        <is>
          <t>beaumont@bmihealthcare.co.uk</t>
        </is>
      </c>
      <c r="P79">
        <f>HYPERLINK("https://www.bmihealthcare.co.uk/hospitals/bmi-the-beaumont-hospital", "https://www.bmihealthcare.co.uk/hospitals/bmi-the-beaumont-hospital")</f>
        <v/>
      </c>
      <c r="Q79" t="inlineStr">
        <is>
          <t>(53.58149337768554, -2.4992904663085938)</t>
        </is>
      </c>
      <c r="R79" t="inlineStr">
        <is>
          <t>01204 404488</t>
        </is>
      </c>
    </row>
    <row r="80">
      <c r="A80" t="n">
        <v>18427</v>
      </c>
      <c r="B80" t="inlineStr">
        <is>
          <t>NT405</t>
        </is>
      </c>
      <c r="C80" t="inlineStr">
        <is>
          <t>Hospital</t>
        </is>
      </c>
      <c r="D80" t="inlineStr">
        <is>
          <t>Hospital</t>
        </is>
      </c>
      <c r="E80" t="inlineStr">
        <is>
          <t>Independent Sector</t>
        </is>
      </c>
      <c r="F80" t="inlineStr">
        <is>
          <t>Visible</t>
        </is>
      </c>
      <c r="G80" t="b">
        <v>1</v>
      </c>
      <c r="H80" t="inlineStr">
        <is>
          <t>BMI Bishops Wood Hospital</t>
        </is>
      </c>
      <c r="I80" t="inlineStr">
        <is>
          <t>Rickmansworth Road</t>
        </is>
      </c>
      <c r="J80" t="inlineStr">
        <is>
          <t>Northwood, Middlesex</t>
        </is>
      </c>
      <c r="K80" t="inlineStr">
        <is>
          <t>HA6 2JW</t>
        </is>
      </c>
      <c r="L80" t="inlineStr">
        <is>
          <t>NT4</t>
        </is>
      </c>
      <c r="M80" t="inlineStr">
        <is>
          <t>BMI Healthcare</t>
        </is>
      </c>
      <c r="N80" t="inlineStr">
        <is>
          <t>01923 835814</t>
        </is>
      </c>
      <c r="O80" t="inlineStr">
        <is>
          <t>info@bmihealthcare.co.uk</t>
        </is>
      </c>
      <c r="P80">
        <f>HYPERLINK("https://www.bmihealthcare.co.uk/hospitals/bmi-bishops-wood-hospital", "https://www.bmihealthcare.co.uk/hospitals/bmi-bishops-wood-hospital")</f>
        <v/>
      </c>
      <c r="Q80" t="inlineStr">
        <is>
          <t>(51.61645126342773, -0.446507066488266)</t>
        </is>
      </c>
      <c r="R80" t="inlineStr">
        <is>
          <t>01923 835181</t>
        </is>
      </c>
    </row>
    <row r="81">
      <c r="A81" t="n">
        <v>18428</v>
      </c>
      <c r="B81" t="inlineStr">
        <is>
          <t>NT406</t>
        </is>
      </c>
      <c r="C81" t="inlineStr">
        <is>
          <t>Hospital</t>
        </is>
      </c>
      <c r="D81" t="inlineStr">
        <is>
          <t>Hospital</t>
        </is>
      </c>
      <c r="E81" t="inlineStr">
        <is>
          <t>Independent Sector</t>
        </is>
      </c>
      <c r="F81" t="inlineStr">
        <is>
          <t>Visible</t>
        </is>
      </c>
      <c r="G81" t="b">
        <v>1</v>
      </c>
      <c r="H81" t="inlineStr">
        <is>
          <t>BMI The Blackheath Hospital</t>
        </is>
      </c>
      <c r="I81" t="inlineStr">
        <is>
          <t>40 - 42 Lee Terrace</t>
        </is>
      </c>
      <c r="J81" t="inlineStr">
        <is>
          <t>London</t>
        </is>
      </c>
      <c r="K81" t="inlineStr">
        <is>
          <t>SE3 9UD</t>
        </is>
      </c>
      <c r="L81" t="inlineStr">
        <is>
          <t>NT4</t>
        </is>
      </c>
      <c r="M81" t="inlineStr">
        <is>
          <t>BMI Healthcare</t>
        </is>
      </c>
      <c r="N81" t="inlineStr">
        <is>
          <t>020 8108 3076</t>
        </is>
      </c>
      <c r="O81" t="inlineStr">
        <is>
          <t>info@bmihealthcare.co.uk</t>
        </is>
      </c>
      <c r="P81">
        <f>HYPERLINK("https://www.bmihealthcare.co.uk/hospitals/bmi-the-blackheath-hospital", "https://www.bmihealthcare.co.uk/hospitals/bmi-the-blackheath-hospital")</f>
        <v/>
      </c>
      <c r="Q81" t="inlineStr">
        <is>
          <t>(51.46347427368164, 0.0062793414108455)</t>
        </is>
      </c>
      <c r="R81" t="inlineStr">
        <is>
          <t>020 8318 2542</t>
        </is>
      </c>
    </row>
    <row r="82">
      <c r="A82" t="n">
        <v>18430</v>
      </c>
      <c r="B82" t="inlineStr">
        <is>
          <t>NT408</t>
        </is>
      </c>
      <c r="C82" t="inlineStr">
        <is>
          <t>Hospital</t>
        </is>
      </c>
      <c r="D82" t="inlineStr">
        <is>
          <t>Hospital</t>
        </is>
      </c>
      <c r="E82" t="inlineStr">
        <is>
          <t>Independent Sector</t>
        </is>
      </c>
      <c r="F82" t="inlineStr">
        <is>
          <t>Visible</t>
        </is>
      </c>
      <c r="G82" t="b">
        <v>1</v>
      </c>
      <c r="H82" t="inlineStr">
        <is>
          <t>BMI The Chaucer Hospital</t>
        </is>
      </c>
      <c r="I82" t="inlineStr">
        <is>
          <t>Nackington Road</t>
        </is>
      </c>
      <c r="J82" t="inlineStr">
        <is>
          <t>Canterbury, Kent</t>
        </is>
      </c>
      <c r="K82" t="inlineStr">
        <is>
          <t>CT4 7AR</t>
        </is>
      </c>
      <c r="L82" t="inlineStr">
        <is>
          <t>NT4</t>
        </is>
      </c>
      <c r="M82" t="inlineStr">
        <is>
          <t>BMI Healthcare</t>
        </is>
      </c>
      <c r="N82" t="inlineStr">
        <is>
          <t>01227 825100</t>
        </is>
      </c>
      <c r="O82" t="inlineStr">
        <is>
          <t>chaucer@bmihealthcare.co.uk</t>
        </is>
      </c>
      <c r="P82">
        <f>HYPERLINK("https://www.bmihealthcare.co.uk/hospitals/bmi-the-chaucer-hospital", "https://www.bmihealthcare.co.uk/hospitals/bmi-the-chaucer-hospital")</f>
        <v/>
      </c>
      <c r="Q82" t="inlineStr">
        <is>
          <t>(51.26171875, 1.0874593257904053)</t>
        </is>
      </c>
      <c r="R82" t="inlineStr">
        <is>
          <t>01227 762733</t>
        </is>
      </c>
    </row>
    <row r="83">
      <c r="A83" t="n">
        <v>18431</v>
      </c>
      <c r="B83" t="inlineStr">
        <is>
          <t>NT409</t>
        </is>
      </c>
      <c r="C83" t="inlineStr">
        <is>
          <t>Hospital</t>
        </is>
      </c>
      <c r="D83" t="inlineStr">
        <is>
          <t>Hospital</t>
        </is>
      </c>
      <c r="E83" t="inlineStr">
        <is>
          <t>Independent Sector</t>
        </is>
      </c>
      <c r="F83" t="inlineStr">
        <is>
          <t>Visible</t>
        </is>
      </c>
      <c r="G83" t="b">
        <v>1</v>
      </c>
      <c r="H83" t="inlineStr">
        <is>
          <t>BMI Chelsfield Park Hospital</t>
        </is>
      </c>
      <c r="I83" t="inlineStr">
        <is>
          <t>Bucks Cross Road, Chelsfield</t>
        </is>
      </c>
      <c r="J83" t="inlineStr">
        <is>
          <t>Orpington, Kent</t>
        </is>
      </c>
      <c r="K83" t="inlineStr">
        <is>
          <t>BR6 7RG</t>
        </is>
      </c>
      <c r="L83" t="inlineStr">
        <is>
          <t>NT4</t>
        </is>
      </c>
      <c r="M83" t="inlineStr">
        <is>
          <t>BMI Healthcare</t>
        </is>
      </c>
      <c r="N83" t="inlineStr">
        <is>
          <t>01689 877855</t>
        </is>
      </c>
      <c r="O83" t="inlineStr"/>
      <c r="P83">
        <f>HYPERLINK("https://www.bmihealthcare.co.uk/hospitals/bmi-chelsfield-park-hospital", "https://www.bmihealthcare.co.uk/hospitals/bmi-chelsfield-park-hospital")</f>
        <v/>
      </c>
      <c r="Q83" t="inlineStr">
        <is>
          <t>(51.35846710205078, 0.1308609545230865)</t>
        </is>
      </c>
      <c r="R83" t="inlineStr">
        <is>
          <t>01689 837439</t>
        </is>
      </c>
    </row>
    <row r="84">
      <c r="A84" t="n">
        <v>18432</v>
      </c>
      <c r="B84" t="inlineStr">
        <is>
          <t>NT410</t>
        </is>
      </c>
      <c r="C84" t="inlineStr">
        <is>
          <t>Hospital</t>
        </is>
      </c>
      <c r="D84" t="inlineStr">
        <is>
          <t>Hospital</t>
        </is>
      </c>
      <c r="E84" t="inlineStr">
        <is>
          <t>Independent Sector</t>
        </is>
      </c>
      <c r="F84" t="inlineStr">
        <is>
          <t>Visible</t>
        </is>
      </c>
      <c r="G84" t="b">
        <v>1</v>
      </c>
      <c r="H84" t="inlineStr">
        <is>
          <t>BMI The Chiltern Hospital</t>
        </is>
      </c>
      <c r="I84" t="inlineStr">
        <is>
          <t>London Road</t>
        </is>
      </c>
      <c r="J84" t="inlineStr">
        <is>
          <t>Great Missenden, Buckinghamshire</t>
        </is>
      </c>
      <c r="K84" t="inlineStr">
        <is>
          <t>HP16 0EN</t>
        </is>
      </c>
      <c r="L84" t="inlineStr">
        <is>
          <t>NT4</t>
        </is>
      </c>
      <c r="M84" t="inlineStr">
        <is>
          <t>BMI Healthcare</t>
        </is>
      </c>
      <c r="N84" t="inlineStr">
        <is>
          <t>01494 890890</t>
        </is>
      </c>
      <c r="O84" t="inlineStr">
        <is>
          <t>chiltern@bmihealthcare.co.uk</t>
        </is>
      </c>
      <c r="P84">
        <f>HYPERLINK("https://www.bmihealthcare.co.uk/hospitals/bmi-the-chiltern-hospital", "https://www.bmihealthcare.co.uk/hospitals/bmi-the-chiltern-hospital")</f>
        <v/>
      </c>
      <c r="Q84" t="inlineStr">
        <is>
          <t>(51.69053268432617, -0.6936541795730591)</t>
        </is>
      </c>
      <c r="R84" t="inlineStr">
        <is>
          <t>01494 890250</t>
        </is>
      </c>
    </row>
    <row r="85">
      <c r="A85" t="n">
        <v>18433</v>
      </c>
      <c r="B85" t="inlineStr">
        <is>
          <t>NT411</t>
        </is>
      </c>
      <c r="C85" t="inlineStr">
        <is>
          <t>Hospital</t>
        </is>
      </c>
      <c r="D85" t="inlineStr">
        <is>
          <t>Hospital</t>
        </is>
      </c>
      <c r="E85" t="inlineStr">
        <is>
          <t>Independent Sector</t>
        </is>
      </c>
      <c r="F85" t="inlineStr">
        <is>
          <t>Visible</t>
        </is>
      </c>
      <c r="G85" t="b">
        <v>1</v>
      </c>
      <c r="H85" t="inlineStr">
        <is>
          <t>BMI The Clementine Churchill Hospital</t>
        </is>
      </c>
      <c r="I85" t="inlineStr">
        <is>
          <t>Sudbury Hill</t>
        </is>
      </c>
      <c r="J85" t="inlineStr">
        <is>
          <t>Harrow, Middlesex</t>
        </is>
      </c>
      <c r="K85" t="inlineStr">
        <is>
          <t>HA1 3RX</t>
        </is>
      </c>
      <c r="L85" t="inlineStr">
        <is>
          <t>NT4</t>
        </is>
      </c>
      <c r="M85" t="inlineStr">
        <is>
          <t>BMI Healthcare</t>
        </is>
      </c>
      <c r="N85" t="inlineStr">
        <is>
          <t>020 8872 3872</t>
        </is>
      </c>
      <c r="O85" t="inlineStr">
        <is>
          <t>cch@bmihealthcare.co.uk</t>
        </is>
      </c>
      <c r="P85">
        <f>HYPERLINK("https://www.bmihealthcare.co.uk/hospitals/bmi-the-clementine-churchill-hospital", "https://www.bmihealthcare.co.uk/hospitals/bmi-the-clementine-churchill-hospital")</f>
        <v/>
      </c>
      <c r="Q85" t="inlineStr">
        <is>
          <t>(51.56496810913086, -0.3326943218708038)</t>
        </is>
      </c>
      <c r="R85" t="inlineStr"/>
    </row>
    <row r="86">
      <c r="A86" t="n">
        <v>18434</v>
      </c>
      <c r="B86" t="inlineStr">
        <is>
          <t>NT412</t>
        </is>
      </c>
      <c r="C86" t="inlineStr">
        <is>
          <t>Hospital</t>
        </is>
      </c>
      <c r="D86" t="inlineStr">
        <is>
          <t>Hospital</t>
        </is>
      </c>
      <c r="E86" t="inlineStr">
        <is>
          <t>Independent Sector</t>
        </is>
      </c>
      <c r="F86" t="inlineStr">
        <is>
          <t>Visible</t>
        </is>
      </c>
      <c r="G86" t="b">
        <v>1</v>
      </c>
      <c r="H86" t="inlineStr">
        <is>
          <t>BMI The Droitwich Spa Hospital</t>
        </is>
      </c>
      <c r="I86" t="inlineStr">
        <is>
          <t>St Andrews Road</t>
        </is>
      </c>
      <c r="J86" t="inlineStr">
        <is>
          <t>Droitwich, Worcestershire</t>
        </is>
      </c>
      <c r="K86" t="inlineStr">
        <is>
          <t>WR9 8DN</t>
        </is>
      </c>
      <c r="L86" t="inlineStr">
        <is>
          <t>NT4</t>
        </is>
      </c>
      <c r="M86" t="inlineStr">
        <is>
          <t>BMI Healthcare</t>
        </is>
      </c>
      <c r="N86" t="inlineStr">
        <is>
          <t>01905 793333</t>
        </is>
      </c>
      <c r="O86" t="inlineStr">
        <is>
          <t>droitwich@bmihealthcare.co.uk</t>
        </is>
      </c>
      <c r="P86">
        <f>HYPERLINK("https://www.bmihealthcare.co.uk/hospitals/bmi-the-droitwich-spa-hospital", "https://www.bmihealthcare.co.uk/hospitals/bmi-the-droitwich-spa-hospital")</f>
        <v/>
      </c>
      <c r="Q86" t="inlineStr">
        <is>
          <t>(52.26553726196289, -2.150866270065308)</t>
        </is>
      </c>
      <c r="R86" t="inlineStr">
        <is>
          <t>01905 793334</t>
        </is>
      </c>
    </row>
    <row r="87">
      <c r="A87" t="n">
        <v>18438</v>
      </c>
      <c r="B87" t="inlineStr">
        <is>
          <t>NT416</t>
        </is>
      </c>
      <c r="C87" t="inlineStr">
        <is>
          <t>Hospital</t>
        </is>
      </c>
      <c r="D87" t="inlineStr">
        <is>
          <t>Hospital</t>
        </is>
      </c>
      <c r="E87" t="inlineStr">
        <is>
          <t>Independent Sector</t>
        </is>
      </c>
      <c r="F87" t="inlineStr">
        <is>
          <t>Visible</t>
        </is>
      </c>
      <c r="G87" t="b">
        <v>1</v>
      </c>
      <c r="H87" t="inlineStr">
        <is>
          <t>BMI Hendon Hospital</t>
        </is>
      </c>
      <c r="I87" t="inlineStr">
        <is>
          <t>BMI Hendon Hospital, 46-50 Sunny Gardens Road, Hendon</t>
        </is>
      </c>
      <c r="J87" t="inlineStr">
        <is>
          <t>London</t>
        </is>
      </c>
      <c r="K87" t="inlineStr">
        <is>
          <t>NW4 1RP</t>
        </is>
      </c>
      <c r="L87" t="inlineStr">
        <is>
          <t>NT4</t>
        </is>
      </c>
      <c r="M87" t="inlineStr">
        <is>
          <t>BMI Healthcare</t>
        </is>
      </c>
      <c r="N87" t="inlineStr">
        <is>
          <t>020 8457 4500</t>
        </is>
      </c>
      <c r="O87" t="inlineStr">
        <is>
          <t>garden@bmihealthcare.co.uk</t>
        </is>
      </c>
      <c r="P87">
        <f>HYPERLINK("https://www.bmihealthcare.co.uk/hospitals/bmi-hendon-hospital", "https://www.bmihealthcare.co.uk/hospitals/bmi-hendon-hospital")</f>
        <v/>
      </c>
      <c r="Q87" t="inlineStr">
        <is>
          <t>(51.593711853027344, -0.224589705467224)</t>
        </is>
      </c>
      <c r="R87" t="inlineStr">
        <is>
          <t>020 8457 4567</t>
        </is>
      </c>
    </row>
    <row r="88">
      <c r="A88" t="n">
        <v>18439</v>
      </c>
      <c r="B88" t="inlineStr">
        <is>
          <t>NT417</t>
        </is>
      </c>
      <c r="C88" t="inlineStr">
        <is>
          <t>Hospital</t>
        </is>
      </c>
      <c r="D88" t="inlineStr">
        <is>
          <t>Hospital</t>
        </is>
      </c>
      <c r="E88" t="inlineStr">
        <is>
          <t>Independent Sector</t>
        </is>
      </c>
      <c r="F88" t="inlineStr">
        <is>
          <t>Visible</t>
        </is>
      </c>
      <c r="G88" t="b">
        <v>1</v>
      </c>
      <c r="H88" t="inlineStr">
        <is>
          <t>BMI Goring Hall Hospital</t>
        </is>
      </c>
      <c r="I88" t="inlineStr">
        <is>
          <t>Bodiam Avenue, Goring-By-Sea</t>
        </is>
      </c>
      <c r="J88" t="inlineStr">
        <is>
          <t>Worthing, West Sussex</t>
        </is>
      </c>
      <c r="K88" t="inlineStr">
        <is>
          <t>BN12 5AT</t>
        </is>
      </c>
      <c r="L88" t="inlineStr">
        <is>
          <t>NT4</t>
        </is>
      </c>
      <c r="M88" t="inlineStr">
        <is>
          <t>BMI Healthcare</t>
        </is>
      </c>
      <c r="N88" t="inlineStr">
        <is>
          <t>01903 506699</t>
        </is>
      </c>
      <c r="O88" t="inlineStr">
        <is>
          <t>info@bmihealthcare.co.uk</t>
        </is>
      </c>
      <c r="P88">
        <f>HYPERLINK("https://www.bmihealthcare.co.uk/hospitals/bmi-goring-hall-hospital", "https://www.bmihealthcare.co.uk/hospitals/bmi-goring-hall-hospital")</f>
        <v/>
      </c>
      <c r="Q88" t="inlineStr">
        <is>
          <t>(50.8113899230957, -0.4318186938762665)</t>
        </is>
      </c>
      <c r="R88" t="inlineStr">
        <is>
          <t>01903 242348</t>
        </is>
      </c>
    </row>
    <row r="89">
      <c r="A89" t="n">
        <v>18441</v>
      </c>
      <c r="B89" t="inlineStr">
        <is>
          <t>NT419</t>
        </is>
      </c>
      <c r="C89" t="inlineStr">
        <is>
          <t>Hospital</t>
        </is>
      </c>
      <c r="D89" t="inlineStr">
        <is>
          <t>Hospital</t>
        </is>
      </c>
      <c r="E89" t="inlineStr">
        <is>
          <t>Independent Sector</t>
        </is>
      </c>
      <c r="F89" t="inlineStr">
        <is>
          <t>Visible</t>
        </is>
      </c>
      <c r="G89" t="b">
        <v>1</v>
      </c>
      <c r="H89" t="inlineStr">
        <is>
          <t>BMI The Harbour Hospital</t>
        </is>
      </c>
      <c r="I89" t="inlineStr">
        <is>
          <t>St Mary's Road</t>
        </is>
      </c>
      <c r="J89" t="inlineStr">
        <is>
          <t>Poole, Dorset</t>
        </is>
      </c>
      <c r="K89" t="inlineStr">
        <is>
          <t>BH15 2BH</t>
        </is>
      </c>
      <c r="L89" t="inlineStr">
        <is>
          <t>NT4</t>
        </is>
      </c>
      <c r="M89" t="inlineStr">
        <is>
          <t>BMI Healthcare</t>
        </is>
      </c>
      <c r="N89" t="inlineStr">
        <is>
          <t>01202 244200</t>
        </is>
      </c>
      <c r="O89" t="inlineStr">
        <is>
          <t>info@bmihealthcare.co.uk</t>
        </is>
      </c>
      <c r="P89">
        <f>HYPERLINK("https://www.bmihealthcare.co.uk/hospitals/bmi-the-harbour-hospital", "https://www.bmihealthcare.co.uk/hospitals/bmi-the-harbour-hospital")</f>
        <v/>
      </c>
      <c r="Q89" t="inlineStr">
        <is>
          <t>(50.72200775146485, -1.9756811857223515)</t>
        </is>
      </c>
      <c r="R89" t="inlineStr">
        <is>
          <t>01202 244201</t>
        </is>
      </c>
    </row>
    <row r="90">
      <c r="A90" t="n">
        <v>18442</v>
      </c>
      <c r="B90" t="inlineStr">
        <is>
          <t>NT420</t>
        </is>
      </c>
      <c r="C90" t="inlineStr">
        <is>
          <t>Hospital</t>
        </is>
      </c>
      <c r="D90" t="inlineStr">
        <is>
          <t>Hospital</t>
        </is>
      </c>
      <c r="E90" t="inlineStr">
        <is>
          <t>Independent Sector</t>
        </is>
      </c>
      <c r="F90" t="inlineStr">
        <is>
          <t>Visible</t>
        </is>
      </c>
      <c r="G90" t="b">
        <v>1</v>
      </c>
      <c r="H90" t="inlineStr">
        <is>
          <t>BMI The Highfield Hospital</t>
        </is>
      </c>
      <c r="I90" t="inlineStr">
        <is>
          <t>Manchester Road</t>
        </is>
      </c>
      <c r="J90" t="inlineStr">
        <is>
          <t>Rochdale, Lancashire</t>
        </is>
      </c>
      <c r="K90" t="inlineStr">
        <is>
          <t>OL11 4LZ</t>
        </is>
      </c>
      <c r="L90" t="inlineStr">
        <is>
          <t>NT4</t>
        </is>
      </c>
      <c r="M90" t="inlineStr">
        <is>
          <t>BMI Healthcare</t>
        </is>
      </c>
      <c r="N90" t="inlineStr">
        <is>
          <t>01706 655121</t>
        </is>
      </c>
      <c r="O90" t="inlineStr">
        <is>
          <t>highfield@bmihealthcare.co.uk</t>
        </is>
      </c>
      <c r="P90">
        <f>HYPERLINK("https://www.bmihealthcare.co.uk/hospitals/bmi-the-highfield-hospital", "https://www.bmihealthcare.co.uk/hospitals/bmi-the-highfield-hospital")</f>
        <v/>
      </c>
      <c r="Q90" t="inlineStr">
        <is>
          <t>(53.60650634765625, -2.167490243911743)</t>
        </is>
      </c>
      <c r="R90" t="inlineStr">
        <is>
          <t>01706 356759</t>
        </is>
      </c>
    </row>
    <row r="91">
      <c r="A91" t="n">
        <v>18443</v>
      </c>
      <c r="B91" t="inlineStr">
        <is>
          <t>NT421</t>
        </is>
      </c>
      <c r="C91" t="inlineStr">
        <is>
          <t>Hospital</t>
        </is>
      </c>
      <c r="D91" t="inlineStr">
        <is>
          <t>Hospital</t>
        </is>
      </c>
      <c r="E91" t="inlineStr">
        <is>
          <t>Independent Sector</t>
        </is>
      </c>
      <c r="F91" t="inlineStr">
        <is>
          <t>Visible</t>
        </is>
      </c>
      <c r="G91" t="b">
        <v>1</v>
      </c>
      <c r="H91" t="inlineStr">
        <is>
          <t>BMI The Kings Oak Hospital</t>
        </is>
      </c>
      <c r="I91" t="inlineStr">
        <is>
          <t>The Ridgeway</t>
        </is>
      </c>
      <c r="J91" t="inlineStr">
        <is>
          <t>Enfield, Middlesex</t>
        </is>
      </c>
      <c r="K91" t="inlineStr">
        <is>
          <t>EN2 8SD</t>
        </is>
      </c>
      <c r="L91" t="inlineStr">
        <is>
          <t>NT4</t>
        </is>
      </c>
      <c r="M91" t="inlineStr">
        <is>
          <t>BMI Healthcare</t>
        </is>
      </c>
      <c r="N91" t="inlineStr">
        <is>
          <t>020 8370 9500</t>
        </is>
      </c>
      <c r="O91" t="inlineStr">
        <is>
          <t>kingsoak@bmihealthcare.co.uk</t>
        </is>
      </c>
      <c r="P91">
        <f>HYPERLINK("https://www.bmihealthcare.co.uk/hospitals/bmi-the-kings-oak-hospital", "https://www.bmihealthcare.co.uk/hospitals/bmi-the-kings-oak-hospital")</f>
        <v/>
      </c>
      <c r="Q91" t="inlineStr">
        <is>
          <t>(51.66790008544922, -0.1055540516972541)</t>
        </is>
      </c>
      <c r="R91" t="inlineStr">
        <is>
          <t>020 8370 9501</t>
        </is>
      </c>
    </row>
    <row r="92">
      <c r="A92" t="n">
        <v>18444</v>
      </c>
      <c r="B92" t="inlineStr">
        <is>
          <t>NT422</t>
        </is>
      </c>
      <c r="C92" t="inlineStr">
        <is>
          <t>Hospital</t>
        </is>
      </c>
      <c r="D92" t="inlineStr">
        <is>
          <t>Hospital</t>
        </is>
      </c>
      <c r="E92" t="inlineStr">
        <is>
          <t>Independent Sector</t>
        </is>
      </c>
      <c r="F92" t="inlineStr">
        <is>
          <t>Visible</t>
        </is>
      </c>
      <c r="G92" t="b">
        <v>1</v>
      </c>
      <c r="H92" t="inlineStr">
        <is>
          <t>BMI The London Independent Hospital</t>
        </is>
      </c>
      <c r="I92" t="inlineStr">
        <is>
          <t>1 Beaumont Square, Stepney Green</t>
        </is>
      </c>
      <c r="J92" t="inlineStr">
        <is>
          <t>London</t>
        </is>
      </c>
      <c r="K92" t="inlineStr">
        <is>
          <t>E1 4NL</t>
        </is>
      </c>
      <c r="L92" t="inlineStr">
        <is>
          <t>NT4</t>
        </is>
      </c>
      <c r="M92" t="inlineStr">
        <is>
          <t>BMI Healthcare</t>
        </is>
      </c>
      <c r="N92" t="inlineStr">
        <is>
          <t>020 7780 2400</t>
        </is>
      </c>
      <c r="O92" t="inlineStr">
        <is>
          <t>lih@bmihealthcare.co.uk</t>
        </is>
      </c>
      <c r="P92">
        <f>HYPERLINK("https://www.bmihealthcare.co.uk/hospitals/bmi-the-london-independent-hospital", "https://www.bmihealthcare.co.uk/hospitals/bmi-the-london-independent-hospital")</f>
        <v/>
      </c>
      <c r="Q92" t="inlineStr">
        <is>
          <t>(51.52040100097656, -0.0467299558222293)</t>
        </is>
      </c>
      <c r="R92" t="inlineStr">
        <is>
          <t>020 7780 2401</t>
        </is>
      </c>
    </row>
    <row r="93">
      <c r="A93" t="n">
        <v>18445</v>
      </c>
      <c r="B93" t="inlineStr">
        <is>
          <t>NT423</t>
        </is>
      </c>
      <c r="C93" t="inlineStr">
        <is>
          <t>Hospital</t>
        </is>
      </c>
      <c r="D93" t="inlineStr">
        <is>
          <t>Hospital</t>
        </is>
      </c>
      <c r="E93" t="inlineStr">
        <is>
          <t>Independent Sector</t>
        </is>
      </c>
      <c r="F93" t="inlineStr">
        <is>
          <t>Visible</t>
        </is>
      </c>
      <c r="G93" t="b">
        <v>1</v>
      </c>
      <c r="H93" t="inlineStr">
        <is>
          <t>BMI The Manor Hospital</t>
        </is>
      </c>
      <c r="I93" t="inlineStr">
        <is>
          <t>Church End</t>
        </is>
      </c>
      <c r="J93" t="inlineStr">
        <is>
          <t>Biddenham, Bedfordshire</t>
        </is>
      </c>
      <c r="K93" t="inlineStr">
        <is>
          <t>MK40 4AW</t>
        </is>
      </c>
      <c r="L93" t="inlineStr">
        <is>
          <t>NT4</t>
        </is>
      </c>
      <c r="M93" t="inlineStr">
        <is>
          <t>BMI Healthcare</t>
        </is>
      </c>
      <c r="N93" t="inlineStr">
        <is>
          <t>01234 364252</t>
        </is>
      </c>
      <c r="O93" t="inlineStr">
        <is>
          <t>manor@bmihealthcare.co.uk</t>
        </is>
      </c>
      <c r="P93">
        <f>HYPERLINK("https://www.bmihealthcare.co.uk/hospitals/bmi-the-manor-hospital", "https://www.bmihealthcare.co.uk/hospitals/bmi-the-manor-hospital")</f>
        <v/>
      </c>
      <c r="Q93" t="inlineStr">
        <is>
          <t>(52.13838577270508, -0.5131367444992067)</t>
        </is>
      </c>
      <c r="R93" t="inlineStr">
        <is>
          <t>01234 325001</t>
        </is>
      </c>
    </row>
    <row r="94">
      <c r="A94" t="n">
        <v>18446</v>
      </c>
      <c r="B94" t="inlineStr">
        <is>
          <t>NT424</t>
        </is>
      </c>
      <c r="C94" t="inlineStr">
        <is>
          <t>Hospital</t>
        </is>
      </c>
      <c r="D94" t="inlineStr">
        <is>
          <t>Hospital</t>
        </is>
      </c>
      <c r="E94" t="inlineStr">
        <is>
          <t>Independent Sector</t>
        </is>
      </c>
      <c r="F94" t="inlineStr">
        <is>
          <t>Visible</t>
        </is>
      </c>
      <c r="G94" t="b">
        <v>1</v>
      </c>
      <c r="H94" t="inlineStr">
        <is>
          <t>BMI The Meriden Hospital</t>
        </is>
      </c>
      <c r="I94" t="inlineStr">
        <is>
          <t>University Hospital Site, Clifford Bridge Road</t>
        </is>
      </c>
      <c r="J94" t="inlineStr">
        <is>
          <t>Coventry, Warwickshire</t>
        </is>
      </c>
      <c r="K94" t="inlineStr">
        <is>
          <t>CV2 2LQ</t>
        </is>
      </c>
      <c r="L94" t="inlineStr">
        <is>
          <t>NT4</t>
        </is>
      </c>
      <c r="M94" t="inlineStr">
        <is>
          <t>BMI Healthcare</t>
        </is>
      </c>
      <c r="N94" t="inlineStr">
        <is>
          <t>024 7664 7000</t>
        </is>
      </c>
      <c r="O94" t="inlineStr">
        <is>
          <t>meriden@bmihealthcare.co.uk</t>
        </is>
      </c>
      <c r="P94">
        <f>HYPERLINK("https://www.bmihealthcare.co.uk/hospitals/bmi-the-meriden-hospital", "https://www.bmihealthcare.co.uk/hospitals/bmi-the-meriden-hospital")</f>
        <v/>
      </c>
      <c r="Q94" t="inlineStr">
        <is>
          <t>(52.42121505737305, -1.4383885860443115)</t>
        </is>
      </c>
      <c r="R94" t="inlineStr">
        <is>
          <t>024 7664 7001</t>
        </is>
      </c>
    </row>
    <row r="95">
      <c r="A95" t="n">
        <v>18449</v>
      </c>
      <c r="B95" t="inlineStr">
        <is>
          <t>NT427</t>
        </is>
      </c>
      <c r="C95" t="inlineStr">
        <is>
          <t>Hospital</t>
        </is>
      </c>
      <c r="D95" t="inlineStr">
        <is>
          <t>Hospital</t>
        </is>
      </c>
      <c r="E95" t="inlineStr">
        <is>
          <t>Independent Sector</t>
        </is>
      </c>
      <c r="F95" t="inlineStr">
        <is>
          <t>Visible</t>
        </is>
      </c>
      <c r="G95" t="b">
        <v>1</v>
      </c>
      <c r="H95" t="inlineStr">
        <is>
          <t>BMI The Park Hospital</t>
        </is>
      </c>
      <c r="I95" t="inlineStr">
        <is>
          <t>Sherwood Lodge Drive, Burntstump Country Park</t>
        </is>
      </c>
      <c r="J95" t="inlineStr">
        <is>
          <t>Arnold, Nottinghamshire</t>
        </is>
      </c>
      <c r="K95" t="inlineStr">
        <is>
          <t>NG5 8RX</t>
        </is>
      </c>
      <c r="L95" t="inlineStr">
        <is>
          <t>NT4</t>
        </is>
      </c>
      <c r="M95" t="inlineStr">
        <is>
          <t>BMI Healthcare</t>
        </is>
      </c>
      <c r="N95" t="inlineStr">
        <is>
          <t>0115 9662000</t>
        </is>
      </c>
      <c r="O95" t="inlineStr"/>
      <c r="P95">
        <f>HYPERLINK("https://www.bmihealthcare.co.uk/hospitals/bmi-the-park-hospital", "https://www.bmihealthcare.co.uk/hospitals/bmi-the-park-hospital")</f>
        <v/>
      </c>
      <c r="Q95" t="inlineStr">
        <is>
          <t>(53.05009460449218, -1.1428712606430054)</t>
        </is>
      </c>
      <c r="R95" t="inlineStr">
        <is>
          <t>0115 9670381</t>
        </is>
      </c>
    </row>
    <row r="96">
      <c r="A96" t="n">
        <v>18450</v>
      </c>
      <c r="B96" t="inlineStr">
        <is>
          <t>NT428</t>
        </is>
      </c>
      <c r="C96" t="inlineStr">
        <is>
          <t>Hospital</t>
        </is>
      </c>
      <c r="D96" t="inlineStr">
        <is>
          <t>Hospital</t>
        </is>
      </c>
      <c r="E96" t="inlineStr">
        <is>
          <t>Independent Sector</t>
        </is>
      </c>
      <c r="F96" t="inlineStr">
        <is>
          <t>Visible</t>
        </is>
      </c>
      <c r="G96" t="b">
        <v>1</v>
      </c>
      <c r="H96" t="inlineStr">
        <is>
          <t>BMI The Princess Margaret Hospital</t>
        </is>
      </c>
      <c r="I96" t="inlineStr">
        <is>
          <t>Osborne Road</t>
        </is>
      </c>
      <c r="J96" t="inlineStr">
        <is>
          <t>Windsor, Berkshire</t>
        </is>
      </c>
      <c r="K96" t="inlineStr">
        <is>
          <t>SL4 3SJ</t>
        </is>
      </c>
      <c r="L96" t="inlineStr">
        <is>
          <t>NT4</t>
        </is>
      </c>
      <c r="M96" t="inlineStr">
        <is>
          <t>BMI Healthcare</t>
        </is>
      </c>
      <c r="N96" t="inlineStr">
        <is>
          <t>01753 743434</t>
        </is>
      </c>
      <c r="O96" t="inlineStr">
        <is>
          <t>info@bmihealthcare.co.uk</t>
        </is>
      </c>
      <c r="P96">
        <f>HYPERLINK("https://www.bmihealthcare.co.uk/hospitals/bmi-the-princess-margaret-hospital", "https://www.bmihealthcare.co.uk/hospitals/bmi-the-princess-margaret-hospital")</f>
        <v/>
      </c>
      <c r="Q96" t="inlineStr">
        <is>
          <t>(51.47469711303711, -0.6102659702301027)</t>
        </is>
      </c>
      <c r="R96" t="inlineStr">
        <is>
          <t>01753 743435</t>
        </is>
      </c>
    </row>
    <row r="97">
      <c r="A97" t="n">
        <v>18451</v>
      </c>
      <c r="B97" t="inlineStr">
        <is>
          <t>NT429</t>
        </is>
      </c>
      <c r="C97" t="inlineStr">
        <is>
          <t>Hospital</t>
        </is>
      </c>
      <c r="D97" t="inlineStr">
        <is>
          <t>Hospital</t>
        </is>
      </c>
      <c r="E97" t="inlineStr">
        <is>
          <t>Independent Sector</t>
        </is>
      </c>
      <c r="F97" t="inlineStr">
        <is>
          <t>Visible</t>
        </is>
      </c>
      <c r="G97" t="b">
        <v>1</v>
      </c>
      <c r="H97" t="inlineStr">
        <is>
          <t>BMI The Priory Hospital</t>
        </is>
      </c>
      <c r="I97" t="inlineStr">
        <is>
          <t>Priory Road, Edgbaston</t>
        </is>
      </c>
      <c r="J97" t="inlineStr">
        <is>
          <t>Birmingham, West Midlands</t>
        </is>
      </c>
      <c r="K97" t="inlineStr">
        <is>
          <t>B5 7UG</t>
        </is>
      </c>
      <c r="L97" t="inlineStr">
        <is>
          <t>NT4</t>
        </is>
      </c>
      <c r="M97" t="inlineStr">
        <is>
          <t>BMI Healthcare</t>
        </is>
      </c>
      <c r="N97" t="inlineStr">
        <is>
          <t>0121 4402323</t>
        </is>
      </c>
      <c r="O97" t="inlineStr">
        <is>
          <t>priory@bmihealthcare.co.uk</t>
        </is>
      </c>
      <c r="P97">
        <f>HYPERLINK("https://www.bmihealthcare.co.uk/hospitals/bmi-the-priory-hospital", "https://www.bmihealthcare.co.uk/hospitals/bmi-the-priory-hospital")</f>
        <v/>
      </c>
      <c r="Q97" t="inlineStr">
        <is>
          <t>(52.4564323425293, -1.9114086627960205)</t>
        </is>
      </c>
      <c r="R97" t="inlineStr">
        <is>
          <t>0121 4400804</t>
        </is>
      </c>
    </row>
    <row r="98">
      <c r="A98" t="n">
        <v>18452</v>
      </c>
      <c r="B98" t="inlineStr">
        <is>
          <t>NT430</t>
        </is>
      </c>
      <c r="C98" t="inlineStr">
        <is>
          <t>Hospital</t>
        </is>
      </c>
      <c r="D98" t="inlineStr">
        <is>
          <t>Hospital</t>
        </is>
      </c>
      <c r="E98" t="inlineStr">
        <is>
          <t>Independent Sector</t>
        </is>
      </c>
      <c r="F98" t="inlineStr">
        <is>
          <t>Visible</t>
        </is>
      </c>
      <c r="G98" t="b">
        <v>1</v>
      </c>
      <c r="H98" t="inlineStr">
        <is>
          <t>BMI The Ridgeway Hospital</t>
        </is>
      </c>
      <c r="I98" t="inlineStr">
        <is>
          <t>Moormead Road, Wroughton</t>
        </is>
      </c>
      <c r="J98" t="inlineStr">
        <is>
          <t>Swindon, Wiltshire</t>
        </is>
      </c>
      <c r="K98" t="inlineStr">
        <is>
          <t>SN4 9DD</t>
        </is>
      </c>
      <c r="L98" t="inlineStr">
        <is>
          <t>NT4</t>
        </is>
      </c>
      <c r="M98" t="inlineStr">
        <is>
          <t>BMI Healthcare</t>
        </is>
      </c>
      <c r="N98" t="inlineStr">
        <is>
          <t>01793 814848</t>
        </is>
      </c>
      <c r="O98" t="inlineStr">
        <is>
          <t>ridgeway@bmihealthcare.co.uk</t>
        </is>
      </c>
      <c r="P98">
        <f>HYPERLINK("https://www.bmihealthcare.co.uk/hospitals/bmi-the-ridgeway-hospital", "https://www.bmihealthcare.co.uk/hospitals/bmi-the-ridgeway-hospital")</f>
        <v/>
      </c>
      <c r="Q98" t="inlineStr">
        <is>
          <t>(51.52532958984375, -1.786146640777588)</t>
        </is>
      </c>
      <c r="R98" t="inlineStr">
        <is>
          <t>01793 814852</t>
        </is>
      </c>
    </row>
    <row r="99">
      <c r="A99" t="n">
        <v>18453</v>
      </c>
      <c r="B99" t="inlineStr">
        <is>
          <t>NT431</t>
        </is>
      </c>
      <c r="C99" t="inlineStr">
        <is>
          <t>Hospital</t>
        </is>
      </c>
      <c r="D99" t="inlineStr">
        <is>
          <t>Hospital</t>
        </is>
      </c>
      <c r="E99" t="inlineStr">
        <is>
          <t>Independent Sector</t>
        </is>
      </c>
      <c r="F99" t="inlineStr">
        <is>
          <t>Visible</t>
        </is>
      </c>
      <c r="G99" t="b">
        <v>1</v>
      </c>
      <c r="H99" t="inlineStr">
        <is>
          <t>BMI The Runnymede Hospital</t>
        </is>
      </c>
      <c r="I99" t="inlineStr">
        <is>
          <t>Guildford Road, Ottershaw</t>
        </is>
      </c>
      <c r="J99" t="inlineStr">
        <is>
          <t>Chertsey, Surrey</t>
        </is>
      </c>
      <c r="K99" t="inlineStr">
        <is>
          <t>KT16 0RQ</t>
        </is>
      </c>
      <c r="L99" t="inlineStr">
        <is>
          <t>NT4</t>
        </is>
      </c>
      <c r="M99" t="inlineStr">
        <is>
          <t>BMI Healthcare</t>
        </is>
      </c>
      <c r="N99" t="inlineStr">
        <is>
          <t>01932 877800</t>
        </is>
      </c>
      <c r="O99" t="inlineStr">
        <is>
          <t>runnymede@bmihealthcare.co.uk</t>
        </is>
      </c>
      <c r="P99">
        <f>HYPERLINK("https://www.bmihealthcare.co.uk/hospitals/bmi-the-runnymede-hospital", "https://www.bmihealthcare.co.uk/hospitals/bmi-the-runnymede-hospital")</f>
        <v/>
      </c>
      <c r="Q99" t="inlineStr">
        <is>
          <t>(51.37797546386719, -0.5241101980209351)</t>
        </is>
      </c>
      <c r="R99" t="inlineStr">
        <is>
          <t>01932 875433</t>
        </is>
      </c>
    </row>
    <row r="100">
      <c r="A100" t="n">
        <v>18455</v>
      </c>
      <c r="B100" t="inlineStr">
        <is>
          <t>NT433</t>
        </is>
      </c>
      <c r="C100" t="inlineStr">
        <is>
          <t>Hospital</t>
        </is>
      </c>
      <c r="D100" t="inlineStr">
        <is>
          <t>Hospital</t>
        </is>
      </c>
      <c r="E100" t="inlineStr">
        <is>
          <t>Independent Sector</t>
        </is>
      </c>
      <c r="F100" t="inlineStr">
        <is>
          <t>Visible</t>
        </is>
      </c>
      <c r="G100" t="b">
        <v>1</v>
      </c>
      <c r="H100" t="inlineStr">
        <is>
          <t>BMI Sarum Road Hospital</t>
        </is>
      </c>
      <c r="I100" t="inlineStr">
        <is>
          <t>Sarum Road</t>
        </is>
      </c>
      <c r="J100" t="inlineStr">
        <is>
          <t>Winchester, Hampshire</t>
        </is>
      </c>
      <c r="K100" t="inlineStr">
        <is>
          <t>SO22 5HA</t>
        </is>
      </c>
      <c r="L100" t="inlineStr">
        <is>
          <t>NT4</t>
        </is>
      </c>
      <c r="M100" t="inlineStr">
        <is>
          <t>BMI Healthcare</t>
        </is>
      </c>
      <c r="N100" t="inlineStr">
        <is>
          <t>01962 844555</t>
        </is>
      </c>
      <c r="O100" t="inlineStr">
        <is>
          <t>sarum@bmihealthcare.co.uk</t>
        </is>
      </c>
      <c r="P100">
        <f>HYPERLINK("https://www.bmihealthcare.co.uk/hospitals/bmi-sarum-road-hospital", "https://www.bmihealthcare.co.uk/hospitals/bmi-sarum-road-hospital")</f>
        <v/>
      </c>
      <c r="Q100" t="inlineStr">
        <is>
          <t>(51.061302185058594, -1.3384943008422852)</t>
        </is>
      </c>
      <c r="R100" t="inlineStr">
        <is>
          <t>01962 842620</t>
        </is>
      </c>
    </row>
    <row r="101">
      <c r="A101" t="n">
        <v>18456</v>
      </c>
      <c r="B101" t="inlineStr">
        <is>
          <t>NT434</t>
        </is>
      </c>
      <c r="C101" t="inlineStr">
        <is>
          <t>Hospital</t>
        </is>
      </c>
      <c r="D101" t="inlineStr">
        <is>
          <t>Hospital</t>
        </is>
      </c>
      <c r="E101" t="inlineStr">
        <is>
          <t>Independent Sector</t>
        </is>
      </c>
      <c r="F101" t="inlineStr">
        <is>
          <t>Visible</t>
        </is>
      </c>
      <c r="G101" t="b">
        <v>1</v>
      </c>
      <c r="H101" t="inlineStr">
        <is>
          <t>BMI The Saxon Clinic</t>
        </is>
      </c>
      <c r="I101" t="inlineStr">
        <is>
          <t>Chadwick Drive, Eaglestone West</t>
        </is>
      </c>
      <c r="J101" t="inlineStr">
        <is>
          <t>Milton Keynes, Buckinghamshire</t>
        </is>
      </c>
      <c r="K101" t="inlineStr">
        <is>
          <t>MK6 5LR</t>
        </is>
      </c>
      <c r="L101" t="inlineStr">
        <is>
          <t>NT4</t>
        </is>
      </c>
      <c r="M101" t="inlineStr">
        <is>
          <t>BMI Healthcare</t>
        </is>
      </c>
      <c r="N101" t="inlineStr">
        <is>
          <t>01908 665533</t>
        </is>
      </c>
      <c r="O101" t="inlineStr">
        <is>
          <t>saxon@bmihealthcare.co.uk</t>
        </is>
      </c>
      <c r="P101">
        <f>HYPERLINK("https://www.bmihealthcare.co.uk/hospitals/bmi-the-saxon-clinic", "https://www.bmihealthcare.co.uk/hospitals/bmi-the-saxon-clinic")</f>
        <v/>
      </c>
      <c r="Q101" t="inlineStr">
        <is>
          <t>(52.02561569213867, -0.7403500080108641)</t>
        </is>
      </c>
      <c r="R101" t="inlineStr">
        <is>
          <t>01908 608112</t>
        </is>
      </c>
    </row>
    <row r="102">
      <c r="A102" t="n">
        <v>18457</v>
      </c>
      <c r="B102" t="inlineStr">
        <is>
          <t>NT435</t>
        </is>
      </c>
      <c r="C102" t="inlineStr">
        <is>
          <t>Hospital</t>
        </is>
      </c>
      <c r="D102" t="inlineStr">
        <is>
          <t>Hospital</t>
        </is>
      </c>
      <c r="E102" t="inlineStr">
        <is>
          <t>Independent Sector</t>
        </is>
      </c>
      <c r="F102" t="inlineStr">
        <is>
          <t>Visible</t>
        </is>
      </c>
      <c r="G102" t="b">
        <v>1</v>
      </c>
      <c r="H102" t="inlineStr">
        <is>
          <t>BMI The Shelburne Hospital</t>
        </is>
      </c>
      <c r="I102" t="inlineStr">
        <is>
          <t>Queen Alexandra Road</t>
        </is>
      </c>
      <c r="J102" t="inlineStr">
        <is>
          <t>High Wycombe, Buckinghamshire</t>
        </is>
      </c>
      <c r="K102" t="inlineStr">
        <is>
          <t>HP11 2TR</t>
        </is>
      </c>
      <c r="L102" t="inlineStr">
        <is>
          <t>NT4</t>
        </is>
      </c>
      <c r="M102" t="inlineStr">
        <is>
          <t>BMI Healthcare</t>
        </is>
      </c>
      <c r="N102" t="inlineStr">
        <is>
          <t>01494 888700</t>
        </is>
      </c>
      <c r="O102" t="inlineStr">
        <is>
          <t>shelburne@bmihealthcare.co.uk</t>
        </is>
      </c>
      <c r="P102">
        <f>HYPERLINK("https://www.bmihealthcare.co.uk/hospitals/bmi-the-shelburne-hospital", "https://www.bmihealthcare.co.uk/hospitals/bmi-the-shelburne-hospital")</f>
        <v/>
      </c>
      <c r="Q102" t="inlineStr">
        <is>
          <t>(51.62603759765625, -0.755028188228607)</t>
        </is>
      </c>
      <c r="R102" t="inlineStr">
        <is>
          <t>01494 888701</t>
        </is>
      </c>
    </row>
    <row r="103">
      <c r="A103" t="n">
        <v>18458</v>
      </c>
      <c r="B103" t="inlineStr">
        <is>
          <t>NT436</t>
        </is>
      </c>
      <c r="C103" t="inlineStr">
        <is>
          <t>Hospital</t>
        </is>
      </c>
      <c r="D103" t="inlineStr">
        <is>
          <t>Hospital</t>
        </is>
      </c>
      <c r="E103" t="inlineStr">
        <is>
          <t>Independent Sector</t>
        </is>
      </c>
      <c r="F103" t="inlineStr">
        <is>
          <t>Visible</t>
        </is>
      </c>
      <c r="G103" t="b">
        <v>1</v>
      </c>
      <c r="H103" t="inlineStr">
        <is>
          <t>BMI Shirley Oaks Hospital</t>
        </is>
      </c>
      <c r="I103" t="inlineStr">
        <is>
          <t>Poppy Lane</t>
        </is>
      </c>
      <c r="J103" t="inlineStr">
        <is>
          <t>Croydon, Surrey</t>
        </is>
      </c>
      <c r="K103" t="inlineStr">
        <is>
          <t>CR9 8AB</t>
        </is>
      </c>
      <c r="L103" t="inlineStr">
        <is>
          <t>NT4</t>
        </is>
      </c>
      <c r="M103" t="inlineStr">
        <is>
          <t>BMI Healthcare</t>
        </is>
      </c>
      <c r="N103" t="inlineStr">
        <is>
          <t>0208 655 5500</t>
        </is>
      </c>
      <c r="O103" t="inlineStr">
        <is>
          <t>info@bmihealthcare.co.uk</t>
        </is>
      </c>
      <c r="P103">
        <f>HYPERLINK("https://www.bmihealthcare.co.uk/hospitals/bmi-shirley-oaks-hospital", "https://www.bmihealthcare.co.uk/hospitals/bmi-shirley-oaks-hospital")</f>
        <v/>
      </c>
      <c r="Q103" t="inlineStr">
        <is>
          <t>(51.382301330566406, -0.0563377290964126)</t>
        </is>
      </c>
      <c r="R103" t="inlineStr">
        <is>
          <t>0208 655 5555</t>
        </is>
      </c>
    </row>
    <row r="104">
      <c r="A104" t="n">
        <v>18459</v>
      </c>
      <c r="B104" t="inlineStr">
        <is>
          <t>NT437</t>
        </is>
      </c>
      <c r="C104" t="inlineStr">
        <is>
          <t>Hospital</t>
        </is>
      </c>
      <c r="D104" t="inlineStr">
        <is>
          <t>Hospital</t>
        </is>
      </c>
      <c r="E104" t="inlineStr">
        <is>
          <t>Independent Sector</t>
        </is>
      </c>
      <c r="F104" t="inlineStr">
        <is>
          <t>Visible</t>
        </is>
      </c>
      <c r="G104" t="b">
        <v>1</v>
      </c>
      <c r="H104" t="inlineStr">
        <is>
          <t>BMI The Sloane Hospital</t>
        </is>
      </c>
      <c r="I104" t="inlineStr">
        <is>
          <t>Albemarle Road</t>
        </is>
      </c>
      <c r="J104" t="inlineStr">
        <is>
          <t>Beckenham, Kent</t>
        </is>
      </c>
      <c r="K104" t="inlineStr">
        <is>
          <t>BR3 5HS</t>
        </is>
      </c>
      <c r="L104" t="inlineStr">
        <is>
          <t>NT4</t>
        </is>
      </c>
      <c r="M104" t="inlineStr">
        <is>
          <t>BMI Healthcare</t>
        </is>
      </c>
      <c r="N104" t="inlineStr">
        <is>
          <t>020 8466 4000</t>
        </is>
      </c>
      <c r="O104" t="inlineStr"/>
      <c r="P104">
        <f>HYPERLINK("https://www.bmihealthcare.co.uk/hospitals/bmi-the-sloane-hospital", "https://www.bmihealthcare.co.uk/hospitals/bmi-the-sloane-hospital")</f>
        <v/>
      </c>
      <c r="Q104" t="inlineStr">
        <is>
          <t>(51.40833282470703, -0.0043459585867822)</t>
        </is>
      </c>
      <c r="R104" t="inlineStr">
        <is>
          <t>020 8466 4001</t>
        </is>
      </c>
    </row>
    <row r="105">
      <c r="A105" t="n">
        <v>18462</v>
      </c>
      <c r="B105" t="inlineStr">
        <is>
          <t>NT440</t>
        </is>
      </c>
      <c r="C105" t="inlineStr">
        <is>
          <t>Hospital</t>
        </is>
      </c>
      <c r="D105" t="inlineStr">
        <is>
          <t>Hospital</t>
        </is>
      </c>
      <c r="E105" t="inlineStr">
        <is>
          <t>Independent Sector</t>
        </is>
      </c>
      <c r="F105" t="inlineStr">
        <is>
          <t>Visible</t>
        </is>
      </c>
      <c r="G105" t="b">
        <v>1</v>
      </c>
      <c r="H105" t="inlineStr">
        <is>
          <t>BMI Thornbury Hospital</t>
        </is>
      </c>
      <c r="I105" t="inlineStr">
        <is>
          <t>312 Fulwood Road</t>
        </is>
      </c>
      <c r="J105" t="inlineStr">
        <is>
          <t>Sheffield</t>
        </is>
      </c>
      <c r="K105" t="inlineStr">
        <is>
          <t>S10 3BR</t>
        </is>
      </c>
      <c r="L105" t="inlineStr">
        <is>
          <t>NT4</t>
        </is>
      </c>
      <c r="M105" t="inlineStr">
        <is>
          <t>BMI Healthcare</t>
        </is>
      </c>
      <c r="N105" t="inlineStr">
        <is>
          <t>0114 2661133</t>
        </is>
      </c>
      <c r="O105" t="inlineStr">
        <is>
          <t>info@bmihealthcare.co.uk</t>
        </is>
      </c>
      <c r="P105">
        <f>HYPERLINK("https://www.bmihealthcare.co.uk/hospitals/bmi-thornbury-hospital", "https://www.bmihealthcare.co.uk/hospitals/bmi-thornbury-hospital")</f>
        <v/>
      </c>
      <c r="Q105" t="inlineStr">
        <is>
          <t>(53.37451934814453, -1.5172610282897947)</t>
        </is>
      </c>
      <c r="R105" t="inlineStr">
        <is>
          <t>0114 2686913</t>
        </is>
      </c>
    </row>
    <row r="106">
      <c r="A106" t="n">
        <v>18463</v>
      </c>
      <c r="B106" t="inlineStr">
        <is>
          <t>NT441</t>
        </is>
      </c>
      <c r="C106" t="inlineStr">
        <is>
          <t>Hospital</t>
        </is>
      </c>
      <c r="D106" t="inlineStr">
        <is>
          <t>Hospital</t>
        </is>
      </c>
      <c r="E106" t="inlineStr">
        <is>
          <t>Independent Sector</t>
        </is>
      </c>
      <c r="F106" t="inlineStr">
        <is>
          <t>Visible</t>
        </is>
      </c>
      <c r="G106" t="b">
        <v>1</v>
      </c>
      <c r="H106" t="inlineStr">
        <is>
          <t>BMI Three Shires Hospital</t>
        </is>
      </c>
      <c r="I106" t="inlineStr">
        <is>
          <t>The Avenue, Cliftonville</t>
        </is>
      </c>
      <c r="J106" t="inlineStr">
        <is>
          <t>Northampton, Northamptonshire</t>
        </is>
      </c>
      <c r="K106" t="inlineStr">
        <is>
          <t>NN1 5DR</t>
        </is>
      </c>
      <c r="L106" t="inlineStr">
        <is>
          <t>NT4</t>
        </is>
      </c>
      <c r="M106" t="inlineStr">
        <is>
          <t>BMI Healthcare</t>
        </is>
      </c>
      <c r="N106" t="inlineStr">
        <is>
          <t>01604 801043</t>
        </is>
      </c>
      <c r="O106" t="inlineStr"/>
      <c r="P106">
        <f>HYPERLINK("https://www.bmihealthcare.co.uk/hospitals/bmi-three-shires-hospital", "https://www.bmihealthcare.co.uk/hospitals/bmi-three-shires-hospital")</f>
        <v/>
      </c>
      <c r="Q106" t="inlineStr">
        <is>
          <t>(52.23614501953125, -0.8743086457252502)</t>
        </is>
      </c>
      <c r="R106" t="inlineStr">
        <is>
          <t>01604 629066</t>
        </is>
      </c>
    </row>
    <row r="107">
      <c r="A107" t="n">
        <v>18464</v>
      </c>
      <c r="B107" t="inlineStr">
        <is>
          <t>NT443</t>
        </is>
      </c>
      <c r="C107" t="inlineStr">
        <is>
          <t>Hospital</t>
        </is>
      </c>
      <c r="D107" t="inlineStr">
        <is>
          <t>Hospital</t>
        </is>
      </c>
      <c r="E107" t="inlineStr">
        <is>
          <t>Independent Sector</t>
        </is>
      </c>
      <c r="F107" t="inlineStr">
        <is>
          <t>Visible</t>
        </is>
      </c>
      <c r="G107" t="b">
        <v>1</v>
      </c>
      <c r="H107" t="inlineStr">
        <is>
          <t>BMI The Winterbourne Hospital</t>
        </is>
      </c>
      <c r="I107" t="inlineStr">
        <is>
          <t>Herringston Road</t>
        </is>
      </c>
      <c r="J107" t="inlineStr">
        <is>
          <t>Dorchester, Dorset</t>
        </is>
      </c>
      <c r="K107" t="inlineStr">
        <is>
          <t>DT1 2DR</t>
        </is>
      </c>
      <c r="L107" t="inlineStr">
        <is>
          <t>NT4</t>
        </is>
      </c>
      <c r="M107" t="inlineStr">
        <is>
          <t>BMI Healthcare</t>
        </is>
      </c>
      <c r="N107" t="inlineStr">
        <is>
          <t>01305 263252</t>
        </is>
      </c>
      <c r="O107" t="inlineStr">
        <is>
          <t>winterbourne@bmihealthcare.co.uk</t>
        </is>
      </c>
      <c r="P107">
        <f>HYPERLINK("https://www.bmihealthcare.co.uk/hospitals/bmi-the-winterbourne-hospital", "https://www.bmihealthcare.co.uk/hospitals/bmi-the-winterbourne-hospital")</f>
        <v/>
      </c>
      <c r="Q107" t="inlineStr">
        <is>
          <t>(50.70102310180664, -2.4418530464172363)</t>
        </is>
      </c>
      <c r="R107" t="inlineStr">
        <is>
          <t>01305 265424</t>
        </is>
      </c>
    </row>
    <row r="108">
      <c r="A108" t="n">
        <v>18466</v>
      </c>
      <c r="B108" t="inlineStr">
        <is>
          <t>NT445</t>
        </is>
      </c>
      <c r="C108" t="inlineStr">
        <is>
          <t>Hospital</t>
        </is>
      </c>
      <c r="D108" t="inlineStr">
        <is>
          <t>Hospital</t>
        </is>
      </c>
      <c r="E108" t="inlineStr">
        <is>
          <t>Independent Sector</t>
        </is>
      </c>
      <c r="F108" t="inlineStr">
        <is>
          <t>Visible</t>
        </is>
      </c>
      <c r="G108" t="b">
        <v>1</v>
      </c>
      <c r="H108" t="inlineStr">
        <is>
          <t>BMI The Edgbaston Hospital</t>
        </is>
      </c>
      <c r="I108" t="inlineStr">
        <is>
          <t>22 Somerset Road, Edgbaston</t>
        </is>
      </c>
      <c r="J108" t="inlineStr">
        <is>
          <t>Birmingham, West Midlands</t>
        </is>
      </c>
      <c r="K108" t="inlineStr">
        <is>
          <t>B15 2QQ</t>
        </is>
      </c>
      <c r="L108" t="inlineStr">
        <is>
          <t>NT4</t>
        </is>
      </c>
      <c r="M108" t="inlineStr">
        <is>
          <t>BMI Healthcare</t>
        </is>
      </c>
      <c r="N108" t="inlineStr">
        <is>
          <t>0121 456 2000</t>
        </is>
      </c>
      <c r="O108" t="inlineStr">
        <is>
          <t>birminghamenquiries@bmihealthcare.co.uk</t>
        </is>
      </c>
      <c r="P108">
        <f>HYPERLINK("https://www.bmihealthcare.co.uk/hospitals/bmi-the-edgbaston-hospital", "https://www.bmihealthcare.co.uk/hospitals/bmi-the-edgbaston-hospital")</f>
        <v/>
      </c>
      <c r="Q108" t="inlineStr">
        <is>
          <t>(52.45758819580078, -1.9328780174255369)</t>
        </is>
      </c>
      <c r="R108" t="inlineStr">
        <is>
          <t>0121 454 5293</t>
        </is>
      </c>
    </row>
    <row r="109">
      <c r="A109" t="n">
        <v>18467</v>
      </c>
      <c r="B109" t="inlineStr">
        <is>
          <t>NT446</t>
        </is>
      </c>
      <c r="C109" t="inlineStr">
        <is>
          <t>Hospital</t>
        </is>
      </c>
      <c r="D109" t="inlineStr">
        <is>
          <t>Hospital</t>
        </is>
      </c>
      <c r="E109" t="inlineStr">
        <is>
          <t>Independent Sector</t>
        </is>
      </c>
      <c r="F109" t="inlineStr">
        <is>
          <t>Visible</t>
        </is>
      </c>
      <c r="G109" t="b">
        <v>1</v>
      </c>
      <c r="H109" t="inlineStr">
        <is>
          <t>BMI Bury St Edmunds Hospital</t>
        </is>
      </c>
      <c r="I109" t="inlineStr">
        <is>
          <t>St. Marys Square</t>
        </is>
      </c>
      <c r="J109" t="inlineStr">
        <is>
          <t>Bury St. Edmunds, Suffolk</t>
        </is>
      </c>
      <c r="K109" t="inlineStr">
        <is>
          <t>IP33 2AA</t>
        </is>
      </c>
      <c r="L109" t="inlineStr">
        <is>
          <t>NT4</t>
        </is>
      </c>
      <c r="M109" t="inlineStr">
        <is>
          <t>BMI Healthcare</t>
        </is>
      </c>
      <c r="N109" t="inlineStr">
        <is>
          <t>01284 701 371</t>
        </is>
      </c>
      <c r="O109" t="inlineStr">
        <is>
          <t>burypatientservices@bmihealthcare.co.uk</t>
        </is>
      </c>
      <c r="P109">
        <f>HYPERLINK("https://www.bmihealthcare.co.uk/hospitals/bmi-st-edmunds-hospital", "https://www.bmihealthcare.co.uk/hospitals/bmi-st-edmunds-hospital")</f>
        <v/>
      </c>
      <c r="Q109" t="inlineStr">
        <is>
          <t>(52.2400779724121, 0.719400405883789)</t>
        </is>
      </c>
      <c r="R109" t="inlineStr"/>
    </row>
    <row r="110">
      <c r="A110" t="n">
        <v>18468</v>
      </c>
      <c r="B110" t="inlineStr">
        <is>
          <t>NT447</t>
        </is>
      </c>
      <c r="C110" t="inlineStr">
        <is>
          <t>Hospital</t>
        </is>
      </c>
      <c r="D110" t="inlineStr">
        <is>
          <t>Hospital</t>
        </is>
      </c>
      <c r="E110" t="inlineStr">
        <is>
          <t>Independent Sector</t>
        </is>
      </c>
      <c r="F110" t="inlineStr">
        <is>
          <t>Visible</t>
        </is>
      </c>
      <c r="G110" t="b">
        <v>1</v>
      </c>
      <c r="H110" t="inlineStr">
        <is>
          <t>BMI The Duchy Hospital</t>
        </is>
      </c>
      <c r="I110" t="inlineStr">
        <is>
          <t>Queens Road</t>
        </is>
      </c>
      <c r="J110" t="inlineStr">
        <is>
          <t>Harrogate, North Yorkshire</t>
        </is>
      </c>
      <c r="K110" t="inlineStr">
        <is>
          <t>HG2 0HF</t>
        </is>
      </c>
      <c r="L110" t="inlineStr">
        <is>
          <t>NT4</t>
        </is>
      </c>
      <c r="M110" t="inlineStr">
        <is>
          <t>BMI Healthcare</t>
        </is>
      </c>
      <c r="N110" t="inlineStr">
        <is>
          <t>01423 567 136</t>
        </is>
      </c>
      <c r="O110" t="inlineStr">
        <is>
          <t>info@bmihealthcare.co.uk</t>
        </is>
      </c>
      <c r="P110">
        <f>HYPERLINK("https://www.bmihealthcare.co.uk/hospitals/bmi-the-duchy-hospital", "https://www.bmihealthcare.co.uk/hospitals/bmi-the-duchy-hospital")</f>
        <v/>
      </c>
      <c r="Q110" t="inlineStr">
        <is>
          <t>(53.987571716308594, -1.5477964878082275)</t>
        </is>
      </c>
      <c r="R110" t="inlineStr">
        <is>
          <t>01423 524 381</t>
        </is>
      </c>
    </row>
    <row r="111">
      <c r="A111" t="n">
        <v>18469</v>
      </c>
      <c r="B111" t="inlineStr">
        <is>
          <t>NT448</t>
        </is>
      </c>
      <c r="C111" t="inlineStr">
        <is>
          <t>Hospital</t>
        </is>
      </c>
      <c r="D111" t="inlineStr">
        <is>
          <t>Hospital</t>
        </is>
      </c>
      <c r="E111" t="inlineStr">
        <is>
          <t>Independent Sector</t>
        </is>
      </c>
      <c r="F111" t="inlineStr">
        <is>
          <t>Visible</t>
        </is>
      </c>
      <c r="G111" t="b">
        <v>1</v>
      </c>
      <c r="H111" t="inlineStr">
        <is>
          <t>BMI The Huddersfield Hospital</t>
        </is>
      </c>
      <c r="I111" t="inlineStr">
        <is>
          <t>Birkby Hall Road</t>
        </is>
      </c>
      <c r="J111" t="inlineStr">
        <is>
          <t>Huddersfield, West Yorkshire</t>
        </is>
      </c>
      <c r="K111" t="inlineStr">
        <is>
          <t>HD2 2BL</t>
        </is>
      </c>
      <c r="L111" t="inlineStr">
        <is>
          <t>NT4</t>
        </is>
      </c>
      <c r="M111" t="inlineStr">
        <is>
          <t>BMI Healthcare</t>
        </is>
      </c>
      <c r="N111" t="inlineStr">
        <is>
          <t>01484 533 131</t>
        </is>
      </c>
      <c r="O111" t="inlineStr">
        <is>
          <t>info@bmihealthcare.co.uk</t>
        </is>
      </c>
      <c r="P111">
        <f>HYPERLINK("https://www.bmihealthcare.co.uk/hospitals/bmi-the-huddersfield-hospital", "https://www.bmihealthcare.co.uk/hospitals/bmi-the-huddersfield-hospital")</f>
        <v/>
      </c>
      <c r="Q111" t="inlineStr">
        <is>
          <t>(53.65835189819336, -1.7987277507781982)</t>
        </is>
      </c>
      <c r="R111" t="inlineStr">
        <is>
          <t>01484 428 396</t>
        </is>
      </c>
    </row>
    <row r="112">
      <c r="A112" t="n">
        <v>18470</v>
      </c>
      <c r="B112" t="inlineStr">
        <is>
          <t>NT449</t>
        </is>
      </c>
      <c r="C112" t="inlineStr">
        <is>
          <t>Hospital</t>
        </is>
      </c>
      <c r="D112" t="inlineStr">
        <is>
          <t>Hospital</t>
        </is>
      </c>
      <c r="E112" t="inlineStr">
        <is>
          <t>Independent Sector</t>
        </is>
      </c>
      <c r="F112" t="inlineStr">
        <is>
          <t>Visible</t>
        </is>
      </c>
      <c r="G112" t="b">
        <v>1</v>
      </c>
      <c r="H112" t="inlineStr">
        <is>
          <t>BMI The Lancaster Hospital</t>
        </is>
      </c>
      <c r="I112" t="inlineStr">
        <is>
          <t>Meadowside</t>
        </is>
      </c>
      <c r="J112" t="inlineStr">
        <is>
          <t>Lancaster, Lancashire</t>
        </is>
      </c>
      <c r="K112" t="inlineStr">
        <is>
          <t>LA1 3RH</t>
        </is>
      </c>
      <c r="L112" t="inlineStr">
        <is>
          <t>NT4</t>
        </is>
      </c>
      <c r="M112" t="inlineStr">
        <is>
          <t>BMI Healthcare</t>
        </is>
      </c>
      <c r="N112" t="inlineStr">
        <is>
          <t>01524 62345</t>
        </is>
      </c>
      <c r="O112" t="inlineStr">
        <is>
          <t>info@bmihealthcare.co.uk</t>
        </is>
      </c>
      <c r="P112">
        <f>HYPERLINK("https://www.bmihealthcare.co.uk/hospitals/bmi-the-lancaster-hospital", "https://www.bmihealthcare.co.uk/hospitals/bmi-the-lancaster-hospital")</f>
        <v/>
      </c>
      <c r="Q112" t="inlineStr">
        <is>
          <t>(54.04319763183594, -2.795393228530884)</t>
        </is>
      </c>
      <c r="R112" t="inlineStr">
        <is>
          <t>01524 844 725</t>
        </is>
      </c>
    </row>
    <row r="113">
      <c r="A113" t="n">
        <v>18471</v>
      </c>
      <c r="B113" t="inlineStr">
        <is>
          <t>NT450</t>
        </is>
      </c>
      <c r="C113" t="inlineStr">
        <is>
          <t>Hospital</t>
        </is>
      </c>
      <c r="D113" t="inlineStr">
        <is>
          <t>Hospital</t>
        </is>
      </c>
      <c r="E113" t="inlineStr">
        <is>
          <t>Independent Sector</t>
        </is>
      </c>
      <c r="F113" t="inlineStr">
        <is>
          <t>Visible</t>
        </is>
      </c>
      <c r="G113" t="b">
        <v>1</v>
      </c>
      <c r="H113" t="inlineStr">
        <is>
          <t>BMI The Lincoln Hospital</t>
        </is>
      </c>
      <c r="I113" t="inlineStr">
        <is>
          <t>Nettleham Road</t>
        </is>
      </c>
      <c r="J113" t="inlineStr">
        <is>
          <t>Lincoln, Lincolnshire</t>
        </is>
      </c>
      <c r="K113" t="inlineStr">
        <is>
          <t>LN2 1QU</t>
        </is>
      </c>
      <c r="L113" t="inlineStr">
        <is>
          <t>NT4</t>
        </is>
      </c>
      <c r="M113" t="inlineStr">
        <is>
          <t>BMI Healthcare</t>
        </is>
      </c>
      <c r="N113" t="inlineStr">
        <is>
          <t>01522 578 000</t>
        </is>
      </c>
      <c r="O113" t="inlineStr"/>
      <c r="P113">
        <f>HYPERLINK("https://www.bmihealthcare.co.uk/hospitals/bmi-the-lincoln-hospital", "https://www.bmihealthcare.co.uk/hospitals/bmi-the-lincoln-hospital")</f>
        <v/>
      </c>
      <c r="Q113" t="inlineStr">
        <is>
          <t>(53.23808288574218, -0.5330854058265686)</t>
        </is>
      </c>
      <c r="R113" t="inlineStr">
        <is>
          <t>01522 514 021</t>
        </is>
      </c>
    </row>
    <row r="114">
      <c r="A114" t="n">
        <v>18472</v>
      </c>
      <c r="B114" t="inlineStr">
        <is>
          <t>NT451</t>
        </is>
      </c>
      <c r="C114" t="inlineStr">
        <is>
          <t>Hospital</t>
        </is>
      </c>
      <c r="D114" t="inlineStr">
        <is>
          <t>Hospital</t>
        </is>
      </c>
      <c r="E114" t="inlineStr">
        <is>
          <t>Independent Sector</t>
        </is>
      </c>
      <c r="F114" t="inlineStr">
        <is>
          <t>Visible</t>
        </is>
      </c>
      <c r="G114" t="b">
        <v>1</v>
      </c>
      <c r="H114" t="inlineStr">
        <is>
          <t>BMI The Cavell Hospital</t>
        </is>
      </c>
      <c r="I114" t="inlineStr">
        <is>
          <t>Cavell Drive, Uplands Park Road</t>
        </is>
      </c>
      <c r="J114" t="inlineStr">
        <is>
          <t>Enfield, Middlesex</t>
        </is>
      </c>
      <c r="K114" t="inlineStr">
        <is>
          <t>EN2 7PR</t>
        </is>
      </c>
      <c r="L114" t="inlineStr">
        <is>
          <t>NT4</t>
        </is>
      </c>
      <c r="M114" t="inlineStr">
        <is>
          <t>BMI Healthcare</t>
        </is>
      </c>
      <c r="N114" t="inlineStr">
        <is>
          <t>020 8366 2122</t>
        </is>
      </c>
      <c r="O114" t="inlineStr">
        <is>
          <t>info@bmihealthcare.co.uk</t>
        </is>
      </c>
      <c r="P114">
        <f>HYPERLINK("https://www.bmihealthcare.co.uk/hospitals/bmi-the-cavell-hospital", "https://www.bmihealthcare.co.uk/hospitals/bmi-the-cavell-hospital")</f>
        <v/>
      </c>
      <c r="Q114" t="inlineStr">
        <is>
          <t>(51.65922546386719, -0.1013469621539116)</t>
        </is>
      </c>
      <c r="R114" t="inlineStr">
        <is>
          <t>020 8367 8032</t>
        </is>
      </c>
    </row>
    <row r="115">
      <c r="A115" t="n">
        <v>18476</v>
      </c>
      <c r="B115" t="inlineStr">
        <is>
          <t>NT455</t>
        </is>
      </c>
      <c r="C115" t="inlineStr">
        <is>
          <t>Hospital</t>
        </is>
      </c>
      <c r="D115" t="inlineStr">
        <is>
          <t>Hospital</t>
        </is>
      </c>
      <c r="E115" t="inlineStr">
        <is>
          <t>Independent Sector</t>
        </is>
      </c>
      <c r="F115" t="inlineStr">
        <is>
          <t>Visible</t>
        </is>
      </c>
      <c r="G115" t="b">
        <v>1</v>
      </c>
      <c r="H115" t="inlineStr">
        <is>
          <t>BMI Mount Alvernia Hospital</t>
        </is>
      </c>
      <c r="I115" t="inlineStr">
        <is>
          <t>46 Harvey Road</t>
        </is>
      </c>
      <c r="J115" t="inlineStr">
        <is>
          <t>Guildford, Surrey</t>
        </is>
      </c>
      <c r="K115" t="inlineStr">
        <is>
          <t>GU1 3LX</t>
        </is>
      </c>
      <c r="L115" t="inlineStr">
        <is>
          <t>NT4</t>
        </is>
      </c>
      <c r="M115" t="inlineStr">
        <is>
          <t>BMI Healthcare</t>
        </is>
      </c>
      <c r="N115" t="inlineStr">
        <is>
          <t>01483 570122</t>
        </is>
      </c>
      <c r="O115" t="inlineStr">
        <is>
          <t>info@bmihealthcare.co.uk</t>
        </is>
      </c>
      <c r="P115">
        <f>HYPERLINK("https://www.bmihealthcare.co.uk/hospitals/bmi-mount-alvernia-hospital", "https://www.bmihealthcare.co.uk/hospitals/bmi-mount-alvernia-hospital")</f>
        <v/>
      </c>
      <c r="Q115" t="inlineStr">
        <is>
          <t>(51.23574829101562, -0.564204454421997)</t>
        </is>
      </c>
      <c r="R115" t="inlineStr">
        <is>
          <t>01483 532554</t>
        </is>
      </c>
    </row>
    <row r="116">
      <c r="A116" t="n">
        <v>18500</v>
      </c>
      <c r="B116" t="inlineStr">
        <is>
          <t>NT490</t>
        </is>
      </c>
      <c r="C116" t="inlineStr">
        <is>
          <t>Hospital</t>
        </is>
      </c>
      <c r="D116" t="inlineStr">
        <is>
          <t>Hospital</t>
        </is>
      </c>
      <c r="E116" t="inlineStr">
        <is>
          <t>Independent Sector</t>
        </is>
      </c>
      <c r="F116" t="inlineStr">
        <is>
          <t>Visible</t>
        </is>
      </c>
      <c r="G116" t="b">
        <v>1</v>
      </c>
      <c r="H116" t="inlineStr">
        <is>
          <t>BMI Southend Private Hospital</t>
        </is>
      </c>
      <c r="I116" t="inlineStr">
        <is>
          <t>15-17 Fairfax Drive</t>
        </is>
      </c>
      <c r="J116" t="inlineStr">
        <is>
          <t>Westcliff-on-Sea, Essex</t>
        </is>
      </c>
      <c r="K116" t="inlineStr">
        <is>
          <t>SS0 9AG</t>
        </is>
      </c>
      <c r="L116" t="inlineStr">
        <is>
          <t>NT4</t>
        </is>
      </c>
      <c r="M116" t="inlineStr">
        <is>
          <t>BMI Healthcare</t>
        </is>
      </c>
      <c r="N116" t="inlineStr">
        <is>
          <t>01702 608908</t>
        </is>
      </c>
      <c r="O116" t="inlineStr">
        <is>
          <t>reception.southend@bmihealthcare.co.uk</t>
        </is>
      </c>
      <c r="P116">
        <f>HYPERLINK("https://www.bmihealthcare.co.uk/hospitals/bmi-southend-private-hospital", "https://www.bmihealthcare.co.uk/hospitals/bmi-southend-private-hospital")</f>
        <v/>
      </c>
      <c r="Q116" t="inlineStr">
        <is>
          <t>(51.55002975463867, 0.6997600793838501)</t>
        </is>
      </c>
      <c r="R116" t="inlineStr"/>
    </row>
    <row r="117">
      <c r="A117" t="n">
        <v>18501</v>
      </c>
      <c r="B117" t="inlineStr">
        <is>
          <t>NT497</t>
        </is>
      </c>
      <c r="C117" t="inlineStr">
        <is>
          <t>Hospital</t>
        </is>
      </c>
      <c r="D117" t="inlineStr">
        <is>
          <t>Hospital</t>
        </is>
      </c>
      <c r="E117" t="inlineStr">
        <is>
          <t>Independent Sector</t>
        </is>
      </c>
      <c r="F117" t="inlineStr">
        <is>
          <t>Visible</t>
        </is>
      </c>
      <c r="G117" t="b">
        <v>1</v>
      </c>
      <c r="H117" t="inlineStr">
        <is>
          <t>BMI Gisburne Park Hospital</t>
        </is>
      </c>
      <c r="I117" t="inlineStr">
        <is>
          <t>Gisburn Park Estate, Gisburn</t>
        </is>
      </c>
      <c r="J117" t="inlineStr">
        <is>
          <t>Clitheroe, Lancashire</t>
        </is>
      </c>
      <c r="K117" t="inlineStr">
        <is>
          <t>BB7 4HX</t>
        </is>
      </c>
      <c r="L117" t="inlineStr">
        <is>
          <t>NT4</t>
        </is>
      </c>
      <c r="M117" t="inlineStr">
        <is>
          <t>BMI Healthcare</t>
        </is>
      </c>
      <c r="N117" t="inlineStr">
        <is>
          <t>01200 445693</t>
        </is>
      </c>
      <c r="O117" t="inlineStr"/>
      <c r="P117">
        <f>HYPERLINK("https://www.bmihealthcare.co.uk/hospitals/bmi-gisburne-park-hospital", "https://www.bmihealthcare.co.uk/hospitals/bmi-gisburne-park-hospital")</f>
        <v/>
      </c>
      <c r="Q117" t="inlineStr">
        <is>
          <t>(53.94332885742188, -2.267543077468872)</t>
        </is>
      </c>
      <c r="R117" t="inlineStr">
        <is>
          <t>01200 445688</t>
        </is>
      </c>
    </row>
    <row r="118">
      <c r="A118" t="n">
        <v>18526</v>
      </c>
      <c r="B118" t="inlineStr">
        <is>
          <t>NT708</t>
        </is>
      </c>
      <c r="C118" t="inlineStr">
        <is>
          <t>Hospital</t>
        </is>
      </c>
      <c r="D118" t="inlineStr">
        <is>
          <t>Hospital</t>
        </is>
      </c>
      <c r="E118" t="inlineStr">
        <is>
          <t>Independent Sector</t>
        </is>
      </c>
      <c r="F118" t="inlineStr">
        <is>
          <t>Visible</t>
        </is>
      </c>
      <c r="G118" t="b">
        <v>0</v>
      </c>
      <c r="H118" t="inlineStr">
        <is>
          <t>Royal Hospital Haslar</t>
        </is>
      </c>
      <c r="I118" t="inlineStr">
        <is>
          <t>Haslar Road</t>
        </is>
      </c>
      <c r="J118" t="inlineStr">
        <is>
          <t>Gosport, Hampshire</t>
        </is>
      </c>
      <c r="K118" t="inlineStr">
        <is>
          <t>PO12 2AA</t>
        </is>
      </c>
      <c r="L118" t="inlineStr">
        <is>
          <t>NT7</t>
        </is>
      </c>
      <c r="M118" t="inlineStr">
        <is>
          <t>Netcare Healthcare UK</t>
        </is>
      </c>
      <c r="N118" t="inlineStr"/>
      <c r="O118" t="inlineStr"/>
      <c r="P118">
        <f>HYPERLINK("nan", "nan")</f>
        <v/>
      </c>
      <c r="Q118" t="inlineStr">
        <is>
          <t>(50.78601837158203, -1.1246318817138672)</t>
        </is>
      </c>
      <c r="R118" t="inlineStr"/>
    </row>
    <row r="119">
      <c r="A119" t="n">
        <v>18564</v>
      </c>
      <c r="B119" t="inlineStr">
        <is>
          <t>NTE02</t>
        </is>
      </c>
      <c r="C119" t="inlineStr">
        <is>
          <t>Hospital</t>
        </is>
      </c>
      <c r="D119" t="inlineStr">
        <is>
          <t>Hospital</t>
        </is>
      </c>
      <c r="E119" t="inlineStr">
        <is>
          <t>Independent Sector</t>
        </is>
      </c>
      <c r="F119" t="inlineStr">
        <is>
          <t>Visible</t>
        </is>
      </c>
      <c r="G119" t="b">
        <v>1</v>
      </c>
      <c r="H119" t="inlineStr">
        <is>
          <t>St Hugh's Hospital</t>
        </is>
      </c>
      <c r="I119" t="inlineStr">
        <is>
          <t>Peaks Lane</t>
        </is>
      </c>
      <c r="J119" t="inlineStr">
        <is>
          <t>Grimsby, South Humberside</t>
        </is>
      </c>
      <c r="K119" t="inlineStr">
        <is>
          <t>DN32 9RP</t>
        </is>
      </c>
      <c r="L119" t="inlineStr">
        <is>
          <t>NTE</t>
        </is>
      </c>
      <c r="M119" t="inlineStr">
        <is>
          <t>Claremont &amp; St Hugh's Hospitals (Hmt)</t>
        </is>
      </c>
      <c r="N119" t="inlineStr">
        <is>
          <t>01472 251100</t>
        </is>
      </c>
      <c r="O119" t="inlineStr">
        <is>
          <t>admin@sthughshospital.co.uk</t>
        </is>
      </c>
      <c r="P119">
        <f>HYPERLINK("http://www.sthughshospital.co.uk", "http://www.sthughshospital.co.uk")</f>
        <v/>
      </c>
      <c r="Q119" t="inlineStr">
        <is>
          <t>(53.55105209350586, -0.0738050788640975)</t>
        </is>
      </c>
      <c r="R119" t="inlineStr">
        <is>
          <t>01472 251130</t>
        </is>
      </c>
    </row>
    <row r="120">
      <c r="A120" t="n">
        <v>18620</v>
      </c>
      <c r="B120" t="inlineStr">
        <is>
          <t>NTN03</t>
        </is>
      </c>
      <c r="C120" t="inlineStr">
        <is>
          <t>Hospital</t>
        </is>
      </c>
      <c r="D120" t="inlineStr">
        <is>
          <t>Hospital</t>
        </is>
      </c>
      <c r="E120" t="inlineStr">
        <is>
          <t>Independent Sector</t>
        </is>
      </c>
      <c r="F120" t="inlineStr">
        <is>
          <t>Visible</t>
        </is>
      </c>
      <c r="G120" t="b">
        <v>1</v>
      </c>
      <c r="H120" t="inlineStr">
        <is>
          <t>Priory Hospital Hemel Hempstead</t>
        </is>
      </c>
      <c r="I120" t="inlineStr">
        <is>
          <t>Longcroft Lane, Felden</t>
        </is>
      </c>
      <c r="J120" t="inlineStr">
        <is>
          <t>Hemel Hempstead, Hertfordshire</t>
        </is>
      </c>
      <c r="K120" t="inlineStr">
        <is>
          <t>HP3 0BN</t>
        </is>
      </c>
      <c r="L120" t="inlineStr">
        <is>
          <t>NTN</t>
        </is>
      </c>
      <c r="M120" t="inlineStr">
        <is>
          <t>Priory Group Limited</t>
        </is>
      </c>
      <c r="N120" t="inlineStr">
        <is>
          <t>01442 255 371</t>
        </is>
      </c>
      <c r="O120" t="inlineStr">
        <is>
          <t>hemelhempstead@priorygroup.com</t>
        </is>
      </c>
      <c r="P120">
        <f>HYPERLINK("http://www.priorygroup.com/hemelhempstead", "http://www.priorygroup.com/hemelhempstead")</f>
        <v/>
      </c>
      <c r="Q120" t="inlineStr">
        <is>
          <t>(51.7324104309082, -0.4980697631835938)</t>
        </is>
      </c>
      <c r="R120" t="inlineStr">
        <is>
          <t>01442 265 630</t>
        </is>
      </c>
    </row>
    <row r="121">
      <c r="A121" t="n">
        <v>18621</v>
      </c>
      <c r="B121" t="inlineStr">
        <is>
          <t>NTN04</t>
        </is>
      </c>
      <c r="C121" t="inlineStr">
        <is>
          <t>Hospital</t>
        </is>
      </c>
      <c r="D121" t="inlineStr">
        <is>
          <t>Hospital</t>
        </is>
      </c>
      <c r="E121" t="inlineStr">
        <is>
          <t>Independent Sector</t>
        </is>
      </c>
      <c r="F121" t="inlineStr">
        <is>
          <t>Visible</t>
        </is>
      </c>
      <c r="G121" t="b">
        <v>1</v>
      </c>
      <c r="H121" t="inlineStr">
        <is>
          <t>Heathfield</t>
        </is>
      </c>
      <c r="I121" t="inlineStr">
        <is>
          <t>Tottingworth Park, Broad Oak</t>
        </is>
      </c>
      <c r="J121" t="inlineStr">
        <is>
          <t>Heathfield, East Sussex</t>
        </is>
      </c>
      <c r="K121" t="inlineStr">
        <is>
          <t>TN21 8UN</t>
        </is>
      </c>
      <c r="L121" t="inlineStr">
        <is>
          <t>NTN</t>
        </is>
      </c>
      <c r="M121" t="inlineStr">
        <is>
          <t>Priory Group Limited</t>
        </is>
      </c>
      <c r="N121" t="inlineStr">
        <is>
          <t>01435 864 545</t>
        </is>
      </c>
      <c r="O121" t="inlineStr">
        <is>
          <t>heathfield@priorygroup.com</t>
        </is>
      </c>
      <c r="P121">
        <f>HYPERLINK("http://www.priorygroup.com/heathfield", "http://www.priorygroup.com/heathfield")</f>
        <v/>
      </c>
      <c r="Q121" t="inlineStr">
        <is>
          <t>(50.98192596435546, 0.3065970540046692)</t>
        </is>
      </c>
      <c r="R121" t="inlineStr">
        <is>
          <t>01435 869 609</t>
        </is>
      </c>
    </row>
    <row r="122">
      <c r="A122" t="n">
        <v>18622</v>
      </c>
      <c r="B122" t="inlineStr">
        <is>
          <t>NTN05</t>
        </is>
      </c>
      <c r="C122" t="inlineStr">
        <is>
          <t>Hospital</t>
        </is>
      </c>
      <c r="D122" t="inlineStr">
        <is>
          <t>Hospital</t>
        </is>
      </c>
      <c r="E122" t="inlineStr">
        <is>
          <t>Independent Sector</t>
        </is>
      </c>
      <c r="F122" t="inlineStr">
        <is>
          <t>Visible</t>
        </is>
      </c>
      <c r="G122" t="b">
        <v>1</v>
      </c>
      <c r="H122" t="inlineStr">
        <is>
          <t xml:space="preserve">Priory Hospital Ticehurst </t>
        </is>
      </c>
      <c r="I122" t="inlineStr">
        <is>
          <t>Ticehurst</t>
        </is>
      </c>
      <c r="J122" t="inlineStr">
        <is>
          <t>Wadhurst, East Sussex</t>
        </is>
      </c>
      <c r="K122" t="inlineStr">
        <is>
          <t>TN5 7HU</t>
        </is>
      </c>
      <c r="L122" t="inlineStr">
        <is>
          <t>NTN</t>
        </is>
      </c>
      <c r="M122" t="inlineStr">
        <is>
          <t>Priory Group Limited</t>
        </is>
      </c>
      <c r="N122" t="inlineStr">
        <is>
          <t>01580 200 391</t>
        </is>
      </c>
      <c r="O122" t="inlineStr">
        <is>
          <t>ticehurst@priorygroup.com</t>
        </is>
      </c>
      <c r="P122">
        <f>HYPERLINK("http://www.priorygroup.com/ticehurst", "http://www.priorygroup.com/ticehurst")</f>
        <v/>
      </c>
      <c r="Q122" t="inlineStr">
        <is>
          <t>(51.04955291748047, 0.398391991853714)</t>
        </is>
      </c>
      <c r="R122" t="inlineStr">
        <is>
          <t>01580 201 006</t>
        </is>
      </c>
    </row>
    <row r="123">
      <c r="A123" t="n">
        <v>18624</v>
      </c>
      <c r="B123" t="inlineStr">
        <is>
          <t>NTN07</t>
        </is>
      </c>
      <c r="C123" t="inlineStr">
        <is>
          <t>Hospital</t>
        </is>
      </c>
      <c r="D123" t="inlineStr">
        <is>
          <t>Hospital</t>
        </is>
      </c>
      <c r="E123" t="inlineStr">
        <is>
          <t>Independent Sector</t>
        </is>
      </c>
      <c r="F123" t="inlineStr">
        <is>
          <t>Visible</t>
        </is>
      </c>
      <c r="G123" t="b">
        <v>1</v>
      </c>
      <c r="H123" t="inlineStr">
        <is>
          <t>Priory Hospital Chelmsford</t>
        </is>
      </c>
      <c r="I123" t="inlineStr">
        <is>
          <t>Stump Lane, Springfield Green</t>
        </is>
      </c>
      <c r="J123" t="inlineStr">
        <is>
          <t>Chelmsford, Essex</t>
        </is>
      </c>
      <c r="K123" t="inlineStr">
        <is>
          <t>CM1 7SJ</t>
        </is>
      </c>
      <c r="L123" t="inlineStr">
        <is>
          <t>NTN</t>
        </is>
      </c>
      <c r="M123" t="inlineStr">
        <is>
          <t>Priory Group Limited</t>
        </is>
      </c>
      <c r="N123" t="inlineStr">
        <is>
          <t>01245 345 345</t>
        </is>
      </c>
      <c r="O123" t="inlineStr">
        <is>
          <t>chelmsford@priorygroup.com</t>
        </is>
      </c>
      <c r="P123">
        <f>HYPERLINK("https://www.priorygroup.com/locations/priory-hospital-chelmsford", "https://www.priorygroup.com/locations/priory-hospital-chelmsford")</f>
        <v/>
      </c>
      <c r="Q123" t="inlineStr">
        <is>
          <t>(51.74317932128906, 0.4877757132053375)</t>
        </is>
      </c>
      <c r="R123" t="inlineStr">
        <is>
          <t>01245 346 177</t>
        </is>
      </c>
    </row>
    <row r="124">
      <c r="A124" t="n">
        <v>18625</v>
      </c>
      <c r="B124" t="inlineStr">
        <is>
          <t>NTN08</t>
        </is>
      </c>
      <c r="C124" t="inlineStr">
        <is>
          <t>Hospital</t>
        </is>
      </c>
      <c r="D124" t="inlineStr">
        <is>
          <t>Hospital</t>
        </is>
      </c>
      <c r="E124" t="inlineStr">
        <is>
          <t>Independent Sector</t>
        </is>
      </c>
      <c r="F124" t="inlineStr">
        <is>
          <t>Visible</t>
        </is>
      </c>
      <c r="G124" t="b">
        <v>1</v>
      </c>
      <c r="H124" t="inlineStr">
        <is>
          <t>Woodbourne Priory Hospital</t>
        </is>
      </c>
      <c r="I124" t="inlineStr">
        <is>
          <t>21 Woodbourne Road, Edgbaston</t>
        </is>
      </c>
      <c r="J124" t="inlineStr">
        <is>
          <t>Birmingham, West Midlands</t>
        </is>
      </c>
      <c r="K124" t="inlineStr">
        <is>
          <t>B17 8BY</t>
        </is>
      </c>
      <c r="L124" t="inlineStr">
        <is>
          <t>NTN</t>
        </is>
      </c>
      <c r="M124" t="inlineStr">
        <is>
          <t>Priory Group Limited</t>
        </is>
      </c>
      <c r="N124" t="inlineStr">
        <is>
          <t>0121 434 4343</t>
        </is>
      </c>
      <c r="O124" t="inlineStr">
        <is>
          <t>woodbourne@priorygroup.com</t>
        </is>
      </c>
      <c r="P124">
        <f>HYPERLINK("https://www.priorygroup.com/locations/priory-hospital-woodbourne-birmingham", "https://www.priorygroup.com/locations/priory-hospital-woodbourne-birmingham")</f>
        <v/>
      </c>
      <c r="Q124" t="inlineStr">
        <is>
          <t>(52.47169494628906, -1.955807089805603)</t>
        </is>
      </c>
      <c r="R124" t="inlineStr">
        <is>
          <t>0121 434 3270</t>
        </is>
      </c>
    </row>
    <row r="125">
      <c r="A125" t="n">
        <v>18626</v>
      </c>
      <c r="B125" t="inlineStr">
        <is>
          <t>NTN09</t>
        </is>
      </c>
      <c r="C125" t="inlineStr">
        <is>
          <t>Hospital</t>
        </is>
      </c>
      <c r="D125" t="inlineStr">
        <is>
          <t>Hospital</t>
        </is>
      </c>
      <c r="E125" t="inlineStr">
        <is>
          <t>Independent Sector</t>
        </is>
      </c>
      <c r="F125" t="inlineStr">
        <is>
          <t>Visible</t>
        </is>
      </c>
      <c r="G125" t="b">
        <v>1</v>
      </c>
      <c r="H125" t="inlineStr">
        <is>
          <t>Priory Hospital Hayes Grove</t>
        </is>
      </c>
      <c r="I125" t="inlineStr">
        <is>
          <t>Prestons Road, Hayes</t>
        </is>
      </c>
      <c r="J125" t="inlineStr">
        <is>
          <t>Bromley, Kent</t>
        </is>
      </c>
      <c r="K125" t="inlineStr">
        <is>
          <t>BR2 7AS</t>
        </is>
      </c>
      <c r="L125" t="inlineStr">
        <is>
          <t>NTN</t>
        </is>
      </c>
      <c r="M125" t="inlineStr">
        <is>
          <t>Priory Group Limited</t>
        </is>
      </c>
      <c r="N125" t="inlineStr">
        <is>
          <t>020 8462 7722</t>
        </is>
      </c>
      <c r="O125" t="inlineStr">
        <is>
          <t>hayesgrove@priorygroup.com</t>
        </is>
      </c>
      <c r="P125">
        <f>HYPERLINK("https://www.priorygroup.com/locations/priory-hospital-hayes-grove", "https://www.priorygroup.com/locations/priory-hospital-hayes-grove")</f>
        <v/>
      </c>
      <c r="Q125" t="inlineStr">
        <is>
          <t>(51.37308120727539, 0.0145953521132469)</t>
        </is>
      </c>
      <c r="R125" t="inlineStr">
        <is>
          <t>020 8462 5028</t>
        </is>
      </c>
    </row>
    <row r="126">
      <c r="A126" t="n">
        <v>18627</v>
      </c>
      <c r="B126" t="inlineStr">
        <is>
          <t>NTN10</t>
        </is>
      </c>
      <c r="C126" t="inlineStr">
        <is>
          <t>Hospital</t>
        </is>
      </c>
      <c r="D126" t="inlineStr">
        <is>
          <t>Hospital</t>
        </is>
      </c>
      <c r="E126" t="inlineStr">
        <is>
          <t>Independent Sector</t>
        </is>
      </c>
      <c r="F126" t="inlineStr">
        <is>
          <t>Visible</t>
        </is>
      </c>
      <c r="G126" t="b">
        <v>1</v>
      </c>
      <c r="H126" t="inlineStr">
        <is>
          <t>Priory Hospital Roehampton</t>
        </is>
      </c>
      <c r="I126" t="inlineStr">
        <is>
          <t>Priory Lane, Roehampton</t>
        </is>
      </c>
      <c r="J126" t="inlineStr">
        <is>
          <t>London</t>
        </is>
      </c>
      <c r="K126" t="inlineStr">
        <is>
          <t>SW15 5JJ</t>
        </is>
      </c>
      <c r="L126" t="inlineStr">
        <is>
          <t>NTN</t>
        </is>
      </c>
      <c r="M126" t="inlineStr">
        <is>
          <t>Priory Group Limited</t>
        </is>
      </c>
      <c r="N126" t="inlineStr">
        <is>
          <t>020 8876 8261</t>
        </is>
      </c>
      <c r="O126" t="inlineStr">
        <is>
          <t>roehampton@priorygroup.com</t>
        </is>
      </c>
      <c r="P126">
        <f>HYPERLINK("https://www.priorygroup.com/locations/priory-hospital-roehampton-london", "https://www.priorygroup.com/locations/priory-hospital-roehampton-london")</f>
        <v/>
      </c>
      <c r="Q126" t="inlineStr">
        <is>
          <t>(51.46253967285156, -0.2514947056770325)</t>
        </is>
      </c>
      <c r="R126" t="inlineStr">
        <is>
          <t>020 8392 2632</t>
        </is>
      </c>
    </row>
    <row r="127">
      <c r="A127" t="n">
        <v>18628</v>
      </c>
      <c r="B127" t="inlineStr">
        <is>
          <t>NTN11</t>
        </is>
      </c>
      <c r="C127" t="inlineStr">
        <is>
          <t>Hospital</t>
        </is>
      </c>
      <c r="D127" t="inlineStr">
        <is>
          <t>Hospital</t>
        </is>
      </c>
      <c r="E127" t="inlineStr">
        <is>
          <t>Independent Sector</t>
        </is>
      </c>
      <c r="F127" t="inlineStr">
        <is>
          <t>Visible</t>
        </is>
      </c>
      <c r="G127" t="b">
        <v>1</v>
      </c>
      <c r="H127" t="inlineStr">
        <is>
          <t>Priory Hospital Woking</t>
        </is>
      </c>
      <c r="I127" t="inlineStr">
        <is>
          <t>Chobham Road, Knaphill</t>
        </is>
      </c>
      <c r="J127" t="inlineStr">
        <is>
          <t>Woking, Surrey</t>
        </is>
      </c>
      <c r="K127" t="inlineStr">
        <is>
          <t>GU21 2QF</t>
        </is>
      </c>
      <c r="L127" t="inlineStr">
        <is>
          <t>NTN</t>
        </is>
      </c>
      <c r="M127" t="inlineStr">
        <is>
          <t>Priory Group Limited</t>
        </is>
      </c>
      <c r="N127" t="inlineStr">
        <is>
          <t>01483 489 211</t>
        </is>
      </c>
      <c r="O127" t="inlineStr">
        <is>
          <t>woking@priorygroup.com</t>
        </is>
      </c>
      <c r="P127">
        <f>HYPERLINK("https://www.priorygroup.com/locations/priory-hospital-woking", "https://www.priorygroup.com/locations/priory-hospital-woking")</f>
        <v/>
      </c>
      <c r="Q127" t="inlineStr">
        <is>
          <t>(51.31982421875, -0.6226141452789306)</t>
        </is>
      </c>
      <c r="R127" t="inlineStr">
        <is>
          <t>01483 797 053</t>
        </is>
      </c>
    </row>
    <row r="128">
      <c r="A128" t="n">
        <v>18629</v>
      </c>
      <c r="B128" t="inlineStr">
        <is>
          <t>NTN12</t>
        </is>
      </c>
      <c r="C128" t="inlineStr">
        <is>
          <t>Hospital</t>
        </is>
      </c>
      <c r="D128" t="inlineStr">
        <is>
          <t>Hospital</t>
        </is>
      </c>
      <c r="E128" t="inlineStr">
        <is>
          <t>Independent Sector</t>
        </is>
      </c>
      <c r="F128" t="inlineStr">
        <is>
          <t>Visible</t>
        </is>
      </c>
      <c r="G128" t="b">
        <v>1</v>
      </c>
      <c r="H128" t="inlineStr">
        <is>
          <t>Priory Hospital Southampton</t>
        </is>
      </c>
      <c r="I128" t="inlineStr">
        <is>
          <t>Priory Hospital Southampton, Marchwood Park, Marchwood</t>
        </is>
      </c>
      <c r="J128" t="inlineStr">
        <is>
          <t>Southampton, Hampshire</t>
        </is>
      </c>
      <c r="K128" t="inlineStr">
        <is>
          <t>SO40 4WU</t>
        </is>
      </c>
      <c r="L128" t="inlineStr">
        <is>
          <t>NTN</t>
        </is>
      </c>
      <c r="M128" t="inlineStr">
        <is>
          <t>Priory Group Limited</t>
        </is>
      </c>
      <c r="N128" t="inlineStr">
        <is>
          <t>023 8084 0044</t>
        </is>
      </c>
      <c r="O128" t="inlineStr">
        <is>
          <t>southampton@priorygroup.com</t>
        </is>
      </c>
      <c r="P128">
        <f>HYPERLINK("https://www.priorygroup.com/locations/priory-hospital-southampton", "https://www.priorygroup.com/locations/priory-hospital-southampton")</f>
        <v/>
      </c>
      <c r="Q128" t="inlineStr">
        <is>
          <t>(50.87963104248047, -1.4476076364517212)</t>
        </is>
      </c>
      <c r="R128" t="inlineStr">
        <is>
          <t>023 8020 7554</t>
        </is>
      </c>
    </row>
    <row r="129">
      <c r="A129" t="n">
        <v>18630</v>
      </c>
      <c r="B129" t="inlineStr">
        <is>
          <t>NTN13</t>
        </is>
      </c>
      <c r="C129" t="inlineStr">
        <is>
          <t>Hospital</t>
        </is>
      </c>
      <c r="D129" t="inlineStr">
        <is>
          <t>Hospital</t>
        </is>
      </c>
      <c r="E129" t="inlineStr">
        <is>
          <t>Independent Sector</t>
        </is>
      </c>
      <c r="F129" t="inlineStr">
        <is>
          <t>Visible</t>
        </is>
      </c>
      <c r="G129" t="b">
        <v>1</v>
      </c>
      <c r="H129" t="inlineStr">
        <is>
          <t>Priory Hospital Altrincham</t>
        </is>
      </c>
      <c r="I129" t="inlineStr">
        <is>
          <t>Rappax Road, Hale</t>
        </is>
      </c>
      <c r="J129" t="inlineStr">
        <is>
          <t>Altrincham, Cheshire</t>
        </is>
      </c>
      <c r="K129" t="inlineStr">
        <is>
          <t>WA15 0NU</t>
        </is>
      </c>
      <c r="L129" t="inlineStr">
        <is>
          <t>NTN</t>
        </is>
      </c>
      <c r="M129" t="inlineStr">
        <is>
          <t>Priory Group Limited</t>
        </is>
      </c>
      <c r="N129" t="inlineStr">
        <is>
          <t>0161 904 0050</t>
        </is>
      </c>
      <c r="O129" t="inlineStr">
        <is>
          <t>altrincham@priorygroup.com</t>
        </is>
      </c>
      <c r="P129">
        <f>HYPERLINK("https://www.priorygroup.com/locations/priory-hospital-altrincham", "https://www.priorygroup.com/locations/priory-hospital-altrincham")</f>
        <v/>
      </c>
      <c r="Q129" t="inlineStr">
        <is>
          <t>(53.36557769775391, -2.331951856613159)</t>
        </is>
      </c>
      <c r="R129" t="inlineStr">
        <is>
          <t>0161 980 4322</t>
        </is>
      </c>
    </row>
    <row r="130">
      <c r="A130" t="n">
        <v>18631</v>
      </c>
      <c r="B130" t="inlineStr">
        <is>
          <t>NTN14</t>
        </is>
      </c>
      <c r="C130" t="inlineStr">
        <is>
          <t>Hospital</t>
        </is>
      </c>
      <c r="D130" t="inlineStr">
        <is>
          <t>Hospital</t>
        </is>
      </c>
      <c r="E130" t="inlineStr">
        <is>
          <t>Independent Sector</t>
        </is>
      </c>
      <c r="F130" t="inlineStr">
        <is>
          <t>Visible</t>
        </is>
      </c>
      <c r="G130" t="b">
        <v>1</v>
      </c>
      <c r="H130" t="inlineStr">
        <is>
          <t>Priory Hospital Preston</t>
        </is>
      </c>
      <c r="I130" t="inlineStr">
        <is>
          <t>Rosemary Lane, Bartle</t>
        </is>
      </c>
      <c r="J130" t="inlineStr">
        <is>
          <t>Preston, Lancashire</t>
        </is>
      </c>
      <c r="K130" t="inlineStr">
        <is>
          <t>PR4 0HB</t>
        </is>
      </c>
      <c r="L130" t="inlineStr">
        <is>
          <t>NTN</t>
        </is>
      </c>
      <c r="M130" t="inlineStr">
        <is>
          <t>Priory Group Limited</t>
        </is>
      </c>
      <c r="N130" t="inlineStr">
        <is>
          <t>01772 691 122</t>
        </is>
      </c>
      <c r="O130" t="inlineStr">
        <is>
          <t>preston@priorygroup.com</t>
        </is>
      </c>
      <c r="P130">
        <f>HYPERLINK("http://www.priorygroup.com/preston", "http://www.priorygroup.com/preston")</f>
        <v/>
      </c>
      <c r="Q130" t="inlineStr">
        <is>
          <t>(53.80076599121094, -2.7838425636291504)</t>
        </is>
      </c>
      <c r="R130" t="inlineStr">
        <is>
          <t>01772 691 246</t>
        </is>
      </c>
    </row>
    <row r="131">
      <c r="A131" t="n">
        <v>18632</v>
      </c>
      <c r="B131" t="inlineStr">
        <is>
          <t>NTN15</t>
        </is>
      </c>
      <c r="C131" t="inlineStr">
        <is>
          <t>Hospital</t>
        </is>
      </c>
      <c r="D131" t="inlineStr">
        <is>
          <t>Hospital</t>
        </is>
      </c>
      <c r="E131" t="inlineStr">
        <is>
          <t>Independent Sector</t>
        </is>
      </c>
      <c r="F131" t="inlineStr">
        <is>
          <t>Visible</t>
        </is>
      </c>
      <c r="G131" t="b">
        <v>1</v>
      </c>
      <c r="H131" t="inlineStr">
        <is>
          <t>Priory Hospital North London</t>
        </is>
      </c>
      <c r="I131" t="inlineStr">
        <is>
          <t>Grovelands House, The Bourne, Southgate</t>
        </is>
      </c>
      <c r="J131" t="inlineStr">
        <is>
          <t>London</t>
        </is>
      </c>
      <c r="K131" t="inlineStr">
        <is>
          <t>N14 6RA</t>
        </is>
      </c>
      <c r="L131" t="inlineStr">
        <is>
          <t>NTN</t>
        </is>
      </c>
      <c r="M131" t="inlineStr">
        <is>
          <t>Priory Group Limited</t>
        </is>
      </c>
      <c r="N131" t="inlineStr">
        <is>
          <t>020 8882 8191</t>
        </is>
      </c>
      <c r="O131" t="inlineStr">
        <is>
          <t>northlondon@priorygroup.com</t>
        </is>
      </c>
      <c r="P131">
        <f>HYPERLINK("https://www.priorygroup.com/locations/priory-hospital-north-london/north-london", "https://www.priorygroup.com/locations/priory-hospital-north-london/north-london")</f>
        <v/>
      </c>
      <c r="Q131" t="inlineStr">
        <is>
          <t>(51.63027191162109, -0.1203346252441406)</t>
        </is>
      </c>
      <c r="R131" t="inlineStr">
        <is>
          <t>020 8447 8138</t>
        </is>
      </c>
    </row>
    <row r="132">
      <c r="A132" t="n">
        <v>18634</v>
      </c>
      <c r="B132" t="inlineStr">
        <is>
          <t>NTN23</t>
        </is>
      </c>
      <c r="C132" t="inlineStr">
        <is>
          <t>Hospital</t>
        </is>
      </c>
      <c r="D132" t="inlineStr">
        <is>
          <t>Hospital</t>
        </is>
      </c>
      <c r="E132" t="inlineStr">
        <is>
          <t>Independent Sector</t>
        </is>
      </c>
      <c r="F132" t="inlineStr">
        <is>
          <t>Visible</t>
        </is>
      </c>
      <c r="G132" t="b">
        <v>1</v>
      </c>
      <c r="H132" t="inlineStr">
        <is>
          <t>Priory Hospital Cheadle Royal</t>
        </is>
      </c>
      <c r="I132" t="inlineStr">
        <is>
          <t>100 Wilmslow Road</t>
        </is>
      </c>
      <c r="J132" t="inlineStr">
        <is>
          <t>Cheadle, Cheshire</t>
        </is>
      </c>
      <c r="K132" t="inlineStr">
        <is>
          <t>SK8 3DG</t>
        </is>
      </c>
      <c r="L132" t="inlineStr">
        <is>
          <t>NTN</t>
        </is>
      </c>
      <c r="M132" t="inlineStr">
        <is>
          <t>Priory Group Limited</t>
        </is>
      </c>
      <c r="N132" t="inlineStr">
        <is>
          <t>0161 428 9511</t>
        </is>
      </c>
      <c r="O132" t="inlineStr">
        <is>
          <t>cheadleroyal@priorygroup.com</t>
        </is>
      </c>
      <c r="P132">
        <f>HYPERLINK("http://www.priorygroup.com/cheadleroyal", "http://www.priorygroup.com/cheadleroyal")</f>
        <v/>
      </c>
      <c r="Q132" t="inlineStr">
        <is>
          <t>(53.37493896484375, -2.2214720249176025)</t>
        </is>
      </c>
      <c r="R132" t="inlineStr">
        <is>
          <t>0161 428 1870</t>
        </is>
      </c>
    </row>
    <row r="133">
      <c r="A133" t="n">
        <v>18635</v>
      </c>
      <c r="B133" t="inlineStr">
        <is>
          <t>NTN24</t>
        </is>
      </c>
      <c r="C133" t="inlineStr">
        <is>
          <t>Hospital</t>
        </is>
      </c>
      <c r="D133" t="inlineStr">
        <is>
          <t>Hospital</t>
        </is>
      </c>
      <c r="E133" t="inlineStr">
        <is>
          <t>Independent Sector</t>
        </is>
      </c>
      <c r="F133" t="inlineStr">
        <is>
          <t>Visible</t>
        </is>
      </c>
      <c r="G133" t="b">
        <v>1</v>
      </c>
      <c r="H133" t="inlineStr">
        <is>
          <t>Priory Hospital Middleton St George</t>
        </is>
      </c>
      <c r="I133" t="inlineStr">
        <is>
          <t>Middleton St George</t>
        </is>
      </c>
      <c r="J133" t="inlineStr">
        <is>
          <t>Darlington, Durham</t>
        </is>
      </c>
      <c r="K133" t="inlineStr">
        <is>
          <t>DL2 1TS</t>
        </is>
      </c>
      <c r="L133" t="inlineStr">
        <is>
          <t>NTN</t>
        </is>
      </c>
      <c r="M133" t="inlineStr">
        <is>
          <t>Priory Group Limited</t>
        </is>
      </c>
      <c r="N133" t="inlineStr">
        <is>
          <t>01325 333192</t>
        </is>
      </c>
      <c r="O133" t="inlineStr">
        <is>
          <t>middletonstgeorge@priorygroup.com</t>
        </is>
      </c>
      <c r="P133">
        <f>HYPERLINK("http://www.priorygroup.com/middletonstgeorge", "http://www.priorygroup.com/middletonstgeorge")</f>
        <v/>
      </c>
      <c r="Q133" t="inlineStr">
        <is>
          <t>(54.51710891723633, -1.4331424236297607)</t>
        </is>
      </c>
      <c r="R133" t="inlineStr">
        <is>
          <t>01325 333 883</t>
        </is>
      </c>
    </row>
    <row r="134">
      <c r="A134" t="n">
        <v>18653</v>
      </c>
      <c r="B134" t="inlineStr">
        <is>
          <t>NTN38</t>
        </is>
      </c>
      <c r="C134" t="inlineStr">
        <is>
          <t>Hospital</t>
        </is>
      </c>
      <c r="D134" t="inlineStr">
        <is>
          <t>Hospital</t>
        </is>
      </c>
      <c r="E134" t="inlineStr">
        <is>
          <t>Independent Sector</t>
        </is>
      </c>
      <c r="F134" t="inlineStr">
        <is>
          <t>Visible</t>
        </is>
      </c>
      <c r="G134" t="b">
        <v>1</v>
      </c>
      <c r="H134" t="inlineStr">
        <is>
          <t>Priory Hospital Bristol</t>
        </is>
      </c>
      <c r="I134" t="inlineStr">
        <is>
          <t>Heath House Lane, Stapleton</t>
        </is>
      </c>
      <c r="J134" t="inlineStr">
        <is>
          <t>Bristol, Avon</t>
        </is>
      </c>
      <c r="K134" t="inlineStr">
        <is>
          <t>BS16 1EQ</t>
        </is>
      </c>
      <c r="L134" t="inlineStr">
        <is>
          <t>NTN</t>
        </is>
      </c>
      <c r="M134" t="inlineStr">
        <is>
          <t>Priory Group Limited</t>
        </is>
      </c>
      <c r="N134" t="inlineStr">
        <is>
          <t>0117 952 5255</t>
        </is>
      </c>
      <c r="O134" t="inlineStr">
        <is>
          <t>bristol@priorygroup.com</t>
        </is>
      </c>
      <c r="P134">
        <f>HYPERLINK("https://www.priorygroup.com/locations/priory-hospital-bristol", "https://www.priorygroup.com/locations/priory-hospital-bristol")</f>
        <v/>
      </c>
      <c r="Q134" t="inlineStr">
        <is>
          <t>(51.479736328125, -2.5667574405670166)</t>
        </is>
      </c>
      <c r="R134" t="inlineStr">
        <is>
          <t>0117 952 5552</t>
        </is>
      </c>
    </row>
    <row r="135">
      <c r="A135" t="n">
        <v>18656</v>
      </c>
      <c r="B135" t="inlineStr">
        <is>
          <t>NTP11</t>
        </is>
      </c>
      <c r="C135" t="inlineStr">
        <is>
          <t>Hospital</t>
        </is>
      </c>
      <c r="D135" t="inlineStr">
        <is>
          <t>Hospital</t>
        </is>
      </c>
      <c r="E135" t="inlineStr">
        <is>
          <t>Independent Sector</t>
        </is>
      </c>
      <c r="F135" t="inlineStr">
        <is>
          <t>Visible</t>
        </is>
      </c>
      <c r="G135" t="b">
        <v>1</v>
      </c>
      <c r="H135" t="inlineStr">
        <is>
          <t>Southampton NHS Treatment Centre</t>
        </is>
      </c>
      <c r="I135" t="inlineStr">
        <is>
          <t>c/o Care UK - Level C, Southampton NHS Treatment Centre, Brintons Terrace</t>
        </is>
      </c>
      <c r="J135" t="inlineStr">
        <is>
          <t>Southampton, Hampshire</t>
        </is>
      </c>
      <c r="K135" t="inlineStr">
        <is>
          <t>SO14 0YG</t>
        </is>
      </c>
      <c r="L135" t="inlineStr">
        <is>
          <t>NTP</t>
        </is>
      </c>
      <c r="M135" t="inlineStr">
        <is>
          <t>Practice Plus Group</t>
        </is>
      </c>
      <c r="N135" t="inlineStr">
        <is>
          <t>0333 200 1820</t>
        </is>
      </c>
      <c r="O135" t="inlineStr"/>
      <c r="P135">
        <f>HYPERLINK("http://www.southamptontreatmentcentre.nhs.uk", "http://www.southamptontreatmentcentre.nhs.uk")</f>
        <v/>
      </c>
      <c r="Q135" t="inlineStr">
        <is>
          <t>(50.912391662597656, -1.3970624208450315)</t>
        </is>
      </c>
      <c r="R135" t="inlineStr">
        <is>
          <t>0333 200 1732</t>
        </is>
      </c>
    </row>
    <row r="136">
      <c r="A136" t="n">
        <v>18660</v>
      </c>
      <c r="B136" t="inlineStr">
        <is>
          <t>NTP15</t>
        </is>
      </c>
      <c r="C136" t="inlineStr">
        <is>
          <t>Hospital</t>
        </is>
      </c>
      <c r="D136" t="inlineStr">
        <is>
          <t>Hospital</t>
        </is>
      </c>
      <c r="E136" t="inlineStr">
        <is>
          <t>Independent Sector</t>
        </is>
      </c>
      <c r="F136" t="inlineStr">
        <is>
          <t>Visible</t>
        </is>
      </c>
      <c r="G136" t="b">
        <v>1</v>
      </c>
      <c r="H136" t="inlineStr">
        <is>
          <t>North East London NHS Treatment Centre</t>
        </is>
      </c>
      <c r="I136" t="inlineStr">
        <is>
          <t>c/o Care UK, King George Hospital, Barley Lane</t>
        </is>
      </c>
      <c r="J136" t="inlineStr">
        <is>
          <t>Ilford, Essex</t>
        </is>
      </c>
      <c r="K136" t="inlineStr">
        <is>
          <t>IG3 8YB</t>
        </is>
      </c>
      <c r="L136" t="inlineStr">
        <is>
          <t>NTP</t>
        </is>
      </c>
      <c r="M136" t="inlineStr">
        <is>
          <t>Practice Plus Group</t>
        </is>
      </c>
      <c r="N136" t="inlineStr">
        <is>
          <t>0333 200 4069</t>
        </is>
      </c>
      <c r="O136" t="inlineStr">
        <is>
          <t>cuk.enquiriesneltc@nhs.net</t>
        </is>
      </c>
      <c r="P136">
        <f>HYPERLINK("http://www.nelondontreatmentcentre.nhs.uk", "http://www.nelondontreatmentcentre.nhs.uk")</f>
        <v/>
      </c>
      <c r="Q136" t="inlineStr">
        <is>
          <t>(51.580543518066406, 0.1121212840080261)</t>
        </is>
      </c>
      <c r="R136" t="inlineStr">
        <is>
          <t>0208 598 4261</t>
        </is>
      </c>
    </row>
    <row r="137">
      <c r="A137" t="n">
        <v>18758</v>
      </c>
      <c r="B137" t="inlineStr">
        <is>
          <t>NTY93</t>
        </is>
      </c>
      <c r="C137" t="inlineStr">
        <is>
          <t>Hospital</t>
        </is>
      </c>
      <c r="D137" t="inlineStr">
        <is>
          <t>Hospital</t>
        </is>
      </c>
      <c r="E137" t="inlineStr">
        <is>
          <t>Independent Sector</t>
        </is>
      </c>
      <c r="F137" t="inlineStr">
        <is>
          <t>Visible</t>
        </is>
      </c>
      <c r="G137" t="b">
        <v>1</v>
      </c>
      <c r="H137" t="inlineStr">
        <is>
          <t>Tarporley War Memorial Hospital Trust</t>
        </is>
      </c>
      <c r="I137" t="inlineStr">
        <is>
          <t>14 Park Road</t>
        </is>
      </c>
      <c r="J137" t="inlineStr">
        <is>
          <t>Tarporley, Cheshire</t>
        </is>
      </c>
      <c r="K137" t="inlineStr">
        <is>
          <t>CW6 0AP</t>
        </is>
      </c>
      <c r="L137" t="inlineStr">
        <is>
          <t>NTY</t>
        </is>
      </c>
      <c r="M137" t="inlineStr">
        <is>
          <t>Other Private Healthcare Providers</t>
        </is>
      </c>
      <c r="N137" t="inlineStr">
        <is>
          <t>01829 732436</t>
        </is>
      </c>
      <c r="O137" t="inlineStr"/>
      <c r="P137">
        <f>HYPERLINK("nan", "nan")</f>
        <v/>
      </c>
      <c r="Q137" t="inlineStr">
        <is>
          <t>(53.15922164916992, -2.6667234897613525)</t>
        </is>
      </c>
      <c r="R137" t="inlineStr"/>
    </row>
    <row r="138">
      <c r="A138" t="n">
        <v>18761</v>
      </c>
      <c r="B138" t="inlineStr">
        <is>
          <t>NT457</t>
        </is>
      </c>
      <c r="C138" t="inlineStr">
        <is>
          <t>Hospital</t>
        </is>
      </c>
      <c r="D138" t="inlineStr">
        <is>
          <t>Hospital</t>
        </is>
      </c>
      <c r="E138" t="inlineStr">
        <is>
          <t>Independent Sector</t>
        </is>
      </c>
      <c r="F138" t="inlineStr">
        <is>
          <t>Visible</t>
        </is>
      </c>
      <c r="G138" t="b">
        <v>1</v>
      </c>
      <c r="H138" t="inlineStr">
        <is>
          <t>BMI Woodlands Hospital</t>
        </is>
      </c>
      <c r="I138" t="inlineStr">
        <is>
          <t>Morton Park</t>
        </is>
      </c>
      <c r="J138" t="inlineStr">
        <is>
          <t>Darlington, Durham</t>
        </is>
      </c>
      <c r="K138" t="inlineStr">
        <is>
          <t>DL1 4PL</t>
        </is>
      </c>
      <c r="L138" t="inlineStr">
        <is>
          <t>NT4</t>
        </is>
      </c>
      <c r="M138" t="inlineStr">
        <is>
          <t>BMI Healthcare</t>
        </is>
      </c>
      <c r="N138" t="inlineStr">
        <is>
          <t>01325 341700</t>
        </is>
      </c>
      <c r="O138" t="inlineStr">
        <is>
          <t>sophie.howey@bmihealthcare.co.uk</t>
        </is>
      </c>
      <c r="P138">
        <f>HYPERLINK("https://www.bmihealthcare.co.uk/hospitals/bmi-woodlands-hospital", "https://www.bmihealthcare.co.uk/hospitals/bmi-woodlands-hospital")</f>
        <v/>
      </c>
      <c r="Q138" t="inlineStr">
        <is>
          <t>(54.52036285400391, -1.5046557188034058)</t>
        </is>
      </c>
      <c r="R138" t="inlineStr">
        <is>
          <t>01325 341701</t>
        </is>
      </c>
    </row>
    <row r="139">
      <c r="A139" t="n">
        <v>18765</v>
      </c>
      <c r="B139" t="inlineStr">
        <is>
          <t>NTYF2</t>
        </is>
      </c>
      <c r="C139" t="inlineStr">
        <is>
          <t>Hospital</t>
        </is>
      </c>
      <c r="D139" t="inlineStr">
        <is>
          <t>Hospital</t>
        </is>
      </c>
      <c r="E139" t="inlineStr">
        <is>
          <t>Independent Sector</t>
        </is>
      </c>
      <c r="F139" t="inlineStr">
        <is>
          <t>Visible</t>
        </is>
      </c>
      <c r="G139" t="b">
        <v>1</v>
      </c>
      <c r="H139" t="inlineStr">
        <is>
          <t>Optegra Eye Hospital Birmingham</t>
        </is>
      </c>
      <c r="I139" t="inlineStr">
        <is>
          <t>Coleshill Street</t>
        </is>
      </c>
      <c r="J139" t="inlineStr">
        <is>
          <t>Birmingham, West Midlands</t>
        </is>
      </c>
      <c r="K139" t="inlineStr">
        <is>
          <t>B4 7ET</t>
        </is>
      </c>
      <c r="L139" t="inlineStr">
        <is>
          <t>NNH</t>
        </is>
      </c>
      <c r="M139" t="inlineStr">
        <is>
          <t>Optegra UK</t>
        </is>
      </c>
      <c r="N139" t="inlineStr">
        <is>
          <t>0121 204 3800</t>
        </is>
      </c>
      <c r="O139" t="inlineStr">
        <is>
          <t>icare.birmingham@optegra.com</t>
        </is>
      </c>
      <c r="P139">
        <f>HYPERLINK("https://www.optegra.com", "https://www.optegra.com")</f>
        <v/>
      </c>
      <c r="Q139" t="inlineStr">
        <is>
          <t>(52.48664093017578, -1.890937566757202)</t>
        </is>
      </c>
      <c r="R139" t="inlineStr">
        <is>
          <t>0121 204 3821</t>
        </is>
      </c>
    </row>
    <row r="140">
      <c r="A140" t="n">
        <v>18789</v>
      </c>
      <c r="B140" t="inlineStr">
        <is>
          <t>NV201</t>
        </is>
      </c>
      <c r="C140" t="inlineStr">
        <is>
          <t>Hospital</t>
        </is>
      </c>
      <c r="D140" t="inlineStr">
        <is>
          <t>Hospital</t>
        </is>
      </c>
      <c r="E140" t="inlineStr">
        <is>
          <t>Independent Sector</t>
        </is>
      </c>
      <c r="F140" t="inlineStr">
        <is>
          <t>Visible</t>
        </is>
      </c>
      <c r="G140" t="b">
        <v>1</v>
      </c>
      <c r="H140" t="inlineStr">
        <is>
          <t>The Huntercombe Hospital Maidenhead</t>
        </is>
      </c>
      <c r="I140" t="inlineStr">
        <is>
          <t>Huntercombe Lane South, Taplow</t>
        </is>
      </c>
      <c r="J140" t="inlineStr">
        <is>
          <t>Maidenhead, Berkshire</t>
        </is>
      </c>
      <c r="K140" t="inlineStr">
        <is>
          <t>SL6 0PQ</t>
        </is>
      </c>
      <c r="L140" t="inlineStr">
        <is>
          <t>NV2</t>
        </is>
      </c>
      <c r="M140" t="inlineStr">
        <is>
          <t>The Huntercombe Group</t>
        </is>
      </c>
      <c r="N140" t="inlineStr">
        <is>
          <t>01628 667881</t>
        </is>
      </c>
      <c r="O140" t="inlineStr">
        <is>
          <t>maidenhead@huntercombe.com</t>
        </is>
      </c>
      <c r="P140">
        <f>HYPERLINK("https://www.huntercombe.com/testimonials/?center=701", "https://www.huntercombe.com/testimonials/?center=701")</f>
        <v/>
      </c>
      <c r="Q140" t="inlineStr">
        <is>
          <t>(51.51879501342773, -0.6590959429740906)</t>
        </is>
      </c>
      <c r="R140" t="inlineStr"/>
    </row>
    <row r="141">
      <c r="A141" t="n">
        <v>18791</v>
      </c>
      <c r="B141" t="inlineStr">
        <is>
          <t>NV203</t>
        </is>
      </c>
      <c r="C141" t="inlineStr">
        <is>
          <t>Hospital</t>
        </is>
      </c>
      <c r="D141" t="inlineStr">
        <is>
          <t>Hospital</t>
        </is>
      </c>
      <c r="E141" t="inlineStr">
        <is>
          <t>Independent Sector</t>
        </is>
      </c>
      <c r="F141" t="inlineStr">
        <is>
          <t>Visible</t>
        </is>
      </c>
      <c r="G141" t="b">
        <v>1</v>
      </c>
      <c r="H141" t="inlineStr">
        <is>
          <t>The Huntercombe Hospital Stafford</t>
        </is>
      </c>
      <c r="I141" t="inlineStr">
        <is>
          <t>Ivetsey Bank, Wheaton Aston</t>
        </is>
      </c>
      <c r="J141" t="inlineStr">
        <is>
          <t>Stafford, Staffordshire</t>
        </is>
      </c>
      <c r="K141" t="inlineStr">
        <is>
          <t>ST19 9QT</t>
        </is>
      </c>
      <c r="L141" t="inlineStr">
        <is>
          <t>NV2</t>
        </is>
      </c>
      <c r="M141" t="inlineStr">
        <is>
          <t>The Huntercombe Group</t>
        </is>
      </c>
      <c r="N141" t="inlineStr">
        <is>
          <t>01785 840000</t>
        </is>
      </c>
      <c r="O141" t="inlineStr">
        <is>
          <t>stafford@huntercombe.com</t>
        </is>
      </c>
      <c r="P141">
        <f>HYPERLINK("http://www.huntercombe.com", "http://www.huntercombe.com")</f>
        <v/>
      </c>
      <c r="Q141" t="inlineStr">
        <is>
          <t>(52.69441223144531, -2.2332630157470703)</t>
        </is>
      </c>
      <c r="R141" t="inlineStr"/>
    </row>
    <row r="142">
      <c r="A142" t="n">
        <v>18802</v>
      </c>
      <c r="B142" t="inlineStr">
        <is>
          <t>NV302</t>
        </is>
      </c>
      <c r="C142" t="inlineStr">
        <is>
          <t>Hospital</t>
        </is>
      </c>
      <c r="D142" t="inlineStr">
        <is>
          <t>Hospital</t>
        </is>
      </c>
      <c r="E142" t="inlineStr">
        <is>
          <t>Independent Sector</t>
        </is>
      </c>
      <c r="F142" t="inlineStr">
        <is>
          <t>Visible</t>
        </is>
      </c>
      <c r="G142" t="b">
        <v>1</v>
      </c>
      <c r="H142" t="inlineStr">
        <is>
          <t>Circle Bath Hospital</t>
        </is>
      </c>
      <c r="I142" t="inlineStr">
        <is>
          <t>Foxcote Avenue, Peasedown St John</t>
        </is>
      </c>
      <c r="J142" t="inlineStr">
        <is>
          <t>Bath</t>
        </is>
      </c>
      <c r="K142" t="inlineStr">
        <is>
          <t>BA2 8SF</t>
        </is>
      </c>
      <c r="L142" t="inlineStr">
        <is>
          <t>NV3</t>
        </is>
      </c>
      <c r="M142" t="inlineStr">
        <is>
          <t>Circle Health</t>
        </is>
      </c>
      <c r="N142" t="inlineStr">
        <is>
          <t>01761 422222</t>
        </is>
      </c>
      <c r="O142" t="inlineStr"/>
      <c r="P142">
        <f>HYPERLINK("https://www.circlehealth.co.uk/bath/", "https://www.circlehealth.co.uk/bath/")</f>
        <v/>
      </c>
      <c r="Q142" t="inlineStr">
        <is>
          <t>(51.31171035766602, -2.417334079742432)</t>
        </is>
      </c>
      <c r="R142" t="inlineStr"/>
    </row>
    <row r="143">
      <c r="A143" t="n">
        <v>18807</v>
      </c>
      <c r="B143" t="inlineStr">
        <is>
          <t>NV323</t>
        </is>
      </c>
      <c r="C143" t="inlineStr">
        <is>
          <t>Hospital</t>
        </is>
      </c>
      <c r="D143" t="inlineStr">
        <is>
          <t>Hospital</t>
        </is>
      </c>
      <c r="E143" t="inlineStr">
        <is>
          <t>Independent Sector</t>
        </is>
      </c>
      <c r="F143" t="inlineStr">
        <is>
          <t>Visible</t>
        </is>
      </c>
      <c r="G143" t="b">
        <v>1</v>
      </c>
      <c r="H143" t="inlineStr">
        <is>
          <t>Circle Reading Hospital</t>
        </is>
      </c>
      <c r="I143" t="inlineStr">
        <is>
          <t>100 Drake Way</t>
        </is>
      </c>
      <c r="J143" t="inlineStr">
        <is>
          <t>Reading</t>
        </is>
      </c>
      <c r="K143" t="inlineStr">
        <is>
          <t>RG2 0NE</t>
        </is>
      </c>
      <c r="L143" t="inlineStr">
        <is>
          <t>NV3</t>
        </is>
      </c>
      <c r="M143" t="inlineStr">
        <is>
          <t>Circle Health</t>
        </is>
      </c>
      <c r="N143" t="inlineStr">
        <is>
          <t>01189 226 888</t>
        </is>
      </c>
      <c r="O143" t="inlineStr">
        <is>
          <t>enquiries@circlereading.co.uk</t>
        </is>
      </c>
      <c r="P143">
        <f>HYPERLINK("http://www.circlereading.co.uk", "http://www.circlereading.co.uk")</f>
        <v/>
      </c>
      <c r="Q143" t="inlineStr">
        <is>
          <t>(51.4293327331543, -0.9763937592506408)</t>
        </is>
      </c>
      <c r="R143" t="inlineStr"/>
    </row>
    <row r="144">
      <c r="A144" t="n">
        <v>18819</v>
      </c>
      <c r="B144" t="inlineStr">
        <is>
          <t>NV7R1</t>
        </is>
      </c>
      <c r="C144" t="inlineStr">
        <is>
          <t>Hospital</t>
        </is>
      </c>
      <c r="D144" t="inlineStr">
        <is>
          <t>Hospital</t>
        </is>
      </c>
      <c r="E144" t="inlineStr">
        <is>
          <t>Independent Sector</t>
        </is>
      </c>
      <c r="F144" t="inlineStr">
        <is>
          <t>Visible</t>
        </is>
      </c>
      <c r="G144" t="b">
        <v>1</v>
      </c>
      <c r="H144" t="inlineStr">
        <is>
          <t>Bupa Cromwell Hospital</t>
        </is>
      </c>
      <c r="I144" t="inlineStr">
        <is>
          <t>164-178 Cromwell Road</t>
        </is>
      </c>
      <c r="J144" t="inlineStr">
        <is>
          <t>London</t>
        </is>
      </c>
      <c r="K144" t="inlineStr">
        <is>
          <t>SW5 0TU</t>
        </is>
      </c>
      <c r="L144" t="inlineStr">
        <is>
          <t>NV7</t>
        </is>
      </c>
      <c r="M144" t="inlineStr">
        <is>
          <t>Bupa Group</t>
        </is>
      </c>
      <c r="N144" t="inlineStr">
        <is>
          <t>020 7460 2000</t>
        </is>
      </c>
      <c r="O144" t="inlineStr">
        <is>
          <t>info@cromwellhospital.com</t>
        </is>
      </c>
      <c r="P144">
        <f>HYPERLINK("http://www.bupacromwellhospital.com/", "http://www.bupacromwellhospital.com/")</f>
        <v/>
      </c>
      <c r="Q144" t="inlineStr">
        <is>
          <t>(51.4951057434082, -0.1913708299398422)</t>
        </is>
      </c>
      <c r="R144" t="inlineStr"/>
    </row>
    <row r="145">
      <c r="A145" t="n">
        <v>18826</v>
      </c>
      <c r="B145" t="inlineStr">
        <is>
          <t>NVC01</t>
        </is>
      </c>
      <c r="C145" t="inlineStr">
        <is>
          <t>Hospital</t>
        </is>
      </c>
      <c r="D145" t="inlineStr">
        <is>
          <t>Hospital</t>
        </is>
      </c>
      <c r="E145" t="inlineStr">
        <is>
          <t>Independent Sector</t>
        </is>
      </c>
      <c r="F145" t="inlineStr">
        <is>
          <t>Visible</t>
        </is>
      </c>
      <c r="G145" t="b">
        <v>1</v>
      </c>
      <c r="H145" t="inlineStr">
        <is>
          <t>Ashtead Hospital</t>
        </is>
      </c>
      <c r="I145" t="inlineStr">
        <is>
          <t>The Warren</t>
        </is>
      </c>
      <c r="J145" t="inlineStr">
        <is>
          <t>Ashtead, Surrey</t>
        </is>
      </c>
      <c r="K145" t="inlineStr">
        <is>
          <t>KT21 2SB</t>
        </is>
      </c>
      <c r="L145" t="inlineStr">
        <is>
          <t>NVC</t>
        </is>
      </c>
      <c r="M145" t="inlineStr">
        <is>
          <t>Ramsay Healthcare UK Operations Limited</t>
        </is>
      </c>
      <c r="N145" t="inlineStr">
        <is>
          <t>01372 221 400</t>
        </is>
      </c>
      <c r="O145" t="inlineStr">
        <is>
          <t>ashtead.enquiries@ramsayhealth.co.uk</t>
        </is>
      </c>
      <c r="P145">
        <f>HYPERLINK("http://www.ashteadhospital.co.uk", "http://www.ashteadhospital.co.uk")</f>
        <v/>
      </c>
      <c r="Q145" t="inlineStr">
        <is>
          <t>(51.30434036254882, -0.3032779693603516)</t>
        </is>
      </c>
      <c r="R145" t="inlineStr">
        <is>
          <t>01372 221445</t>
        </is>
      </c>
    </row>
    <row r="146">
      <c r="A146" t="n">
        <v>18827</v>
      </c>
      <c r="B146" t="inlineStr">
        <is>
          <t>NVC02</t>
        </is>
      </c>
      <c r="C146" t="inlineStr">
        <is>
          <t>Hospital</t>
        </is>
      </c>
      <c r="D146" t="inlineStr">
        <is>
          <t>Hospital</t>
        </is>
      </c>
      <c r="E146" t="inlineStr">
        <is>
          <t>Independent Sector</t>
        </is>
      </c>
      <c r="F146" t="inlineStr">
        <is>
          <t>Visible</t>
        </is>
      </c>
      <c r="G146" t="b">
        <v>1</v>
      </c>
      <c r="H146" t="inlineStr">
        <is>
          <t>The Berkshire Independent Hospital</t>
        </is>
      </c>
      <c r="I146" t="inlineStr">
        <is>
          <t>Swallowscroft, Wensley Road</t>
        </is>
      </c>
      <c r="J146" t="inlineStr">
        <is>
          <t>Reading, Berkshire</t>
        </is>
      </c>
      <c r="K146" t="inlineStr">
        <is>
          <t>RG1 6UZ</t>
        </is>
      </c>
      <c r="L146" t="inlineStr">
        <is>
          <t>NVC</t>
        </is>
      </c>
      <c r="M146" t="inlineStr">
        <is>
          <t>Ramsay Healthcare UK Operations Limited</t>
        </is>
      </c>
      <c r="N146" t="inlineStr">
        <is>
          <t>0118 902 8121</t>
        </is>
      </c>
      <c r="O146" t="inlineStr">
        <is>
          <t>berkshire.enquiries@ramsayhealth.co.uk</t>
        </is>
      </c>
      <c r="P146">
        <f>HYPERLINK("http://www.berkshireindependenthospital.co.uk", "http://www.berkshireindependenthospital.co.uk")</f>
        <v/>
      </c>
      <c r="Q146" t="inlineStr">
        <is>
          <t>(51.44454956054688, -0.9882988333702089)</t>
        </is>
      </c>
      <c r="R146" t="inlineStr">
        <is>
          <t>0118 902 8050</t>
        </is>
      </c>
    </row>
    <row r="147">
      <c r="A147" t="n">
        <v>18829</v>
      </c>
      <c r="B147" t="inlineStr">
        <is>
          <t>NVC04</t>
        </is>
      </c>
      <c r="C147" t="inlineStr">
        <is>
          <t>Hospital</t>
        </is>
      </c>
      <c r="D147" t="inlineStr">
        <is>
          <t>Hospital</t>
        </is>
      </c>
      <c r="E147" t="inlineStr">
        <is>
          <t>Independent Sector</t>
        </is>
      </c>
      <c r="F147" t="inlineStr">
        <is>
          <t>Visible</t>
        </is>
      </c>
      <c r="G147" t="b">
        <v>1</v>
      </c>
      <c r="H147" t="inlineStr">
        <is>
          <t>Duchy Hospital</t>
        </is>
      </c>
      <c r="I147" t="inlineStr">
        <is>
          <t>Penventinnie Lane</t>
        </is>
      </c>
      <c r="J147" t="inlineStr">
        <is>
          <t>Truro, Cornwall</t>
        </is>
      </c>
      <c r="K147" t="inlineStr">
        <is>
          <t>TR1 3UP</t>
        </is>
      </c>
      <c r="L147" t="inlineStr">
        <is>
          <t>NVC</t>
        </is>
      </c>
      <c r="M147" t="inlineStr">
        <is>
          <t>Ramsay Healthcare UK Operations Limited</t>
        </is>
      </c>
      <c r="N147" t="inlineStr">
        <is>
          <t>01872 226115</t>
        </is>
      </c>
      <c r="O147" t="inlineStr">
        <is>
          <t>duchy.enquiries@ramsayhealth.co.uk</t>
        </is>
      </c>
      <c r="P147">
        <f>HYPERLINK("http://www.duchyhospital.co.uk", "http://www.duchyhospital.co.uk")</f>
        <v/>
      </c>
      <c r="Q147" t="inlineStr">
        <is>
          <t>(50.2679443359375, -5.09355354309082)</t>
        </is>
      </c>
      <c r="R147" t="inlineStr">
        <is>
          <t xml:space="preserve">01872 226118 </t>
        </is>
      </c>
    </row>
    <row r="148">
      <c r="A148" t="n">
        <v>18830</v>
      </c>
      <c r="B148" t="inlineStr">
        <is>
          <t>NVC05</t>
        </is>
      </c>
      <c r="C148" t="inlineStr">
        <is>
          <t>Hospital</t>
        </is>
      </c>
      <c r="D148" t="inlineStr">
        <is>
          <t>Hospital</t>
        </is>
      </c>
      <c r="E148" t="inlineStr">
        <is>
          <t>Independent Sector</t>
        </is>
      </c>
      <c r="F148" t="inlineStr">
        <is>
          <t>Visible</t>
        </is>
      </c>
      <c r="G148" t="b">
        <v>1</v>
      </c>
      <c r="H148" t="inlineStr">
        <is>
          <t>Euxton Hall Hospital</t>
        </is>
      </c>
      <c r="I148" t="inlineStr">
        <is>
          <t>Wigan Road, Euxton</t>
        </is>
      </c>
      <c r="J148" t="inlineStr">
        <is>
          <t>Chorley, Lancashire</t>
        </is>
      </c>
      <c r="K148" t="inlineStr">
        <is>
          <t>PR7 6DY</t>
        </is>
      </c>
      <c r="L148" t="inlineStr">
        <is>
          <t>NVC</t>
        </is>
      </c>
      <c r="M148" t="inlineStr">
        <is>
          <t>Ramsay Healthcare UK Operations Limited</t>
        </is>
      </c>
      <c r="N148" t="inlineStr">
        <is>
          <t>01257 237002</t>
        </is>
      </c>
      <c r="O148" t="inlineStr">
        <is>
          <t>euxton.enquiries@ramsayhealth.co.uk</t>
        </is>
      </c>
      <c r="P148">
        <f>HYPERLINK("http://www.euxtonhallhospital.co.uk", "http://www.euxtonhallhospital.co.uk")</f>
        <v/>
      </c>
      <c r="Q148" t="inlineStr">
        <is>
          <t>(53.66095352172852, -2.676298856735229)</t>
        </is>
      </c>
      <c r="R148" t="inlineStr">
        <is>
          <t xml:space="preserve">01257 261882 </t>
        </is>
      </c>
    </row>
    <row r="149">
      <c r="A149" t="n">
        <v>18831</v>
      </c>
      <c r="B149" t="inlineStr">
        <is>
          <t>NVC06</t>
        </is>
      </c>
      <c r="C149" t="inlineStr">
        <is>
          <t>Hospital</t>
        </is>
      </c>
      <c r="D149" t="inlineStr">
        <is>
          <t>Hospital</t>
        </is>
      </c>
      <c r="E149" t="inlineStr">
        <is>
          <t>Independent Sector</t>
        </is>
      </c>
      <c r="F149" t="inlineStr">
        <is>
          <t>Visible</t>
        </is>
      </c>
      <c r="G149" t="b">
        <v>1</v>
      </c>
      <c r="H149" t="inlineStr">
        <is>
          <t>Fitzwilliam Hospital</t>
        </is>
      </c>
      <c r="I149" t="inlineStr">
        <is>
          <t>Milton Way, Bretton</t>
        </is>
      </c>
      <c r="J149" t="inlineStr">
        <is>
          <t>Peterborough, Cambridgeshire</t>
        </is>
      </c>
      <c r="K149" t="inlineStr">
        <is>
          <t>PE3 9AQ</t>
        </is>
      </c>
      <c r="L149" t="inlineStr">
        <is>
          <t>NVC</t>
        </is>
      </c>
      <c r="M149" t="inlineStr">
        <is>
          <t>Ramsay Healthcare UK Operations Limited</t>
        </is>
      </c>
      <c r="N149" t="inlineStr">
        <is>
          <t xml:space="preserve">01733 842333 </t>
        </is>
      </c>
      <c r="O149" t="inlineStr">
        <is>
          <t>fitzwilliam.enquiries@ramsayhealth.co.uk</t>
        </is>
      </c>
      <c r="P149">
        <f>HYPERLINK("http://www.fitzwilliamhospital.co.uk", "http://www.fitzwilliamhospital.co.uk")</f>
        <v/>
      </c>
      <c r="Q149" t="inlineStr">
        <is>
          <t>(52.57646942138672, -0.2975347638130188)</t>
        </is>
      </c>
      <c r="R149" t="inlineStr">
        <is>
          <t>01733 842331</t>
        </is>
      </c>
    </row>
    <row r="150">
      <c r="A150" t="n">
        <v>18832</v>
      </c>
      <c r="B150" t="inlineStr">
        <is>
          <t>NVC07</t>
        </is>
      </c>
      <c r="C150" t="inlineStr">
        <is>
          <t>Hospital</t>
        </is>
      </c>
      <c r="D150" t="inlineStr">
        <is>
          <t>Hospital</t>
        </is>
      </c>
      <c r="E150" t="inlineStr">
        <is>
          <t>Independent Sector</t>
        </is>
      </c>
      <c r="F150" t="inlineStr">
        <is>
          <t>Visible</t>
        </is>
      </c>
      <c r="G150" t="b">
        <v>1</v>
      </c>
      <c r="H150" t="inlineStr">
        <is>
          <t>Fulwood Hall Hospital</t>
        </is>
      </c>
      <c r="I150" t="inlineStr">
        <is>
          <t>Midgery Lane, Fulwood</t>
        </is>
      </c>
      <c r="J150" t="inlineStr">
        <is>
          <t>Preston, Lancashire</t>
        </is>
      </c>
      <c r="K150" t="inlineStr">
        <is>
          <t>PR2 9SZ</t>
        </is>
      </c>
      <c r="L150" t="inlineStr">
        <is>
          <t>NVC</t>
        </is>
      </c>
      <c r="M150" t="inlineStr">
        <is>
          <t>Ramsay Healthcare UK Operations Limited</t>
        </is>
      </c>
      <c r="N150" t="inlineStr">
        <is>
          <t>01772 707426</t>
        </is>
      </c>
      <c r="O150" t="inlineStr">
        <is>
          <t>fulwood.enquiries@ramsayhealth.co.uk</t>
        </is>
      </c>
      <c r="P150">
        <f>HYPERLINK("http://www.fulwoodhallhospital.co.uk/", "http://www.fulwoodhallhospital.co.uk/")</f>
        <v/>
      </c>
      <c r="Q150" t="inlineStr">
        <is>
          <t>(53.78632354736328, -2.68402099609375)</t>
        </is>
      </c>
      <c r="R150" t="inlineStr">
        <is>
          <t xml:space="preserve">01772 795131 </t>
        </is>
      </c>
    </row>
    <row r="151">
      <c r="A151" t="n">
        <v>18833</v>
      </c>
      <c r="B151" t="inlineStr">
        <is>
          <t>NVC08</t>
        </is>
      </c>
      <c r="C151" t="inlineStr">
        <is>
          <t>Hospital</t>
        </is>
      </c>
      <c r="D151" t="inlineStr">
        <is>
          <t>Hospital</t>
        </is>
      </c>
      <c r="E151" t="inlineStr">
        <is>
          <t>Independent Sector</t>
        </is>
      </c>
      <c r="F151" t="inlineStr">
        <is>
          <t>Visible</t>
        </is>
      </c>
      <c r="G151" t="b">
        <v>1</v>
      </c>
      <c r="H151" t="inlineStr">
        <is>
          <t>Mount Stuart Hospital</t>
        </is>
      </c>
      <c r="I151" t="inlineStr">
        <is>
          <t>St. Vincents Road</t>
        </is>
      </c>
      <c r="J151" t="inlineStr">
        <is>
          <t>Torquay, Devon</t>
        </is>
      </c>
      <c r="K151" t="inlineStr">
        <is>
          <t>TQ1 4UP</t>
        </is>
      </c>
      <c r="L151" t="inlineStr">
        <is>
          <t>NVC</t>
        </is>
      </c>
      <c r="M151" t="inlineStr">
        <is>
          <t>Ramsay Healthcare UK Operations Limited</t>
        </is>
      </c>
      <c r="N151" t="inlineStr">
        <is>
          <t>01803 321690</t>
        </is>
      </c>
      <c r="O151" t="inlineStr">
        <is>
          <t>mountstuart.enquiries@ramsayhealth.co.uk</t>
        </is>
      </c>
      <c r="P151">
        <f>HYPERLINK("http://www.mountstuarthospital.co.uk", "http://www.mountstuarthospital.co.uk")</f>
        <v/>
      </c>
      <c r="Q151" t="inlineStr">
        <is>
          <t>(50.47509765625, -3.5417435169219966)</t>
        </is>
      </c>
      <c r="R151" t="inlineStr">
        <is>
          <t>01803 321698</t>
        </is>
      </c>
    </row>
    <row r="152">
      <c r="A152" t="n">
        <v>18834</v>
      </c>
      <c r="B152" t="inlineStr">
        <is>
          <t>NVC09</t>
        </is>
      </c>
      <c r="C152" t="inlineStr">
        <is>
          <t>Hospital</t>
        </is>
      </c>
      <c r="D152" t="inlineStr">
        <is>
          <t>Hospital</t>
        </is>
      </c>
      <c r="E152" t="inlineStr">
        <is>
          <t>Independent Sector</t>
        </is>
      </c>
      <c r="F152" t="inlineStr">
        <is>
          <t>Visible</t>
        </is>
      </c>
      <c r="G152" t="b">
        <v>1</v>
      </c>
      <c r="H152" t="inlineStr">
        <is>
          <t>New Hall Hospital</t>
        </is>
      </c>
      <c r="I152" t="inlineStr">
        <is>
          <t>Bodenham</t>
        </is>
      </c>
      <c r="J152" t="inlineStr">
        <is>
          <t>Salisbury, Wiltshire</t>
        </is>
      </c>
      <c r="K152" t="inlineStr">
        <is>
          <t>SP5 4EW</t>
        </is>
      </c>
      <c r="L152" t="inlineStr">
        <is>
          <t>NVC</t>
        </is>
      </c>
      <c r="M152" t="inlineStr">
        <is>
          <t>Ramsay Healthcare UK Operations Limited</t>
        </is>
      </c>
      <c r="N152" t="inlineStr">
        <is>
          <t>01722 422333</t>
        </is>
      </c>
      <c r="O152" t="inlineStr">
        <is>
          <t>newhall.enquiries@ramsayhealth.co.uk</t>
        </is>
      </c>
      <c r="P152">
        <f>HYPERLINK("http://www.new-hallhospital.co.uk", "http://www.new-hallhospital.co.uk")</f>
        <v/>
      </c>
      <c r="Q152" t="inlineStr">
        <is>
          <t>(51.03274154663086, -1.763433814048767)</t>
        </is>
      </c>
      <c r="R152" t="inlineStr">
        <is>
          <t>01722 435158</t>
        </is>
      </c>
    </row>
    <row r="153">
      <c r="A153" t="n">
        <v>18836</v>
      </c>
      <c r="B153" t="inlineStr">
        <is>
          <t>NVC11</t>
        </is>
      </c>
      <c r="C153" t="inlineStr">
        <is>
          <t>Hospital</t>
        </is>
      </c>
      <c r="D153" t="inlineStr">
        <is>
          <t>Hospital</t>
        </is>
      </c>
      <c r="E153" t="inlineStr">
        <is>
          <t>Independent Sector</t>
        </is>
      </c>
      <c r="F153" t="inlineStr">
        <is>
          <t>Visible</t>
        </is>
      </c>
      <c r="G153" t="b">
        <v>1</v>
      </c>
      <c r="H153" t="inlineStr">
        <is>
          <t>North Downs Hospital</t>
        </is>
      </c>
      <c r="I153" t="inlineStr">
        <is>
          <t>46 Tupwood Lane</t>
        </is>
      </c>
      <c r="J153" t="inlineStr">
        <is>
          <t>Caterham, Surrey</t>
        </is>
      </c>
      <c r="K153" t="inlineStr">
        <is>
          <t>CR3 6DP</t>
        </is>
      </c>
      <c r="L153" t="inlineStr">
        <is>
          <t>NVC</t>
        </is>
      </c>
      <c r="M153" t="inlineStr">
        <is>
          <t>Ramsay Healthcare UK Operations Limited</t>
        </is>
      </c>
      <c r="N153" t="inlineStr">
        <is>
          <t>01883 348981</t>
        </is>
      </c>
      <c r="O153" t="inlineStr">
        <is>
          <t>northdowns.enquiries@ramsayhealth.co.uk</t>
        </is>
      </c>
      <c r="P153">
        <f>HYPERLINK("http://www.northdownshospital.co.uk", "http://www.northdownshospital.co.uk")</f>
        <v/>
      </c>
      <c r="Q153" t="inlineStr">
        <is>
          <t>(51.27355575561523, -0.0791384056210517)</t>
        </is>
      </c>
      <c r="R153" t="inlineStr">
        <is>
          <t>01883 341163</t>
        </is>
      </c>
    </row>
    <row r="154">
      <c r="A154" t="n">
        <v>18837</v>
      </c>
      <c r="B154" t="inlineStr">
        <is>
          <t>NVC12</t>
        </is>
      </c>
      <c r="C154" t="inlineStr">
        <is>
          <t>Hospital</t>
        </is>
      </c>
      <c r="D154" t="inlineStr">
        <is>
          <t>Hospital</t>
        </is>
      </c>
      <c r="E154" t="inlineStr">
        <is>
          <t>Independent Sector</t>
        </is>
      </c>
      <c r="F154" t="inlineStr">
        <is>
          <t>Visible</t>
        </is>
      </c>
      <c r="G154" t="b">
        <v>1</v>
      </c>
      <c r="H154" t="inlineStr">
        <is>
          <t>Oaklands Hospital</t>
        </is>
      </c>
      <c r="I154" t="inlineStr">
        <is>
          <t>19 Lancaster Road</t>
        </is>
      </c>
      <c r="J154" t="inlineStr">
        <is>
          <t>Salford, Greater Manchester</t>
        </is>
      </c>
      <c r="K154" t="inlineStr">
        <is>
          <t>M6 8AQ</t>
        </is>
      </c>
      <c r="L154" t="inlineStr">
        <is>
          <t>NVC</t>
        </is>
      </c>
      <c r="M154" t="inlineStr">
        <is>
          <t>Ramsay Healthcare UK Operations Limited</t>
        </is>
      </c>
      <c r="N154" t="inlineStr">
        <is>
          <t>01617 879 460</t>
        </is>
      </c>
      <c r="O154" t="inlineStr">
        <is>
          <t>oaklands.enquiries@ramsayhealth.co.uk</t>
        </is>
      </c>
      <c r="P154">
        <f>HYPERLINK("http://www.oaklands-hospital.co.uk", "http://www.oaklands-hospital.co.uk")</f>
        <v/>
      </c>
      <c r="Q154" t="inlineStr">
        <is>
          <t>(53.49230194091797, -2.321049213409424)</t>
        </is>
      </c>
      <c r="R154" t="inlineStr">
        <is>
          <t xml:space="preserve">0161 7878097 </t>
        </is>
      </c>
    </row>
    <row r="155">
      <c r="A155" t="n">
        <v>18838</v>
      </c>
      <c r="B155" t="inlineStr">
        <is>
          <t>NVC13</t>
        </is>
      </c>
      <c r="C155" t="inlineStr">
        <is>
          <t>Hospital</t>
        </is>
      </c>
      <c r="D155" t="inlineStr">
        <is>
          <t>Hospital</t>
        </is>
      </c>
      <c r="E155" t="inlineStr">
        <is>
          <t>Independent Sector</t>
        </is>
      </c>
      <c r="F155" t="inlineStr">
        <is>
          <t>Visible</t>
        </is>
      </c>
      <c r="G155" t="b">
        <v>1</v>
      </c>
      <c r="H155" t="inlineStr">
        <is>
          <t>Oaks Hospital</t>
        </is>
      </c>
      <c r="I155" t="inlineStr">
        <is>
          <t>Oaks Place, Mile End Road</t>
        </is>
      </c>
      <c r="J155" t="inlineStr">
        <is>
          <t>Colchester, Essex</t>
        </is>
      </c>
      <c r="K155" t="inlineStr">
        <is>
          <t>CO4 5XR</t>
        </is>
      </c>
      <c r="L155" t="inlineStr">
        <is>
          <t>NVC</t>
        </is>
      </c>
      <c r="M155" t="inlineStr">
        <is>
          <t>Ramsay Healthcare UK Operations Limited</t>
        </is>
      </c>
      <c r="N155" t="inlineStr">
        <is>
          <t>01206 753264</t>
        </is>
      </c>
      <c r="O155" t="inlineStr">
        <is>
          <t>oaks.enquiries@ramsayhealth.co.uk</t>
        </is>
      </c>
      <c r="P155">
        <f>HYPERLINK("http://www.oakshospital.co.uk", "http://www.oakshospital.co.uk")</f>
        <v/>
      </c>
      <c r="Q155" t="inlineStr">
        <is>
          <t>(51.90629959106445, 0.8949929475784301)</t>
        </is>
      </c>
      <c r="R155" t="inlineStr">
        <is>
          <t>01206 852701</t>
        </is>
      </c>
    </row>
    <row r="156">
      <c r="A156" t="n">
        <v>18839</v>
      </c>
      <c r="B156" t="inlineStr">
        <is>
          <t>NVC14</t>
        </is>
      </c>
      <c r="C156" t="inlineStr">
        <is>
          <t>Hospital</t>
        </is>
      </c>
      <c r="D156" t="inlineStr">
        <is>
          <t>Hospital</t>
        </is>
      </c>
      <c r="E156" t="inlineStr">
        <is>
          <t>Independent Sector</t>
        </is>
      </c>
      <c r="F156" t="inlineStr">
        <is>
          <t>Visible</t>
        </is>
      </c>
      <c r="G156" t="b">
        <v>1</v>
      </c>
      <c r="H156" t="inlineStr">
        <is>
          <t>Park Hill Hospital</t>
        </is>
      </c>
      <c r="I156" t="inlineStr">
        <is>
          <t>Thorne Road</t>
        </is>
      </c>
      <c r="J156" t="inlineStr">
        <is>
          <t>Doncaster, South Yorkshire</t>
        </is>
      </c>
      <c r="K156" t="inlineStr">
        <is>
          <t>DN2 5TH</t>
        </is>
      </c>
      <c r="L156" t="inlineStr">
        <is>
          <t>NVC</t>
        </is>
      </c>
      <c r="M156" t="inlineStr">
        <is>
          <t>Ramsay Healthcare UK Operations Limited</t>
        </is>
      </c>
      <c r="N156" t="inlineStr">
        <is>
          <t>01302 553332</t>
        </is>
      </c>
      <c r="O156" t="inlineStr">
        <is>
          <t>parkhill.enquiries@ramsayhealth.co.uk</t>
        </is>
      </c>
      <c r="P156">
        <f>HYPERLINK("http://www.parkhillhospital.co.uk", "http://www.parkhillhospital.co.uk")</f>
        <v/>
      </c>
      <c r="Q156" t="inlineStr">
        <is>
          <t>(53.53036499023438, -1.1116031408309937)</t>
        </is>
      </c>
      <c r="R156" t="inlineStr">
        <is>
          <t>01302 322499</t>
        </is>
      </c>
    </row>
    <row r="157">
      <c r="A157" t="n">
        <v>18840</v>
      </c>
      <c r="B157" t="inlineStr">
        <is>
          <t>NVC15</t>
        </is>
      </c>
      <c r="C157" t="inlineStr">
        <is>
          <t>Hospital</t>
        </is>
      </c>
      <c r="D157" t="inlineStr">
        <is>
          <t>Hospital</t>
        </is>
      </c>
      <c r="E157" t="inlineStr">
        <is>
          <t>Independent Sector</t>
        </is>
      </c>
      <c r="F157" t="inlineStr">
        <is>
          <t>Visible</t>
        </is>
      </c>
      <c r="G157" t="b">
        <v>1</v>
      </c>
      <c r="H157" t="inlineStr">
        <is>
          <t>Pinehill Hospital</t>
        </is>
      </c>
      <c r="I157" t="inlineStr">
        <is>
          <t>Benslow Lane</t>
        </is>
      </c>
      <c r="J157" t="inlineStr">
        <is>
          <t>Hitchin, Hertfordshire</t>
        </is>
      </c>
      <c r="K157" t="inlineStr">
        <is>
          <t>SG4 9QZ</t>
        </is>
      </c>
      <c r="L157" t="inlineStr">
        <is>
          <t>NVC</t>
        </is>
      </c>
      <c r="M157" t="inlineStr">
        <is>
          <t>Ramsay Healthcare UK Operations Limited</t>
        </is>
      </c>
      <c r="N157" t="inlineStr">
        <is>
          <t>01462 427218</t>
        </is>
      </c>
      <c r="O157" t="inlineStr">
        <is>
          <t>pinehill.enquiries@ramsayhealth.co.uk</t>
        </is>
      </c>
      <c r="P157">
        <f>HYPERLINK("http://www.pinehillhospital.co.uk", "http://www.pinehillhospital.co.uk")</f>
        <v/>
      </c>
      <c r="Q157" t="inlineStr">
        <is>
          <t>(51.95029830932617, -0.2629849314689636)</t>
        </is>
      </c>
      <c r="R157" t="inlineStr">
        <is>
          <t>01462 421968</t>
        </is>
      </c>
    </row>
    <row r="158">
      <c r="A158" t="n">
        <v>18841</v>
      </c>
      <c r="B158" t="inlineStr">
        <is>
          <t>NVC16</t>
        </is>
      </c>
      <c r="C158" t="inlineStr">
        <is>
          <t>Hospital</t>
        </is>
      </c>
      <c r="D158" t="inlineStr">
        <is>
          <t>Hospital</t>
        </is>
      </c>
      <c r="E158" t="inlineStr">
        <is>
          <t>Independent Sector</t>
        </is>
      </c>
      <c r="F158" t="inlineStr">
        <is>
          <t>Visible</t>
        </is>
      </c>
      <c r="G158" t="b">
        <v>1</v>
      </c>
      <c r="H158" t="inlineStr">
        <is>
          <t>Renacres Hospital</t>
        </is>
      </c>
      <c r="I158" t="inlineStr">
        <is>
          <t>Renacres Lane, Halsall</t>
        </is>
      </c>
      <c r="J158" t="inlineStr">
        <is>
          <t>Ormskirk, Lancashire</t>
        </is>
      </c>
      <c r="K158" t="inlineStr">
        <is>
          <t>L39 8SE</t>
        </is>
      </c>
      <c r="L158" t="inlineStr">
        <is>
          <t>NVC</t>
        </is>
      </c>
      <c r="M158" t="inlineStr">
        <is>
          <t>Ramsay Healthcare UK Operations Limited</t>
        </is>
      </c>
      <c r="N158" t="inlineStr">
        <is>
          <t>01704 842017</t>
        </is>
      </c>
      <c r="O158" t="inlineStr">
        <is>
          <t>renacres.enquiries@ramsayhealth.co.uk</t>
        </is>
      </c>
      <c r="P158">
        <f>HYPERLINK("http://www.renacreshospital.co.uk", "http://www.renacreshospital.co.uk")</f>
        <v/>
      </c>
      <c r="Q158" t="inlineStr">
        <is>
          <t>(53.60013198852539, -2.9506828784942627)</t>
        </is>
      </c>
      <c r="R158" t="inlineStr">
        <is>
          <t xml:space="preserve">01704 842030 </t>
        </is>
      </c>
    </row>
    <row r="159">
      <c r="A159" t="n">
        <v>18842</v>
      </c>
      <c r="B159" t="inlineStr">
        <is>
          <t>NVC17</t>
        </is>
      </c>
      <c r="C159" t="inlineStr">
        <is>
          <t>Hospital</t>
        </is>
      </c>
      <c r="D159" t="inlineStr">
        <is>
          <t>Hospital</t>
        </is>
      </c>
      <c r="E159" t="inlineStr">
        <is>
          <t>Independent Sector</t>
        </is>
      </c>
      <c r="F159" t="inlineStr">
        <is>
          <t>Visible</t>
        </is>
      </c>
      <c r="G159" t="b">
        <v>1</v>
      </c>
      <c r="H159" t="inlineStr">
        <is>
          <t>Rowley Hall Hospital</t>
        </is>
      </c>
      <c r="I159" t="inlineStr">
        <is>
          <t>Rowley Avenue</t>
        </is>
      </c>
      <c r="J159" t="inlineStr">
        <is>
          <t>Stafford, Staffordshire</t>
        </is>
      </c>
      <c r="K159" t="inlineStr">
        <is>
          <t>ST17 9AQ</t>
        </is>
      </c>
      <c r="L159" t="inlineStr">
        <is>
          <t>NVC</t>
        </is>
      </c>
      <c r="M159" t="inlineStr">
        <is>
          <t>Ramsay Healthcare UK Operations Limited</t>
        </is>
      </c>
      <c r="N159" t="inlineStr">
        <is>
          <t>01785 238682</t>
        </is>
      </c>
      <c r="O159" t="inlineStr">
        <is>
          <t>rowley.enquiries@ramsayhealth.co.uk</t>
        </is>
      </c>
      <c r="P159">
        <f>HYPERLINK("http://www.rowleyhospital.co.uk", "http://www.rowleyhospital.co.uk")</f>
        <v/>
      </c>
      <c r="Q159" t="inlineStr">
        <is>
          <t>(52.79478073120117, -2.1262667179107666)</t>
        </is>
      </c>
      <c r="R159" t="inlineStr">
        <is>
          <t xml:space="preserve">01785 249532 </t>
        </is>
      </c>
    </row>
    <row r="160">
      <c r="A160" t="n">
        <v>18843</v>
      </c>
      <c r="B160" t="inlineStr">
        <is>
          <t>NVC18</t>
        </is>
      </c>
      <c r="C160" t="inlineStr">
        <is>
          <t>Hospital</t>
        </is>
      </c>
      <c r="D160" t="inlineStr">
        <is>
          <t>Hospital</t>
        </is>
      </c>
      <c r="E160" t="inlineStr">
        <is>
          <t>Independent Sector</t>
        </is>
      </c>
      <c r="F160" t="inlineStr">
        <is>
          <t>Visible</t>
        </is>
      </c>
      <c r="G160" t="b">
        <v>1</v>
      </c>
      <c r="H160" t="inlineStr">
        <is>
          <t>Springfield Hospital</t>
        </is>
      </c>
      <c r="I160" t="inlineStr">
        <is>
          <t>Lawn Lane</t>
        </is>
      </c>
      <c r="J160" t="inlineStr">
        <is>
          <t>Chelmsford, Essex</t>
        </is>
      </c>
      <c r="K160" t="inlineStr">
        <is>
          <t>CM1 7GU</t>
        </is>
      </c>
      <c r="L160" t="inlineStr">
        <is>
          <t>NVC</t>
        </is>
      </c>
      <c r="M160" t="inlineStr">
        <is>
          <t>Ramsay Healthcare UK Operations Limited</t>
        </is>
      </c>
      <c r="N160" t="inlineStr">
        <is>
          <t>01245 234151</t>
        </is>
      </c>
      <c r="O160" t="inlineStr">
        <is>
          <t>springfield.enquiries@ramsayhealth.co.uk</t>
        </is>
      </c>
      <c r="P160">
        <f>HYPERLINK("http://www.springfieldhospital.co.uk", "http://www.springfieldhospital.co.uk")</f>
        <v/>
      </c>
      <c r="Q160" t="inlineStr">
        <is>
          <t>(51.75337219238281, 0.4846121370792389)</t>
        </is>
      </c>
      <c r="R160" t="inlineStr">
        <is>
          <t>01245 234 001</t>
        </is>
      </c>
    </row>
    <row r="161">
      <c r="A161" t="n">
        <v>18844</v>
      </c>
      <c r="B161" t="inlineStr">
        <is>
          <t>NVC19</t>
        </is>
      </c>
      <c r="C161" t="inlineStr">
        <is>
          <t>Hospital</t>
        </is>
      </c>
      <c r="D161" t="inlineStr">
        <is>
          <t>Hospital</t>
        </is>
      </c>
      <c r="E161" t="inlineStr">
        <is>
          <t>Independent Sector</t>
        </is>
      </c>
      <c r="F161" t="inlineStr">
        <is>
          <t>Visible</t>
        </is>
      </c>
      <c r="G161" t="b">
        <v>1</v>
      </c>
      <c r="H161" t="inlineStr">
        <is>
          <t>Rivers Hospital</t>
        </is>
      </c>
      <c r="I161" t="inlineStr">
        <is>
          <t>High Wych Road</t>
        </is>
      </c>
      <c r="J161" t="inlineStr">
        <is>
          <t>Sawbridgeworth, Hertfordshire</t>
        </is>
      </c>
      <c r="K161" t="inlineStr">
        <is>
          <t>CM21 0HH</t>
        </is>
      </c>
      <c r="L161" t="inlineStr">
        <is>
          <t>NVC</t>
        </is>
      </c>
      <c r="M161" t="inlineStr">
        <is>
          <t>Ramsay Healthcare UK Operations Limited</t>
        </is>
      </c>
      <c r="N161" t="inlineStr">
        <is>
          <t>01279 602672</t>
        </is>
      </c>
      <c r="O161" t="inlineStr">
        <is>
          <t>rivers.enquiries@ramsayhealth.co.uk</t>
        </is>
      </c>
      <c r="P161">
        <f>HYPERLINK("https://www.rivershospital.co.uk", "https://www.rivershospital.co.uk")</f>
        <v/>
      </c>
      <c r="Q161" t="inlineStr">
        <is>
          <t>(51.80709457397461, 0.1304715871810913)</t>
        </is>
      </c>
      <c r="R161" t="inlineStr">
        <is>
          <t>01279 600212</t>
        </is>
      </c>
    </row>
    <row r="162">
      <c r="A162" t="n">
        <v>18846</v>
      </c>
      <c r="B162" t="inlineStr">
        <is>
          <t>NVC21</t>
        </is>
      </c>
      <c r="C162" t="inlineStr">
        <is>
          <t>Hospital</t>
        </is>
      </c>
      <c r="D162" t="inlineStr">
        <is>
          <t>Hospital</t>
        </is>
      </c>
      <c r="E162" t="inlineStr">
        <is>
          <t>Independent Sector</t>
        </is>
      </c>
      <c r="F162" t="inlineStr">
        <is>
          <t>Visible</t>
        </is>
      </c>
      <c r="G162" t="b">
        <v>1</v>
      </c>
      <c r="H162" t="inlineStr">
        <is>
          <t>West Midlands Hospital</t>
        </is>
      </c>
      <c r="I162" t="inlineStr">
        <is>
          <t>Colman Hill, Colman Hill, Halesowen</t>
        </is>
      </c>
      <c r="J162" t="inlineStr">
        <is>
          <t>Halesowen, West Midlands</t>
        </is>
      </c>
      <c r="K162" t="inlineStr">
        <is>
          <t>B63 2AH</t>
        </is>
      </c>
      <c r="L162" t="inlineStr">
        <is>
          <t>NVC</t>
        </is>
      </c>
      <c r="M162" t="inlineStr">
        <is>
          <t>Ramsay Healthcare UK Operations Limited</t>
        </is>
      </c>
      <c r="N162" t="inlineStr">
        <is>
          <t>01384 632618</t>
        </is>
      </c>
      <c r="O162" t="inlineStr">
        <is>
          <t>westmidlands.enquiries@ramsayhealth.co.uk</t>
        </is>
      </c>
      <c r="P162">
        <f>HYPERLINK("http://www.westmidlandshospital.co.uk", "http://www.westmidlandshospital.co.uk")</f>
        <v/>
      </c>
      <c r="Q162" t="inlineStr">
        <is>
          <t>(52.45781707763672, -2.076659679412842)</t>
        </is>
      </c>
      <c r="R162" t="inlineStr">
        <is>
          <t>01384411103</t>
        </is>
      </c>
    </row>
    <row r="163">
      <c r="A163" t="n">
        <v>18847</v>
      </c>
      <c r="B163" t="inlineStr">
        <is>
          <t>NVC22</t>
        </is>
      </c>
      <c r="C163" t="inlineStr">
        <is>
          <t>Hospital</t>
        </is>
      </c>
      <c r="D163" t="inlineStr">
        <is>
          <t>Hospital</t>
        </is>
      </c>
      <c r="E163" t="inlineStr">
        <is>
          <t>Independent Sector</t>
        </is>
      </c>
      <c r="F163" t="inlineStr">
        <is>
          <t>Visible</t>
        </is>
      </c>
      <c r="G163" t="b">
        <v>1</v>
      </c>
      <c r="H163" t="inlineStr">
        <is>
          <t>Winfield Hospital</t>
        </is>
      </c>
      <c r="I163" t="inlineStr">
        <is>
          <t>Tewkesbury Road, Longford</t>
        </is>
      </c>
      <c r="J163" t="inlineStr">
        <is>
          <t>Gloucester, Gloucestershire</t>
        </is>
      </c>
      <c r="K163" t="inlineStr">
        <is>
          <t>GL2 9WH</t>
        </is>
      </c>
      <c r="L163" t="inlineStr">
        <is>
          <t>NVC</t>
        </is>
      </c>
      <c r="M163" t="inlineStr">
        <is>
          <t>Ramsay Healthcare UK Operations Limited</t>
        </is>
      </c>
      <c r="N163" t="inlineStr">
        <is>
          <t>01452 306009</t>
        </is>
      </c>
      <c r="O163" t="inlineStr">
        <is>
          <t>winfield.enquiries@ramsayhealth.co.uk</t>
        </is>
      </c>
      <c r="P163">
        <f>HYPERLINK("http://www.winfieldhospital.co.uk", "http://www.winfieldhospital.co.uk")</f>
        <v/>
      </c>
      <c r="Q163" t="inlineStr">
        <is>
          <t>(51.88044357299805, -2.2424166202545166)</t>
        </is>
      </c>
      <c r="R163" t="inlineStr"/>
    </row>
    <row r="164">
      <c r="A164" t="n">
        <v>18848</v>
      </c>
      <c r="B164" t="inlineStr">
        <is>
          <t>NVC23</t>
        </is>
      </c>
      <c r="C164" t="inlineStr">
        <is>
          <t>Hospital</t>
        </is>
      </c>
      <c r="D164" t="inlineStr">
        <is>
          <t>Hospital</t>
        </is>
      </c>
      <c r="E164" t="inlineStr">
        <is>
          <t>Independent Sector</t>
        </is>
      </c>
      <c r="F164" t="inlineStr">
        <is>
          <t>Visible</t>
        </is>
      </c>
      <c r="G164" t="b">
        <v>1</v>
      </c>
      <c r="H164" t="inlineStr">
        <is>
          <t>Woodland Hospital</t>
        </is>
      </c>
      <c r="I164" t="inlineStr">
        <is>
          <t>Woodland Hospital, Rothwell Road</t>
        </is>
      </c>
      <c r="J164" t="inlineStr">
        <is>
          <t>Kettering, Northamptonshire</t>
        </is>
      </c>
      <c r="K164" t="inlineStr">
        <is>
          <t>NN16 8XF</t>
        </is>
      </c>
      <c r="L164" t="inlineStr">
        <is>
          <t>NVC</t>
        </is>
      </c>
      <c r="M164" t="inlineStr">
        <is>
          <t>Ramsay Healthcare UK Operations Limited</t>
        </is>
      </c>
      <c r="N164" t="inlineStr">
        <is>
          <t>01536 536882</t>
        </is>
      </c>
      <c r="O164" t="inlineStr">
        <is>
          <t>woodland.enquiries@ramsayhealth.co.uk</t>
        </is>
      </c>
      <c r="P164">
        <f>HYPERLINK("http://www.woodlandhospital.co.uk", "http://www.woodlandhospital.co.uk")</f>
        <v/>
      </c>
      <c r="Q164" t="inlineStr">
        <is>
          <t>(52.41162872314453, -0.7684906125068665)</t>
        </is>
      </c>
      <c r="R164" t="inlineStr">
        <is>
          <t>01536 412155</t>
        </is>
      </c>
    </row>
    <row r="165">
      <c r="A165" t="n">
        <v>18850</v>
      </c>
      <c r="B165" t="inlineStr">
        <is>
          <t>NVC25</t>
        </is>
      </c>
      <c r="C165" t="inlineStr">
        <is>
          <t>Hospital</t>
        </is>
      </c>
      <c r="D165" t="inlineStr">
        <is>
          <t>Hospital</t>
        </is>
      </c>
      <c r="E165" t="inlineStr">
        <is>
          <t>Independent Sector</t>
        </is>
      </c>
      <c r="F165" t="inlineStr">
        <is>
          <t>Visible</t>
        </is>
      </c>
      <c r="G165" t="b">
        <v>1</v>
      </c>
      <c r="H165" t="inlineStr">
        <is>
          <t>Horton NHS Treatment Centre</t>
        </is>
      </c>
      <c r="I165" t="inlineStr">
        <is>
          <t>Oxford Road</t>
        </is>
      </c>
      <c r="J165" t="inlineStr">
        <is>
          <t>Banbury, Oxfordshire</t>
        </is>
      </c>
      <c r="K165" t="inlineStr">
        <is>
          <t>OX16 9FG</t>
        </is>
      </c>
      <c r="L165" t="inlineStr">
        <is>
          <t>NVC</t>
        </is>
      </c>
      <c r="M165" t="inlineStr">
        <is>
          <t>Ramsay Healthcare UK Operations Limited</t>
        </is>
      </c>
      <c r="N165" t="inlineStr">
        <is>
          <t>01295 755000</t>
        </is>
      </c>
      <c r="O165" t="inlineStr">
        <is>
          <t>horton.enquiries@ramsayhealth.co.uk</t>
        </is>
      </c>
      <c r="P165">
        <f>HYPERLINK("http://www.hortontreatmentcentre.co.uk", "http://www.hortontreatmentcentre.co.uk")</f>
        <v/>
      </c>
      <c r="Q165" t="inlineStr">
        <is>
          <t>(52.05352401733398, -1.3366494178771973)</t>
        </is>
      </c>
      <c r="R165" t="inlineStr">
        <is>
          <t>01295 7550001</t>
        </is>
      </c>
    </row>
    <row r="166">
      <c r="A166" t="n">
        <v>18852</v>
      </c>
      <c r="B166" t="inlineStr">
        <is>
          <t>NVC27</t>
        </is>
      </c>
      <c r="C166" t="inlineStr">
        <is>
          <t>Hospital</t>
        </is>
      </c>
      <c r="D166" t="inlineStr">
        <is>
          <t>Hospital</t>
        </is>
      </c>
      <c r="E166" t="inlineStr">
        <is>
          <t>Independent Sector</t>
        </is>
      </c>
      <c r="F166" t="inlineStr">
        <is>
          <t>Visible</t>
        </is>
      </c>
      <c r="G166" t="b">
        <v>1</v>
      </c>
      <c r="H166" t="inlineStr">
        <is>
          <t>Boston West Hospital</t>
        </is>
      </c>
      <c r="I166" t="inlineStr">
        <is>
          <t>Boston West Business Park, Sleaford Road</t>
        </is>
      </c>
      <c r="J166" t="inlineStr">
        <is>
          <t>Boston, Lincolnshire</t>
        </is>
      </c>
      <c r="K166" t="inlineStr">
        <is>
          <t>PE21 8EG</t>
        </is>
      </c>
      <c r="L166" t="inlineStr">
        <is>
          <t>NVC</t>
        </is>
      </c>
      <c r="M166" t="inlineStr">
        <is>
          <t>Ramsay Healthcare UK Operations Limited</t>
        </is>
      </c>
      <c r="N166" t="inlineStr">
        <is>
          <t>01205 533998</t>
        </is>
      </c>
      <c r="O166" t="inlineStr">
        <is>
          <t>boston.enquiries@ramsayhealth.co.uk</t>
        </is>
      </c>
      <c r="P166">
        <f>HYPERLINK("http://www.bostonwesthospital.co.uk", "http://www.bostonwesthospital.co.uk")</f>
        <v/>
      </c>
      <c r="Q166" t="inlineStr">
        <is>
          <t>(52.9759178161621, -0.0335148051381111)</t>
        </is>
      </c>
      <c r="R166" t="inlineStr">
        <is>
          <t>01205 591865</t>
        </is>
      </c>
    </row>
    <row r="167">
      <c r="A167" t="n">
        <v>18853</v>
      </c>
      <c r="B167" t="inlineStr">
        <is>
          <t>NVC28</t>
        </is>
      </c>
      <c r="C167" t="inlineStr">
        <is>
          <t>Hospital</t>
        </is>
      </c>
      <c r="D167" t="inlineStr">
        <is>
          <t>Hospital</t>
        </is>
      </c>
      <c r="E167" t="inlineStr">
        <is>
          <t>Independent Sector</t>
        </is>
      </c>
      <c r="F167" t="inlineStr">
        <is>
          <t>Visible</t>
        </is>
      </c>
      <c r="G167" t="b">
        <v>1</v>
      </c>
      <c r="H167" t="inlineStr">
        <is>
          <t>Clifton Park Hospital</t>
        </is>
      </c>
      <c r="I167" t="inlineStr">
        <is>
          <t>Bluebeck Drive, Shipton Road</t>
        </is>
      </c>
      <c r="J167" t="inlineStr">
        <is>
          <t>York, North Yorkshire</t>
        </is>
      </c>
      <c r="K167" t="inlineStr">
        <is>
          <t>YO30 5RA</t>
        </is>
      </c>
      <c r="L167" t="inlineStr">
        <is>
          <t>NVC</t>
        </is>
      </c>
      <c r="M167" t="inlineStr">
        <is>
          <t>Ramsay Healthcare UK Operations Limited</t>
        </is>
      </c>
      <c r="N167" t="inlineStr">
        <is>
          <t>01904 464654</t>
        </is>
      </c>
      <c r="O167" t="inlineStr">
        <is>
          <t>clifton.enquiries@ramsayhealth.co.uk</t>
        </is>
      </c>
      <c r="P167">
        <f>HYPERLINK("http://www.cliftonparkhospital.co.uk", "http://www.cliftonparkhospital.co.uk")</f>
        <v/>
      </c>
      <c r="Q167" t="inlineStr">
        <is>
          <t>(53.97785949707031, -1.1139293909072876)</t>
        </is>
      </c>
      <c r="R167" t="inlineStr">
        <is>
          <t>01904 464551</t>
        </is>
      </c>
    </row>
    <row r="168">
      <c r="A168" t="n">
        <v>18854</v>
      </c>
      <c r="B168" t="inlineStr">
        <is>
          <t>NVC29</t>
        </is>
      </c>
      <c r="C168" t="inlineStr">
        <is>
          <t>Hospital</t>
        </is>
      </c>
      <c r="D168" t="inlineStr">
        <is>
          <t>Hospital</t>
        </is>
      </c>
      <c r="E168" t="inlineStr">
        <is>
          <t>Independent Sector</t>
        </is>
      </c>
      <c r="F168" t="inlineStr">
        <is>
          <t>Visible</t>
        </is>
      </c>
      <c r="G168" t="b">
        <v>1</v>
      </c>
      <c r="H168" t="inlineStr">
        <is>
          <t>Cobalt Hospital</t>
        </is>
      </c>
      <c r="I168" t="inlineStr">
        <is>
          <t>The Silverlink North</t>
        </is>
      </c>
      <c r="J168" t="inlineStr">
        <is>
          <t>Newcastle Upon Tyne</t>
        </is>
      </c>
      <c r="K168" t="inlineStr">
        <is>
          <t>NE27 0BY</t>
        </is>
      </c>
      <c r="L168" t="inlineStr">
        <is>
          <t>NVC</t>
        </is>
      </c>
      <c r="M168" t="inlineStr">
        <is>
          <t>Ramsay Healthcare UK Operations Limited</t>
        </is>
      </c>
      <c r="N168" t="inlineStr">
        <is>
          <t>0191 2703 250</t>
        </is>
      </c>
      <c r="O168" t="inlineStr">
        <is>
          <t>cobalt.enquiries@ramsayhealth.co.uk</t>
        </is>
      </c>
      <c r="P168">
        <f>HYPERLINK("http://www.cobalthospital.co.uk", "http://www.cobalthospital.co.uk")</f>
        <v/>
      </c>
      <c r="Q168" t="inlineStr">
        <is>
          <t>(55.0240592956543, -1.5104490518569946)</t>
        </is>
      </c>
      <c r="R168" t="inlineStr">
        <is>
          <t>0191 2703 251</t>
        </is>
      </c>
    </row>
    <row r="169">
      <c r="A169" t="n">
        <v>18855</v>
      </c>
      <c r="B169" t="inlineStr">
        <is>
          <t>NVC31</t>
        </is>
      </c>
      <c r="C169" t="inlineStr">
        <is>
          <t>Hospital</t>
        </is>
      </c>
      <c r="D169" t="inlineStr">
        <is>
          <t>Hospital</t>
        </is>
      </c>
      <c r="E169" t="inlineStr">
        <is>
          <t>Independent Sector</t>
        </is>
      </c>
      <c r="F169" t="inlineStr">
        <is>
          <t>Visible</t>
        </is>
      </c>
      <c r="G169" t="b">
        <v>1</v>
      </c>
      <c r="H169" t="inlineStr">
        <is>
          <t>Blakelands Hospital</t>
        </is>
      </c>
      <c r="I169" t="inlineStr">
        <is>
          <t>Smeaton Close, Blakelands</t>
        </is>
      </c>
      <c r="J169" t="inlineStr">
        <is>
          <t>Milton Keynes, Buckinghamshire</t>
        </is>
      </c>
      <c r="K169" t="inlineStr">
        <is>
          <t>MK14 5HR</t>
        </is>
      </c>
      <c r="L169" t="inlineStr">
        <is>
          <t>NVC</t>
        </is>
      </c>
      <c r="M169" t="inlineStr">
        <is>
          <t>Ramsay Healthcare UK Operations Limited</t>
        </is>
      </c>
      <c r="N169" t="inlineStr">
        <is>
          <t>01908 334200</t>
        </is>
      </c>
      <c r="O169" t="inlineStr">
        <is>
          <t>blakelands.enquiries@ramsayhealth.co.uk</t>
        </is>
      </c>
      <c r="P169">
        <f>HYPERLINK("http://www.blakelandshospital.co.uk", "http://www.blakelandshospital.co.uk")</f>
        <v/>
      </c>
      <c r="Q169" t="inlineStr">
        <is>
          <t>(52.07442474365234, -0.7426829934120178)</t>
        </is>
      </c>
      <c r="R169" t="inlineStr">
        <is>
          <t>01908 334201</t>
        </is>
      </c>
    </row>
    <row r="170">
      <c r="A170" t="n">
        <v>18857</v>
      </c>
      <c r="B170" t="inlineStr">
        <is>
          <t>NVC33</t>
        </is>
      </c>
      <c r="C170" t="inlineStr">
        <is>
          <t>Hospital</t>
        </is>
      </c>
      <c r="D170" t="inlineStr">
        <is>
          <t>Hospital</t>
        </is>
      </c>
      <c r="E170" t="inlineStr">
        <is>
          <t>Independent Sector</t>
        </is>
      </c>
      <c r="F170" t="inlineStr">
        <is>
          <t>Visible</t>
        </is>
      </c>
      <c r="G170" t="b">
        <v>1</v>
      </c>
      <c r="H170" t="inlineStr">
        <is>
          <t>Gisburne Park NHS Treatment Centre</t>
        </is>
      </c>
      <c r="I170" t="inlineStr">
        <is>
          <t>Gisburn Park Estate, Gisburn</t>
        </is>
      </c>
      <c r="J170" t="inlineStr">
        <is>
          <t>Clitheroe, Lancashire</t>
        </is>
      </c>
      <c r="K170" t="inlineStr">
        <is>
          <t>BB7 4HX</t>
        </is>
      </c>
      <c r="L170" t="inlineStr">
        <is>
          <t>NVC</t>
        </is>
      </c>
      <c r="M170" t="inlineStr">
        <is>
          <t>Ramsay Healthcare UK Operations Limited</t>
        </is>
      </c>
      <c r="N170" t="inlineStr">
        <is>
          <t>01200 445693</t>
        </is>
      </c>
      <c r="O170" t="inlineStr">
        <is>
          <t>christinebailey@abbeyhospitals.com</t>
        </is>
      </c>
      <c r="P170">
        <f>HYPERLINK("http://www.ramsayhealth.co.uk/nhs", "http://www.ramsayhealth.co.uk/nhs")</f>
        <v/>
      </c>
      <c r="Q170" t="inlineStr">
        <is>
          <t>(53.94332885742188, -2.267543077468872)</t>
        </is>
      </c>
      <c r="R170" t="inlineStr">
        <is>
          <t>01200 445688</t>
        </is>
      </c>
    </row>
    <row r="171">
      <c r="A171" t="n">
        <v>18863</v>
      </c>
      <c r="B171" t="inlineStr">
        <is>
          <t>NVC40</t>
        </is>
      </c>
      <c r="C171" t="inlineStr">
        <is>
          <t>Hospital</t>
        </is>
      </c>
      <c r="D171" t="inlineStr">
        <is>
          <t>Hospital</t>
        </is>
      </c>
      <c r="E171" t="inlineStr">
        <is>
          <t>Independent Sector</t>
        </is>
      </c>
      <c r="F171" t="inlineStr">
        <is>
          <t>Visible</t>
        </is>
      </c>
      <c r="G171" t="b">
        <v>1</v>
      </c>
      <c r="H171" t="inlineStr">
        <is>
          <t>Woodthorpe Hospital</t>
        </is>
      </c>
      <c r="I171" t="inlineStr">
        <is>
          <t>Woodthorpe Hospital, 748 Mansfield Road, Woodthorpe</t>
        </is>
      </c>
      <c r="J171" t="inlineStr">
        <is>
          <t>Nottingham, Nottinghamshire</t>
        </is>
      </c>
      <c r="K171" t="inlineStr">
        <is>
          <t>NG5 3FZ</t>
        </is>
      </c>
      <c r="L171" t="inlineStr">
        <is>
          <t>NVC</t>
        </is>
      </c>
      <c r="M171" t="inlineStr">
        <is>
          <t>Ramsay Healthcare UK Operations Limited</t>
        </is>
      </c>
      <c r="N171" t="inlineStr">
        <is>
          <t>0115 9209 209</t>
        </is>
      </c>
      <c r="O171" t="inlineStr">
        <is>
          <t>nottingham.enquiries@ramsayhealth.co.uk</t>
        </is>
      </c>
      <c r="P171">
        <f>HYPERLINK("http://www.woodthorpehospital.co.uk/", "http://www.woodthorpehospital.co.uk/")</f>
        <v/>
      </c>
      <c r="Q171" t="inlineStr">
        <is>
          <t>(52.99048233032226, -1.1386139392852783)</t>
        </is>
      </c>
      <c r="R171" t="inlineStr">
        <is>
          <t>0115 967 3005</t>
        </is>
      </c>
    </row>
    <row r="172">
      <c r="A172" t="n">
        <v>18864</v>
      </c>
      <c r="B172" t="inlineStr">
        <is>
          <t>NVC44</t>
        </is>
      </c>
      <c r="C172" t="inlineStr">
        <is>
          <t>Hospital</t>
        </is>
      </c>
      <c r="D172" t="inlineStr">
        <is>
          <t>Hospital</t>
        </is>
      </c>
      <c r="E172" t="inlineStr">
        <is>
          <t>Independent Sector</t>
        </is>
      </c>
      <c r="F172" t="inlineStr">
        <is>
          <t>Visible</t>
        </is>
      </c>
      <c r="G172" t="b">
        <v>1</v>
      </c>
      <c r="H172" t="inlineStr">
        <is>
          <t>The Westbourne Centre</t>
        </is>
      </c>
      <c r="I172" t="inlineStr">
        <is>
          <t>53 Church Road, Edgbaston</t>
        </is>
      </c>
      <c r="J172" t="inlineStr">
        <is>
          <t>Birmingham</t>
        </is>
      </c>
      <c r="K172" t="inlineStr">
        <is>
          <t>B15 3SJ</t>
        </is>
      </c>
      <c r="L172" t="inlineStr">
        <is>
          <t>NVC</t>
        </is>
      </c>
      <c r="M172" t="inlineStr">
        <is>
          <t>Ramsay Healthcare UK Operations Limited</t>
        </is>
      </c>
      <c r="N172" t="inlineStr">
        <is>
          <t>0121 456 0880</t>
        </is>
      </c>
      <c r="O172" t="inlineStr">
        <is>
          <t>westbourne.admin@nhs.net</t>
        </is>
      </c>
      <c r="P172">
        <f>HYPERLINK("http://www.westbournecentre.com", "http://www.westbournecentre.com")</f>
        <v/>
      </c>
      <c r="Q172" t="inlineStr">
        <is>
          <t>(52.467079162597656, -1.9225816726684568)</t>
        </is>
      </c>
      <c r="R172" t="inlineStr">
        <is>
          <t>0121 455 0313</t>
        </is>
      </c>
    </row>
    <row r="173">
      <c r="A173" t="n">
        <v>18866</v>
      </c>
      <c r="B173" t="inlineStr">
        <is>
          <t>NVG01</t>
        </is>
      </c>
      <c r="C173" t="inlineStr">
        <is>
          <t>Hospital</t>
        </is>
      </c>
      <c r="D173" t="inlineStr">
        <is>
          <t>Hospital</t>
        </is>
      </c>
      <c r="E173" t="inlineStr">
        <is>
          <t>Independent Sector</t>
        </is>
      </c>
      <c r="F173" t="inlineStr">
        <is>
          <t>Visible</t>
        </is>
      </c>
      <c r="G173" t="b">
        <v>1</v>
      </c>
      <c r="H173" t="inlineStr">
        <is>
          <t>Fairfield Independent Hospital</t>
        </is>
      </c>
      <c r="I173" t="inlineStr">
        <is>
          <t>Crank Road, Crank</t>
        </is>
      </c>
      <c r="J173" t="inlineStr">
        <is>
          <t>St. Helens, Merseyside</t>
        </is>
      </c>
      <c r="K173" t="inlineStr">
        <is>
          <t>WA11 7RS</t>
        </is>
      </c>
      <c r="L173" t="inlineStr">
        <is>
          <t>NVG</t>
        </is>
      </c>
      <c r="M173" t="inlineStr">
        <is>
          <t>Fairfield Hospital</t>
        </is>
      </c>
      <c r="N173" t="inlineStr">
        <is>
          <t>01744 739311</t>
        </is>
      </c>
      <c r="O173" t="inlineStr">
        <is>
          <t>enquiries@fairfield.org.uk</t>
        </is>
      </c>
      <c r="P173">
        <f>HYPERLINK("https://www.fairfield.org.uk/", "https://www.fairfield.org.uk/")</f>
        <v/>
      </c>
      <c r="Q173" t="inlineStr">
        <is>
          <t>(53.48455429077149, -2.7500593662261963)</t>
        </is>
      </c>
      <c r="R173" t="inlineStr">
        <is>
          <t>01744 746444</t>
        </is>
      </c>
    </row>
    <row r="174">
      <c r="A174" t="n">
        <v>18875</v>
      </c>
      <c r="B174" t="inlineStr">
        <is>
          <t>NW605</t>
        </is>
      </c>
      <c r="C174" t="inlineStr">
        <is>
          <t>Hospital</t>
        </is>
      </c>
      <c r="D174" t="inlineStr">
        <is>
          <t>Hospital</t>
        </is>
      </c>
      <c r="E174" t="inlineStr">
        <is>
          <t>Independent Sector</t>
        </is>
      </c>
      <c r="F174" t="inlineStr">
        <is>
          <t>Visible</t>
        </is>
      </c>
      <c r="G174" t="b">
        <v>1</v>
      </c>
      <c r="H174" t="inlineStr">
        <is>
          <t>London Bridge Hospital</t>
        </is>
      </c>
      <c r="I174" t="inlineStr">
        <is>
          <t>27 Tooley Street</t>
        </is>
      </c>
      <c r="J174" t="inlineStr">
        <is>
          <t>London</t>
        </is>
      </c>
      <c r="K174" t="inlineStr">
        <is>
          <t>SE1 2PR</t>
        </is>
      </c>
      <c r="L174" t="inlineStr">
        <is>
          <t>NW6</t>
        </is>
      </c>
      <c r="M174" t="inlineStr">
        <is>
          <t>Hca International</t>
        </is>
      </c>
      <c r="N174" t="inlineStr">
        <is>
          <t>0207 407 3100</t>
        </is>
      </c>
      <c r="O174" t="inlineStr">
        <is>
          <t>info.lbh@hcahealthcare.co.uk</t>
        </is>
      </c>
      <c r="P174">
        <f>HYPERLINK("http://www.londonbridgehospital.com", "http://www.londonbridgehospital.com")</f>
        <v/>
      </c>
      <c r="Q174" t="inlineStr">
        <is>
          <t>(51.50632858276367, -0.085878700017929)</t>
        </is>
      </c>
      <c r="R174" t="inlineStr">
        <is>
          <t>0207 815 3604</t>
        </is>
      </c>
    </row>
    <row r="175">
      <c r="A175" t="n">
        <v>18887</v>
      </c>
      <c r="B175" t="inlineStr">
        <is>
          <t>NWF01</t>
        </is>
      </c>
      <c r="C175" t="inlineStr">
        <is>
          <t>Hospital</t>
        </is>
      </c>
      <c r="D175" t="inlineStr">
        <is>
          <t>Hospital</t>
        </is>
      </c>
      <c r="E175" t="inlineStr">
        <is>
          <t>Independent Sector</t>
        </is>
      </c>
      <c r="F175" t="inlineStr">
        <is>
          <t>Visible</t>
        </is>
      </c>
      <c r="G175" t="b">
        <v>1</v>
      </c>
      <c r="H175" t="inlineStr">
        <is>
          <t>Benenden Hospital</t>
        </is>
      </c>
      <c r="I175" t="inlineStr">
        <is>
          <t>Goddards Green Road, Benenden</t>
        </is>
      </c>
      <c r="J175" t="inlineStr">
        <is>
          <t>Cranbrook, Kent</t>
        </is>
      </c>
      <c r="K175" t="inlineStr">
        <is>
          <t>TN17 4AX</t>
        </is>
      </c>
      <c r="L175" t="inlineStr">
        <is>
          <t>NWF</t>
        </is>
      </c>
      <c r="M175" t="inlineStr">
        <is>
          <t>Benenden Hospital</t>
        </is>
      </c>
      <c r="N175" t="inlineStr">
        <is>
          <t>01580 240333</t>
        </is>
      </c>
      <c r="O175" t="inlineStr"/>
      <c r="P175">
        <f>HYPERLINK("https://www.benendenhospital.org.uk", "https://www.benendenhospital.org.uk")</f>
        <v/>
      </c>
      <c r="Q175" t="inlineStr">
        <is>
          <t>(51.086647033691406, 0.6161140203475952)</t>
        </is>
      </c>
      <c r="R175" t="inlineStr"/>
    </row>
    <row r="176">
      <c r="A176" t="n">
        <v>18909</v>
      </c>
      <c r="B176" t="inlineStr">
        <is>
          <t>NXM01</t>
        </is>
      </c>
      <c r="C176" t="inlineStr">
        <is>
          <t>Hospital</t>
        </is>
      </c>
      <c r="D176" t="inlineStr">
        <is>
          <t>Hospital</t>
        </is>
      </c>
      <c r="E176" t="inlineStr">
        <is>
          <t>Independent Sector</t>
        </is>
      </c>
      <c r="F176" t="inlineStr">
        <is>
          <t>Visible</t>
        </is>
      </c>
      <c r="G176" t="b">
        <v>1</v>
      </c>
      <c r="H176" t="inlineStr">
        <is>
          <t xml:space="preserve">The Horder Centre </t>
        </is>
      </c>
      <c r="I176" t="inlineStr">
        <is>
          <t>The Horder Centre, St. Johns Road</t>
        </is>
      </c>
      <c r="J176" t="inlineStr">
        <is>
          <t>Crowborough, East Sussex</t>
        </is>
      </c>
      <c r="K176" t="inlineStr">
        <is>
          <t>TN6 1XP</t>
        </is>
      </c>
      <c r="L176" t="inlineStr">
        <is>
          <t>NXM</t>
        </is>
      </c>
      <c r="M176" t="inlineStr">
        <is>
          <t>The Horder Centre</t>
        </is>
      </c>
      <c r="N176" t="inlineStr">
        <is>
          <t>01892 665577</t>
        </is>
      </c>
      <c r="O176" t="inlineStr">
        <is>
          <t>info@horder.co.uk</t>
        </is>
      </c>
      <c r="P176">
        <f>HYPERLINK("https://www.horderhealthcare.co.uk", "https://www.horderhealthcare.co.uk")</f>
        <v/>
      </c>
      <c r="Q176" t="inlineStr">
        <is>
          <t>(51.06367492675781, 0.1427993178367614)</t>
        </is>
      </c>
      <c r="R176" t="inlineStr">
        <is>
          <t>01892 662142</t>
        </is>
      </c>
    </row>
    <row r="177">
      <c r="A177" t="n">
        <v>39920</v>
      </c>
      <c r="B177" t="inlineStr">
        <is>
          <t>R1ARE</t>
        </is>
      </c>
      <c r="C177" t="inlineStr">
        <is>
          <t>Hospital</t>
        </is>
      </c>
      <c r="D177" t="inlineStr">
        <is>
          <t>Hospital</t>
        </is>
      </c>
      <c r="E177" t="inlineStr">
        <is>
          <t>NHS Sector</t>
        </is>
      </c>
      <c r="F177" t="inlineStr">
        <is>
          <t>Visible</t>
        </is>
      </c>
      <c r="G177" t="b">
        <v>1</v>
      </c>
      <c r="H177" t="inlineStr">
        <is>
          <t>Evesham Community Hospital</t>
        </is>
      </c>
      <c r="I177" t="inlineStr">
        <is>
          <t>Evesham Community Hospital, Waterside</t>
        </is>
      </c>
      <c r="J177" t="inlineStr">
        <is>
          <t>Evesham, Worcestershire</t>
        </is>
      </c>
      <c r="K177" t="inlineStr">
        <is>
          <t>WR11 1JT</t>
        </is>
      </c>
      <c r="L177" t="inlineStr">
        <is>
          <t>R1A</t>
        </is>
      </c>
      <c r="M177" t="inlineStr">
        <is>
          <t>Worcestershire Health and Care NHS Trust</t>
        </is>
      </c>
      <c r="N177" t="inlineStr">
        <is>
          <t>01386 502449</t>
        </is>
      </c>
      <c r="O177" t="inlineStr"/>
      <c r="P177">
        <f>HYPERLINK("https://www.hacw.nhs.uk/evesham-community-hospital", "https://www.hacw.nhs.uk/evesham-community-hospital")</f>
        <v/>
      </c>
      <c r="Q177" t="inlineStr">
        <is>
          <t>(52.08626174926758, -1.9486706256866453)</t>
        </is>
      </c>
      <c r="R177" t="inlineStr"/>
    </row>
    <row r="178">
      <c r="A178" t="n">
        <v>39921</v>
      </c>
      <c r="B178" t="inlineStr">
        <is>
          <t>R1ARG</t>
        </is>
      </c>
      <c r="C178" t="inlineStr">
        <is>
          <t>Hospital</t>
        </is>
      </c>
      <c r="D178" t="inlineStr">
        <is>
          <t>Hospital</t>
        </is>
      </c>
      <c r="E178" t="inlineStr">
        <is>
          <t>NHS Sector</t>
        </is>
      </c>
      <c r="F178" t="inlineStr">
        <is>
          <t>Visible</t>
        </is>
      </c>
      <c r="G178" t="b">
        <v>1</v>
      </c>
      <c r="H178" t="inlineStr">
        <is>
          <t>Malvern Community Hospital</t>
        </is>
      </c>
      <c r="I178" t="inlineStr">
        <is>
          <t>Malvern Community Hospital, 185 Worcester Road</t>
        </is>
      </c>
      <c r="J178" t="inlineStr">
        <is>
          <t>Malvern, Worcestershire</t>
        </is>
      </c>
      <c r="K178" t="inlineStr">
        <is>
          <t>WR14 1EX</t>
        </is>
      </c>
      <c r="L178" t="inlineStr">
        <is>
          <t>R1A</t>
        </is>
      </c>
      <c r="M178" t="inlineStr">
        <is>
          <t>Worcestershire Health and Care NHS Trust</t>
        </is>
      </c>
      <c r="N178" t="inlineStr">
        <is>
          <t>01684 612600</t>
        </is>
      </c>
      <c r="O178" t="inlineStr"/>
      <c r="P178">
        <f>HYPERLINK("https://www.hacw.nhs.uk/malvern-community-hospital", "https://www.hacw.nhs.uk/malvern-community-hospital")</f>
        <v/>
      </c>
      <c r="Q178" t="inlineStr">
        <is>
          <t>(52.12385177612305, -2.322845220565796)</t>
        </is>
      </c>
      <c r="R178" t="inlineStr"/>
    </row>
    <row r="179">
      <c r="A179" t="n">
        <v>39923</v>
      </c>
      <c r="B179" t="inlineStr">
        <is>
          <t>R1A04</t>
        </is>
      </c>
      <c r="C179" t="inlineStr">
        <is>
          <t>Hospital</t>
        </is>
      </c>
      <c r="D179" t="inlineStr">
        <is>
          <t>Hospital</t>
        </is>
      </c>
      <c r="E179" t="inlineStr">
        <is>
          <t>NHS Sector</t>
        </is>
      </c>
      <c r="F179" t="inlineStr">
        <is>
          <t>Visible</t>
        </is>
      </c>
      <c r="G179" t="b">
        <v>1</v>
      </c>
      <c r="H179" t="inlineStr">
        <is>
          <t>Princess of Wales Community Hospital - Worcestershire Health and Care NHS Trust</t>
        </is>
      </c>
      <c r="I179" t="inlineStr">
        <is>
          <t>Princess of Wales Community Hospital, Stourbridge Road</t>
        </is>
      </c>
      <c r="J179" t="inlineStr">
        <is>
          <t>Bromsgrove, Worcestershire</t>
        </is>
      </c>
      <c r="K179" t="inlineStr">
        <is>
          <t>B61 0BB</t>
        </is>
      </c>
      <c r="L179" t="inlineStr">
        <is>
          <t>R1A</t>
        </is>
      </c>
      <c r="M179" t="inlineStr">
        <is>
          <t>Worcestershire Health and Care NHS Trust</t>
        </is>
      </c>
      <c r="N179" t="inlineStr">
        <is>
          <t>01527 488000</t>
        </is>
      </c>
      <c r="O179" t="inlineStr"/>
      <c r="P179">
        <f>HYPERLINK("https://www.hacw.nhs.uk/princess-of-wales-community-hospital", "https://www.hacw.nhs.uk/princess-of-wales-community-hospital")</f>
        <v/>
      </c>
      <c r="Q179" t="inlineStr">
        <is>
          <t>(52.34413909912109, -2.055647611618042)</t>
        </is>
      </c>
      <c r="R179" t="inlineStr"/>
    </row>
    <row r="180">
      <c r="A180" t="n">
        <v>39930</v>
      </c>
      <c r="B180" t="inlineStr">
        <is>
          <t>R1D21</t>
        </is>
      </c>
      <c r="C180" t="inlineStr">
        <is>
          <t>Hospital</t>
        </is>
      </c>
      <c r="D180" t="inlineStr">
        <is>
          <t>Hospital</t>
        </is>
      </c>
      <c r="E180" t="inlineStr">
        <is>
          <t>NHS Sector</t>
        </is>
      </c>
      <c r="F180" t="inlineStr">
        <is>
          <t>Visible</t>
        </is>
      </c>
      <c r="G180" t="b">
        <v>1</v>
      </c>
      <c r="H180" t="inlineStr">
        <is>
          <t>Ludlow Community Hospital</t>
        </is>
      </c>
      <c r="I180" t="inlineStr">
        <is>
          <t>Gravel Hill</t>
        </is>
      </c>
      <c r="J180" t="inlineStr">
        <is>
          <t>Ludlow, Shropshire</t>
        </is>
      </c>
      <c r="K180" t="inlineStr">
        <is>
          <t>SY8 1QX</t>
        </is>
      </c>
      <c r="L180" t="inlineStr">
        <is>
          <t>R1D</t>
        </is>
      </c>
      <c r="M180" t="inlineStr">
        <is>
          <t>Shropshire Community Health NHS Trust</t>
        </is>
      </c>
      <c r="N180" t="inlineStr">
        <is>
          <t>01584 872201</t>
        </is>
      </c>
      <c r="O180" t="inlineStr">
        <is>
          <t>shropcom.ludlowadmin@nhs.net</t>
        </is>
      </c>
      <c r="P180">
        <f>HYPERLINK("http://www.shropscommunityhealth.nhs.uk", "http://www.shropscommunityhealth.nhs.uk")</f>
        <v/>
      </c>
      <c r="Q180" t="inlineStr">
        <is>
          <t>(52.3736572265625, -2.7144341468811035)</t>
        </is>
      </c>
      <c r="R180" t="inlineStr">
        <is>
          <t>01584 871100</t>
        </is>
      </c>
    </row>
    <row r="181">
      <c r="A181" t="n">
        <v>39931</v>
      </c>
      <c r="B181" t="inlineStr">
        <is>
          <t>R1D22</t>
        </is>
      </c>
      <c r="C181" t="inlineStr">
        <is>
          <t>Hospital</t>
        </is>
      </c>
      <c r="D181" t="inlineStr">
        <is>
          <t>Hospital</t>
        </is>
      </c>
      <c r="E181" t="inlineStr">
        <is>
          <t>NHS Sector</t>
        </is>
      </c>
      <c r="F181" t="inlineStr">
        <is>
          <t>Visible</t>
        </is>
      </c>
      <c r="G181" t="b">
        <v>1</v>
      </c>
      <c r="H181" t="inlineStr">
        <is>
          <t>Bridgnorth Community Hospital</t>
        </is>
      </c>
      <c r="I181" t="inlineStr">
        <is>
          <t>Northgate</t>
        </is>
      </c>
      <c r="J181" t="inlineStr">
        <is>
          <t>Bridgnorth, Shropshire</t>
        </is>
      </c>
      <c r="K181" t="inlineStr">
        <is>
          <t>WV16 4EU</t>
        </is>
      </c>
      <c r="L181" t="inlineStr">
        <is>
          <t>R1D</t>
        </is>
      </c>
      <c r="M181" t="inlineStr">
        <is>
          <t>Shropshire Community Health NHS Trust</t>
        </is>
      </c>
      <c r="N181" t="inlineStr">
        <is>
          <t>01746 762641</t>
        </is>
      </c>
      <c r="O181" t="inlineStr">
        <is>
          <t>shropcom.bridgnorthreception@nhs.net</t>
        </is>
      </c>
      <c r="P181">
        <f>HYPERLINK("http://www.shropscommunityhealth.nhs.uk", "http://www.shropscommunityhealth.nhs.uk")</f>
        <v/>
      </c>
      <c r="Q181" t="inlineStr">
        <is>
          <t>(52.53790283203125, -2.4214880466461186)</t>
        </is>
      </c>
      <c r="R181" t="inlineStr">
        <is>
          <t>01746 711031</t>
        </is>
      </c>
    </row>
    <row r="182">
      <c r="A182" t="n">
        <v>39932</v>
      </c>
      <c r="B182" t="inlineStr">
        <is>
          <t>R1D25</t>
        </is>
      </c>
      <c r="C182" t="inlineStr">
        <is>
          <t>Hospital</t>
        </is>
      </c>
      <c r="D182" t="inlineStr">
        <is>
          <t>Hospital</t>
        </is>
      </c>
      <c r="E182" t="inlineStr">
        <is>
          <t>NHS Sector</t>
        </is>
      </c>
      <c r="F182" t="inlineStr">
        <is>
          <t>Visible</t>
        </is>
      </c>
      <c r="G182" t="b">
        <v>1</v>
      </c>
      <c r="H182" t="inlineStr">
        <is>
          <t>Bishop's Castle Community Hospital</t>
        </is>
      </c>
      <c r="I182" t="inlineStr">
        <is>
          <t>Union Street</t>
        </is>
      </c>
      <c r="J182" t="inlineStr">
        <is>
          <t>Bishop's Castle, Shropshire</t>
        </is>
      </c>
      <c r="K182" t="inlineStr">
        <is>
          <t>SY9 5AJ</t>
        </is>
      </c>
      <c r="L182" t="inlineStr">
        <is>
          <t>R1D</t>
        </is>
      </c>
      <c r="M182" t="inlineStr">
        <is>
          <t>Shropshire Community Health NHS Trust</t>
        </is>
      </c>
      <c r="N182" t="inlineStr">
        <is>
          <t>01588 638220</t>
        </is>
      </c>
      <c r="O182" t="inlineStr">
        <is>
          <t>shropcom.bishopscastlehosp@nhs.net</t>
        </is>
      </c>
      <c r="P182">
        <f>HYPERLINK("http://www.shropscommunityhealth.nhs.uk", "http://www.shropscommunityhealth.nhs.uk")</f>
        <v/>
      </c>
      <c r="Q182" t="inlineStr">
        <is>
          <t>(52.49309539794922, -2.999591112136841)</t>
        </is>
      </c>
      <c r="R182" t="inlineStr">
        <is>
          <t>01588 630900</t>
        </is>
      </c>
    </row>
    <row r="183">
      <c r="A183" t="n">
        <v>39933</v>
      </c>
      <c r="B183" t="inlineStr">
        <is>
          <t>R1D34</t>
        </is>
      </c>
      <c r="C183" t="inlineStr">
        <is>
          <t>Hospital</t>
        </is>
      </c>
      <c r="D183" t="inlineStr">
        <is>
          <t>Hospital</t>
        </is>
      </c>
      <c r="E183" t="inlineStr">
        <is>
          <t>NHS Sector</t>
        </is>
      </c>
      <c r="F183" t="inlineStr">
        <is>
          <t>Visible</t>
        </is>
      </c>
      <c r="G183" t="b">
        <v>1</v>
      </c>
      <c r="H183" t="inlineStr">
        <is>
          <t>Whitchurch Community Hospital</t>
        </is>
      </c>
      <c r="I183" t="inlineStr">
        <is>
          <t>Claypit Street</t>
        </is>
      </c>
      <c r="J183" t="inlineStr">
        <is>
          <t>Whitchurch, Shropshire</t>
        </is>
      </c>
      <c r="K183" t="inlineStr">
        <is>
          <t>SY13 1NT</t>
        </is>
      </c>
      <c r="L183" t="inlineStr">
        <is>
          <t>R1D</t>
        </is>
      </c>
      <c r="M183" t="inlineStr">
        <is>
          <t>Shropshire Community Health NHS Trust</t>
        </is>
      </c>
      <c r="N183" t="inlineStr">
        <is>
          <t>01948 666292</t>
        </is>
      </c>
      <c r="O183" t="inlineStr">
        <is>
          <t>shropcom.whitchurchreception@nhs.net</t>
        </is>
      </c>
      <c r="P183">
        <f>HYPERLINK("http://www.shropscommunityhealth.nhs.uk", "http://www.shropscommunityhealth.nhs.uk")</f>
        <v/>
      </c>
      <c r="Q183" t="inlineStr">
        <is>
          <t>(52.97274017333984, -2.67920184135437)</t>
        </is>
      </c>
      <c r="R183" t="inlineStr">
        <is>
          <t>01948 660824</t>
        </is>
      </c>
    </row>
    <row r="184">
      <c r="A184" t="n">
        <v>39954</v>
      </c>
      <c r="B184" t="inlineStr">
        <is>
          <t>R1H11</t>
        </is>
      </c>
      <c r="C184" t="inlineStr">
        <is>
          <t>Hospital</t>
        </is>
      </c>
      <c r="D184" t="inlineStr">
        <is>
          <t>Hospital</t>
        </is>
      </c>
      <c r="E184" t="inlineStr">
        <is>
          <t>NHS Sector</t>
        </is>
      </c>
      <c r="F184" t="inlineStr">
        <is>
          <t>Visible</t>
        </is>
      </c>
      <c r="G184" t="b">
        <v>1</v>
      </c>
      <c r="H184" t="inlineStr">
        <is>
          <t>Gateway Surgical Centre</t>
        </is>
      </c>
      <c r="I184" t="inlineStr">
        <is>
          <t>Glen Road, Plaistow</t>
        </is>
      </c>
      <c r="J184" t="inlineStr">
        <is>
          <t>London</t>
        </is>
      </c>
      <c r="K184" t="inlineStr">
        <is>
          <t>E13 8SL</t>
        </is>
      </c>
      <c r="L184" t="inlineStr">
        <is>
          <t>R1H</t>
        </is>
      </c>
      <c r="M184" t="inlineStr">
        <is>
          <t>Barts Health NHS Trust</t>
        </is>
      </c>
      <c r="N184" t="inlineStr">
        <is>
          <t>020 7055 5550</t>
        </is>
      </c>
      <c r="O184" t="inlineStr"/>
      <c r="P184">
        <f>HYPERLINK("https://www.bartshealth.nhs.uk/newham", "https://www.bartshealth.nhs.uk/newham")</f>
        <v/>
      </c>
      <c r="Q184" t="inlineStr">
        <is>
          <t>(51.52277755737305, 0.0347316041588783)</t>
        </is>
      </c>
      <c r="R184" t="inlineStr">
        <is>
          <t>0207 055 5649</t>
        </is>
      </c>
    </row>
    <row r="185">
      <c r="A185" t="n">
        <v>39955</v>
      </c>
      <c r="B185" t="inlineStr">
        <is>
          <t>R1H12</t>
        </is>
      </c>
      <c r="C185" t="inlineStr">
        <is>
          <t>Hospital</t>
        </is>
      </c>
      <c r="D185" t="inlineStr">
        <is>
          <t>Hospital</t>
        </is>
      </c>
      <c r="E185" t="inlineStr">
        <is>
          <t>NHS Sector</t>
        </is>
      </c>
      <c r="F185" t="inlineStr">
        <is>
          <t>Visible</t>
        </is>
      </c>
      <c r="G185" t="b">
        <v>1</v>
      </c>
      <c r="H185" t="inlineStr">
        <is>
          <t>The Royal London Hospital</t>
        </is>
      </c>
      <c r="I185" t="inlineStr">
        <is>
          <t>Whitechapel Road, Whitechapel</t>
        </is>
      </c>
      <c r="J185" t="inlineStr">
        <is>
          <t>London</t>
        </is>
      </c>
      <c r="K185" t="inlineStr">
        <is>
          <t>E1 1FR</t>
        </is>
      </c>
      <c r="L185" t="inlineStr">
        <is>
          <t>R1H</t>
        </is>
      </c>
      <c r="M185" t="inlineStr">
        <is>
          <t>Barts Health NHS Trust</t>
        </is>
      </c>
      <c r="N185" t="inlineStr">
        <is>
          <t>020 7377 7000</t>
        </is>
      </c>
      <c r="O185" t="inlineStr">
        <is>
          <t>rlhpals@bartshealth.nhs.uk</t>
        </is>
      </c>
      <c r="P185">
        <f>HYPERLINK("http://www.bartshealth.nhs.uk/", "http://www.bartshealth.nhs.uk/")</f>
        <v/>
      </c>
      <c r="Q185" t="inlineStr">
        <is>
          <t>(51.5186996459961, -0.0601500608026981)</t>
        </is>
      </c>
      <c r="R185" t="inlineStr"/>
    </row>
    <row r="186">
      <c r="A186" t="n">
        <v>39957</v>
      </c>
      <c r="B186" t="inlineStr">
        <is>
          <t>R1H13</t>
        </is>
      </c>
      <c r="C186" t="inlineStr">
        <is>
          <t>Hospital</t>
        </is>
      </c>
      <c r="D186" t="inlineStr">
        <is>
          <t>Hospital</t>
        </is>
      </c>
      <c r="E186" t="inlineStr">
        <is>
          <t>NHS Sector</t>
        </is>
      </c>
      <c r="F186" t="inlineStr">
        <is>
          <t>Visible</t>
        </is>
      </c>
      <c r="G186" t="b">
        <v>1</v>
      </c>
      <c r="H186" t="inlineStr">
        <is>
          <t>Mile End Hospital</t>
        </is>
      </c>
      <c r="I186" t="inlineStr">
        <is>
          <t>Bancroft Road</t>
        </is>
      </c>
      <c r="J186" t="inlineStr">
        <is>
          <t>London</t>
        </is>
      </c>
      <c r="K186" t="inlineStr">
        <is>
          <t>E1 4DG</t>
        </is>
      </c>
      <c r="L186" t="inlineStr">
        <is>
          <t>R1H</t>
        </is>
      </c>
      <c r="M186" t="inlineStr">
        <is>
          <t>Barts Health NHS Trust</t>
        </is>
      </c>
      <c r="N186" t="inlineStr">
        <is>
          <t>020 7377 7000</t>
        </is>
      </c>
      <c r="O186" t="inlineStr">
        <is>
          <t>bhnt.pals@nhs.net</t>
        </is>
      </c>
      <c r="P186">
        <f>HYPERLINK("http://www.bartshealth.nhs.uk", "http://www.bartshealth.nhs.uk")</f>
        <v/>
      </c>
      <c r="Q186" t="inlineStr">
        <is>
          <t>(51.5250473022461, -0.0421919599175453)</t>
        </is>
      </c>
      <c r="R186" t="inlineStr"/>
    </row>
    <row r="187">
      <c r="A187" t="n">
        <v>39964</v>
      </c>
      <c r="B187" t="inlineStr">
        <is>
          <t>R1HKH</t>
        </is>
      </c>
      <c r="C187" t="inlineStr">
        <is>
          <t>Hospital</t>
        </is>
      </c>
      <c r="D187" t="inlineStr">
        <is>
          <t>Hospital</t>
        </is>
      </c>
      <c r="E187" t="inlineStr">
        <is>
          <t>NHS Sector</t>
        </is>
      </c>
      <c r="F187" t="inlineStr">
        <is>
          <t>Visible</t>
        </is>
      </c>
      <c r="G187" t="b">
        <v>1</v>
      </c>
      <c r="H187" t="inlineStr">
        <is>
          <t>Whipps Cross Hospital</t>
        </is>
      </c>
      <c r="I187" t="inlineStr">
        <is>
          <t>Whipps Cross Road</t>
        </is>
      </c>
      <c r="J187" t="inlineStr">
        <is>
          <t>London</t>
        </is>
      </c>
      <c r="K187" t="inlineStr">
        <is>
          <t>E11 1NR</t>
        </is>
      </c>
      <c r="L187" t="inlineStr">
        <is>
          <t>R1H</t>
        </is>
      </c>
      <c r="M187" t="inlineStr">
        <is>
          <t>Barts Health NHS Trust</t>
        </is>
      </c>
      <c r="N187" t="inlineStr">
        <is>
          <t>020 8539 5522</t>
        </is>
      </c>
      <c r="O187" t="inlineStr">
        <is>
          <t>wxpals@bartshealth.nhs.uk</t>
        </is>
      </c>
      <c r="P187">
        <f>HYPERLINK("http://www.bartshealth.nhs.uk/", "http://www.bartshealth.nhs.uk/")</f>
        <v/>
      </c>
      <c r="Q187" t="inlineStr">
        <is>
          <t>(51.57883071899414, 0.0026527873706072)</t>
        </is>
      </c>
      <c r="R187" t="inlineStr"/>
    </row>
    <row r="188">
      <c r="A188" t="n">
        <v>39966</v>
      </c>
      <c r="B188" t="inlineStr">
        <is>
          <t>R1HM0</t>
        </is>
      </c>
      <c r="C188" t="inlineStr">
        <is>
          <t>Hospital</t>
        </is>
      </c>
      <c r="D188" t="inlineStr">
        <is>
          <t>Hospital</t>
        </is>
      </c>
      <c r="E188" t="inlineStr">
        <is>
          <t>NHS Sector</t>
        </is>
      </c>
      <c r="F188" t="inlineStr">
        <is>
          <t>Visible</t>
        </is>
      </c>
      <c r="G188" t="b">
        <v>1</v>
      </c>
      <c r="H188" t="inlineStr">
        <is>
          <t>St Bartholomew's Hospital</t>
        </is>
      </c>
      <c r="I188" t="inlineStr">
        <is>
          <t>St Bartholomew’s Hospital, West Smithfield</t>
        </is>
      </c>
      <c r="J188" t="inlineStr">
        <is>
          <t>City of London</t>
        </is>
      </c>
      <c r="K188" t="inlineStr">
        <is>
          <t>EC1A 7BE</t>
        </is>
      </c>
      <c r="L188" t="inlineStr">
        <is>
          <t>R1H</t>
        </is>
      </c>
      <c r="M188" t="inlineStr">
        <is>
          <t>Barts Health NHS Trust</t>
        </is>
      </c>
      <c r="N188" t="inlineStr">
        <is>
          <t>020 7377 7000</t>
        </is>
      </c>
      <c r="O188" t="inlineStr">
        <is>
          <t>sbhpals.bartshealth@nhs.net</t>
        </is>
      </c>
      <c r="P188">
        <f>HYPERLINK("https://www.bartshealth.nhs.uk/st-bartholomews", "https://www.bartshealth.nhs.uk/st-bartholomews")</f>
        <v/>
      </c>
      <c r="Q188" t="inlineStr">
        <is>
          <t>(51.51774978637695, -0.1003899201750755)</t>
        </is>
      </c>
      <c r="R188" t="inlineStr"/>
    </row>
    <row r="189">
      <c r="A189" t="n">
        <v>39967</v>
      </c>
      <c r="B189" t="inlineStr">
        <is>
          <t>R1HNH</t>
        </is>
      </c>
      <c r="C189" t="inlineStr">
        <is>
          <t>Hospital</t>
        </is>
      </c>
      <c r="D189" t="inlineStr">
        <is>
          <t>Hospital</t>
        </is>
      </c>
      <c r="E189" t="inlineStr">
        <is>
          <t>NHS Sector</t>
        </is>
      </c>
      <c r="F189" t="inlineStr">
        <is>
          <t>Visible</t>
        </is>
      </c>
      <c r="G189" t="b">
        <v>1</v>
      </c>
      <c r="H189" t="inlineStr">
        <is>
          <t>Newham Hospital</t>
        </is>
      </c>
      <c r="I189" t="inlineStr">
        <is>
          <t>Glen Road, Plaistow</t>
        </is>
      </c>
      <c r="J189" t="inlineStr">
        <is>
          <t>London</t>
        </is>
      </c>
      <c r="K189" t="inlineStr">
        <is>
          <t>E13 8SL</t>
        </is>
      </c>
      <c r="L189" t="inlineStr">
        <is>
          <t>R1H</t>
        </is>
      </c>
      <c r="M189" t="inlineStr">
        <is>
          <t>Barts Health NHS Trust</t>
        </is>
      </c>
      <c r="N189" t="inlineStr">
        <is>
          <t>020 7476 4000</t>
        </is>
      </c>
      <c r="O189" t="inlineStr">
        <is>
          <t>nuhpals@bartshealth.nhs.uk</t>
        </is>
      </c>
      <c r="P189">
        <f>HYPERLINK("http://www.bartshealth.nhs.uk", "http://www.bartshealth.nhs.uk")</f>
        <v/>
      </c>
      <c r="Q189" t="inlineStr">
        <is>
          <t>(51.52277755737305, 0.0347316041588783)</t>
        </is>
      </c>
      <c r="R189" t="inlineStr">
        <is>
          <t>020 7363 8181</t>
        </is>
      </c>
    </row>
    <row r="190">
      <c r="A190" t="n">
        <v>39970</v>
      </c>
      <c r="B190" t="inlineStr">
        <is>
          <t>RA201</t>
        </is>
      </c>
      <c r="C190" t="inlineStr">
        <is>
          <t>Hospital</t>
        </is>
      </c>
      <c r="D190" t="inlineStr">
        <is>
          <t>Hospital</t>
        </is>
      </c>
      <c r="E190" t="inlineStr">
        <is>
          <t>NHS Sector</t>
        </is>
      </c>
      <c r="F190" t="inlineStr">
        <is>
          <t>Visible</t>
        </is>
      </c>
      <c r="G190" t="b">
        <v>1</v>
      </c>
      <c r="H190" t="inlineStr">
        <is>
          <t>Royal Surrey County Hospital</t>
        </is>
      </c>
      <c r="I190" t="inlineStr">
        <is>
          <t>Royal Surrey County Hospital, Egerton Road</t>
        </is>
      </c>
      <c r="J190" t="inlineStr">
        <is>
          <t>Guildford, Surrey</t>
        </is>
      </c>
      <c r="K190" t="inlineStr">
        <is>
          <t>GU2 7XX</t>
        </is>
      </c>
      <c r="L190" t="inlineStr">
        <is>
          <t>RA2</t>
        </is>
      </c>
      <c r="M190" t="inlineStr">
        <is>
          <t>Royal Surrey NHS Foundation Trust</t>
        </is>
      </c>
      <c r="N190" t="inlineStr">
        <is>
          <t>01483 571122</t>
        </is>
      </c>
      <c r="O190" t="inlineStr"/>
      <c r="P190">
        <f>HYPERLINK("http://www.royalsurrey.nhs.uk", "http://www.royalsurrey.nhs.uk")</f>
        <v/>
      </c>
      <c r="Q190" t="inlineStr">
        <is>
          <t>(51.24101638793945, -0.6074482798576355)</t>
        </is>
      </c>
      <c r="R190" t="inlineStr">
        <is>
          <t>01483 537747</t>
        </is>
      </c>
    </row>
    <row r="191">
      <c r="A191" t="n">
        <v>39985</v>
      </c>
      <c r="B191" t="inlineStr">
        <is>
          <t>RA430</t>
        </is>
      </c>
      <c r="C191" t="inlineStr">
        <is>
          <t>Hospital</t>
        </is>
      </c>
      <c r="D191" t="inlineStr">
        <is>
          <t>Hospital</t>
        </is>
      </c>
      <c r="E191" t="inlineStr">
        <is>
          <t>NHS Sector</t>
        </is>
      </c>
      <c r="F191" t="inlineStr">
        <is>
          <t>Visible</t>
        </is>
      </c>
      <c r="G191" t="b">
        <v>1</v>
      </c>
      <c r="H191" t="inlineStr">
        <is>
          <t>Yeovil District Hospital</t>
        </is>
      </c>
      <c r="I191" t="inlineStr">
        <is>
          <t>Higher Kingston</t>
        </is>
      </c>
      <c r="J191" t="inlineStr">
        <is>
          <t>Yeovil, Somerset</t>
        </is>
      </c>
      <c r="K191" t="inlineStr">
        <is>
          <t>BA21 4AT</t>
        </is>
      </c>
      <c r="L191" t="inlineStr">
        <is>
          <t>RA4</t>
        </is>
      </c>
      <c r="M191" t="inlineStr">
        <is>
          <t>Yeovil District Hospital NHS Foundation Trust</t>
        </is>
      </c>
      <c r="N191" t="inlineStr">
        <is>
          <t>01935 475122</t>
        </is>
      </c>
      <c r="O191" t="inlineStr">
        <is>
          <t>communications@ydh.nhs.uk</t>
        </is>
      </c>
      <c r="P191">
        <f>HYPERLINK("http://www.yeovilhospital.nhs.uk/", "http://www.yeovilhospital.nhs.uk/")</f>
        <v/>
      </c>
      <c r="Q191" t="inlineStr">
        <is>
          <t>(50.9448471069336, -2.6346983909606934)</t>
        </is>
      </c>
      <c r="R191" t="inlineStr">
        <is>
          <t>01935 426850</t>
        </is>
      </c>
    </row>
    <row r="192">
      <c r="A192" t="n">
        <v>39987</v>
      </c>
      <c r="B192" t="inlineStr">
        <is>
          <t>RA701</t>
        </is>
      </c>
      <c r="C192" t="inlineStr">
        <is>
          <t>Hospital</t>
        </is>
      </c>
      <c r="D192" t="inlineStr">
        <is>
          <t>Hospital</t>
        </is>
      </c>
      <c r="E192" t="inlineStr">
        <is>
          <t>NHS Sector</t>
        </is>
      </c>
      <c r="F192" t="inlineStr">
        <is>
          <t>Visible</t>
        </is>
      </c>
      <c r="G192" t="b">
        <v>1</v>
      </c>
      <c r="H192" t="inlineStr">
        <is>
          <t>Bristol Royal Infirmary</t>
        </is>
      </c>
      <c r="I192" t="inlineStr">
        <is>
          <t>Marlborough Street</t>
        </is>
      </c>
      <c r="J192" t="inlineStr">
        <is>
          <t>Bristol, Avon</t>
        </is>
      </c>
      <c r="K192" t="inlineStr">
        <is>
          <t>BS2 8HW</t>
        </is>
      </c>
      <c r="L192" t="inlineStr">
        <is>
          <t>RA7</t>
        </is>
      </c>
      <c r="M192" t="inlineStr">
        <is>
          <t>University Hospitals Bristol and Weston NHS Foundation Trust</t>
        </is>
      </c>
      <c r="N192" t="inlineStr">
        <is>
          <t>0117 923 0000</t>
        </is>
      </c>
      <c r="O192" t="inlineStr"/>
      <c r="P192">
        <f>HYPERLINK("http://www.uhbristol.nhs.uk/your-hospitals/bristol-royal-infirmary.html", "http://www.uhbristol.nhs.uk/your-hospitals/bristol-royal-infirmary.html")</f>
        <v/>
      </c>
      <c r="Q192" t="inlineStr">
        <is>
          <t>(51.45918655395508, -2.596124649047852)</t>
        </is>
      </c>
      <c r="R192" t="inlineStr"/>
    </row>
    <row r="193">
      <c r="A193" t="n">
        <v>39991</v>
      </c>
      <c r="B193" t="inlineStr">
        <is>
          <t>RA707</t>
        </is>
      </c>
      <c r="C193" t="inlineStr">
        <is>
          <t>Hospital</t>
        </is>
      </c>
      <c r="D193" t="inlineStr">
        <is>
          <t>Hospital</t>
        </is>
      </c>
      <c r="E193" t="inlineStr">
        <is>
          <t>NHS Sector</t>
        </is>
      </c>
      <c r="F193" t="inlineStr">
        <is>
          <t>Visible</t>
        </is>
      </c>
      <c r="G193" t="b">
        <v>1</v>
      </c>
      <c r="H193" t="inlineStr">
        <is>
          <t>St Michael's Hospital</t>
        </is>
      </c>
      <c r="I193" t="inlineStr">
        <is>
          <t>Southwell Street</t>
        </is>
      </c>
      <c r="J193" t="inlineStr">
        <is>
          <t>Bristol, Avon</t>
        </is>
      </c>
      <c r="K193" t="inlineStr">
        <is>
          <t>BS2 8EG</t>
        </is>
      </c>
      <c r="L193" t="inlineStr">
        <is>
          <t>RA7</t>
        </is>
      </c>
      <c r="M193" t="inlineStr">
        <is>
          <t>University Hospitals Bristol and Weston NHS Foundation Trust</t>
        </is>
      </c>
      <c r="N193" t="inlineStr">
        <is>
          <t>0117 342 5325</t>
        </is>
      </c>
      <c r="O193" t="inlineStr"/>
      <c r="P193">
        <f>HYPERLINK("http://www.uhbristol.nhs.uk/your-hospitals/st-michaels-hospital.html", "http://www.uhbristol.nhs.uk/your-hospitals/st-michaels-hospital.html")</f>
        <v/>
      </c>
      <c r="Q193" t="inlineStr">
        <is>
          <t>(51.45913696289063, -2.599376916885376)</t>
        </is>
      </c>
      <c r="R193" t="inlineStr"/>
    </row>
    <row r="194">
      <c r="A194" t="n">
        <v>39992</v>
      </c>
      <c r="B194" t="inlineStr">
        <is>
          <t>RA708</t>
        </is>
      </c>
      <c r="C194" t="inlineStr">
        <is>
          <t>Hospital</t>
        </is>
      </c>
      <c r="D194" t="inlineStr">
        <is>
          <t>Hospital</t>
        </is>
      </c>
      <c r="E194" t="inlineStr">
        <is>
          <t>NHS Sector</t>
        </is>
      </c>
      <c r="F194" t="inlineStr">
        <is>
          <t>Visible</t>
        </is>
      </c>
      <c r="G194" t="b">
        <v>1</v>
      </c>
      <c r="H194" t="inlineStr">
        <is>
          <t>Bristol Eye Hospital</t>
        </is>
      </c>
      <c r="I194" t="inlineStr">
        <is>
          <t>Lower Maudlin Street</t>
        </is>
      </c>
      <c r="J194" t="inlineStr">
        <is>
          <t>Bristol, Avon</t>
        </is>
      </c>
      <c r="K194" t="inlineStr">
        <is>
          <t>BS1 2LX</t>
        </is>
      </c>
      <c r="L194" t="inlineStr">
        <is>
          <t>RA7</t>
        </is>
      </c>
      <c r="M194" t="inlineStr">
        <is>
          <t>University Hospitals Bristol and Weston NHS Foundation Trust</t>
        </is>
      </c>
      <c r="N194" t="inlineStr">
        <is>
          <t>0117 342 4176</t>
        </is>
      </c>
      <c r="O194" t="inlineStr"/>
      <c r="P194">
        <f>HYPERLINK("http://www.uhbristol.nhs.uk/your-hospitals/bristol-eye-hospital.html", "http://www.uhbristol.nhs.uk/your-hospitals/bristol-eye-hospital.html")</f>
        <v/>
      </c>
      <c r="Q194" t="inlineStr">
        <is>
          <t>(51.45843887329102, -2.594531536102295)</t>
        </is>
      </c>
      <c r="R194" t="inlineStr">
        <is>
          <t>0117 342 4721</t>
        </is>
      </c>
    </row>
    <row r="195">
      <c r="A195" t="n">
        <v>39993</v>
      </c>
      <c r="B195" t="inlineStr">
        <is>
          <t>RA709</t>
        </is>
      </c>
      <c r="C195" t="inlineStr">
        <is>
          <t>Hospital</t>
        </is>
      </c>
      <c r="D195" t="inlineStr">
        <is>
          <t>Hospital</t>
        </is>
      </c>
      <c r="E195" t="inlineStr">
        <is>
          <t>NHS Sector</t>
        </is>
      </c>
      <c r="F195" t="inlineStr">
        <is>
          <t>Visible</t>
        </is>
      </c>
      <c r="G195" t="b">
        <v>1</v>
      </c>
      <c r="H195" t="inlineStr">
        <is>
          <t>University Of Bristol Dental Hospital</t>
        </is>
      </c>
      <c r="I195" t="inlineStr">
        <is>
          <t>Lower Maudlin Street</t>
        </is>
      </c>
      <c r="J195" t="inlineStr">
        <is>
          <t>Bristol, Avon</t>
        </is>
      </c>
      <c r="K195" t="inlineStr">
        <is>
          <t>BS1 2LY</t>
        </is>
      </c>
      <c r="L195" t="inlineStr">
        <is>
          <t>RA7</t>
        </is>
      </c>
      <c r="M195" t="inlineStr">
        <is>
          <t>University Hospitals Bristol and Weston NHS Foundation Trust</t>
        </is>
      </c>
      <c r="N195" t="inlineStr">
        <is>
          <t>0117 342 4422</t>
        </is>
      </c>
      <c r="O195" t="inlineStr"/>
      <c r="P195">
        <f>HYPERLINK("http://www.uhbristol.nhs.uk/your-hospitals/university-of-bristol-dental-hospital.html", "http://www.uhbristol.nhs.uk/your-hospitals/university-of-bristol-dental-hospital.html")</f>
        <v/>
      </c>
      <c r="Q195" t="inlineStr">
        <is>
          <t>(51.4586181640625, -2.595181703567505)</t>
        </is>
      </c>
      <c r="R195" t="inlineStr"/>
    </row>
    <row r="196">
      <c r="A196" t="n">
        <v>39995</v>
      </c>
      <c r="B196" t="inlineStr">
        <is>
          <t>RA723</t>
        </is>
      </c>
      <c r="C196" t="inlineStr">
        <is>
          <t>Hospital</t>
        </is>
      </c>
      <c r="D196" t="inlineStr">
        <is>
          <t>Hospital</t>
        </is>
      </c>
      <c r="E196" t="inlineStr">
        <is>
          <t>NHS Sector</t>
        </is>
      </c>
      <c r="F196" t="inlineStr">
        <is>
          <t>Visible</t>
        </is>
      </c>
      <c r="G196" t="b">
        <v>1</v>
      </c>
      <c r="H196" t="inlineStr">
        <is>
          <t>Bristol Royal Hospital For Children</t>
        </is>
      </c>
      <c r="I196" t="inlineStr">
        <is>
          <t>Upper Maudlin Street</t>
        </is>
      </c>
      <c r="J196" t="inlineStr">
        <is>
          <t>Bristol, Avon</t>
        </is>
      </c>
      <c r="K196" t="inlineStr">
        <is>
          <t>BS2 8BJ</t>
        </is>
      </c>
      <c r="L196" t="inlineStr">
        <is>
          <t>RA7</t>
        </is>
      </c>
      <c r="M196" t="inlineStr">
        <is>
          <t>University Hospitals Bristol and Weston NHS Foundation Trust</t>
        </is>
      </c>
      <c r="N196" t="inlineStr">
        <is>
          <t xml:space="preserve"> 0117 342 8460</t>
        </is>
      </c>
      <c r="O196" t="inlineStr"/>
      <c r="P196">
        <f>HYPERLINK("http://www.uhbristol.nhs.uk/your-hospitals/bristol-royal-hospital-for-children.html", "http://www.uhbristol.nhs.uk/your-hospitals/bristol-royal-hospital-for-children.html")</f>
        <v/>
      </c>
      <c r="Q196" t="inlineStr">
        <is>
          <t>(51.4577522277832, -2.5973148345947266)</t>
        </is>
      </c>
      <c r="R196" t="inlineStr"/>
    </row>
    <row r="197">
      <c r="A197" t="n">
        <v>40002</v>
      </c>
      <c r="B197" t="inlineStr">
        <is>
          <t>RA773</t>
        </is>
      </c>
      <c r="C197" t="inlineStr">
        <is>
          <t>Hospital</t>
        </is>
      </c>
      <c r="D197" t="inlineStr">
        <is>
          <t>Hospital</t>
        </is>
      </c>
      <c r="E197" t="inlineStr">
        <is>
          <t>NHS Sector</t>
        </is>
      </c>
      <c r="F197" t="inlineStr">
        <is>
          <t>Visible</t>
        </is>
      </c>
      <c r="G197" t="b">
        <v>1</v>
      </c>
      <c r="H197" t="inlineStr">
        <is>
          <t>South Bristol Community Hospital</t>
        </is>
      </c>
      <c r="I197" t="inlineStr">
        <is>
          <t>South Bristol NHS Community Hospital, Hengrove Promenade</t>
        </is>
      </c>
      <c r="J197" t="inlineStr">
        <is>
          <t>Bristol</t>
        </is>
      </c>
      <c r="K197" t="inlineStr">
        <is>
          <t>BS14 0DB</t>
        </is>
      </c>
      <c r="L197" t="inlineStr">
        <is>
          <t>RA7</t>
        </is>
      </c>
      <c r="M197" t="inlineStr">
        <is>
          <t>University Hospitals Bristol and Weston NHS Foundation Trust</t>
        </is>
      </c>
      <c r="N197" t="inlineStr">
        <is>
          <t>0117 923 0000</t>
        </is>
      </c>
      <c r="O197" t="inlineStr"/>
      <c r="P197">
        <f>HYPERLINK("http://www.uhbristol.nhs.uk/patients-and-visitors/your-hospitals/south-bristol-community-hospital/", "http://www.uhbristol.nhs.uk/patients-and-visitors/your-hospitals/south-bristol-community-hospital/")</f>
        <v/>
      </c>
      <c r="Q197" t="inlineStr">
        <is>
          <t>(51.41099548339844, -2.5849292278289795)</t>
        </is>
      </c>
      <c r="R197" t="inlineStr"/>
    </row>
    <row r="198">
      <c r="A198" t="n">
        <v>40004</v>
      </c>
      <c r="B198" t="inlineStr">
        <is>
          <t>RA7C2</t>
        </is>
      </c>
      <c r="C198" t="inlineStr">
        <is>
          <t>Hospital</t>
        </is>
      </c>
      <c r="D198" t="inlineStr">
        <is>
          <t>Hospital</t>
        </is>
      </c>
      <c r="E198" t="inlineStr">
        <is>
          <t>NHS Sector</t>
        </is>
      </c>
      <c r="F198" t="inlineStr">
        <is>
          <t>Visible</t>
        </is>
      </c>
      <c r="G198" t="b">
        <v>1</v>
      </c>
      <c r="H198" t="inlineStr">
        <is>
          <t>Weston General Hospital</t>
        </is>
      </c>
      <c r="I198" t="inlineStr">
        <is>
          <t>Grange Road, Uphill</t>
        </is>
      </c>
      <c r="J198" t="inlineStr">
        <is>
          <t>Weston-Super-Mare, Avon</t>
        </is>
      </c>
      <c r="K198" t="inlineStr">
        <is>
          <t>BS23 4TQ</t>
        </is>
      </c>
      <c r="L198" t="inlineStr">
        <is>
          <t>RA7</t>
        </is>
      </c>
      <c r="M198" t="inlineStr">
        <is>
          <t>University Hospitals Bristol and Weston NHS Foundation Trust</t>
        </is>
      </c>
      <c r="N198" t="inlineStr"/>
      <c r="O198" t="inlineStr"/>
      <c r="P198">
        <f>HYPERLINK("nan", "nan")</f>
        <v/>
      </c>
      <c r="Q198" t="inlineStr">
        <is>
          <t>(51.32234191894531, -2.971384763717652)</t>
        </is>
      </c>
      <c r="R198" t="inlineStr"/>
    </row>
    <row r="199">
      <c r="A199" t="n">
        <v>40006</v>
      </c>
      <c r="B199" t="inlineStr">
        <is>
          <t>RA901</t>
        </is>
      </c>
      <c r="C199" t="inlineStr">
        <is>
          <t>Hospital</t>
        </is>
      </c>
      <c r="D199" t="inlineStr">
        <is>
          <t>Hospital</t>
        </is>
      </c>
      <c r="E199" t="inlineStr">
        <is>
          <t>NHS Sector</t>
        </is>
      </c>
      <c r="F199" t="inlineStr">
        <is>
          <t>Visible</t>
        </is>
      </c>
      <c r="G199" t="b">
        <v>1</v>
      </c>
      <c r="H199" t="inlineStr">
        <is>
          <t>Torbay Hospital</t>
        </is>
      </c>
      <c r="I199" t="inlineStr">
        <is>
          <t>Lowes Bridge</t>
        </is>
      </c>
      <c r="J199" t="inlineStr">
        <is>
          <t>Torquay, Devon</t>
        </is>
      </c>
      <c r="K199" t="inlineStr">
        <is>
          <t>TQ2 7AA</t>
        </is>
      </c>
      <c r="L199" t="inlineStr">
        <is>
          <t>RA9</t>
        </is>
      </c>
      <c r="M199" t="inlineStr">
        <is>
          <t>Torbay and South Devon NHS Foundation Trust</t>
        </is>
      </c>
      <c r="N199" t="inlineStr">
        <is>
          <t>01803 614567</t>
        </is>
      </c>
      <c r="O199" t="inlineStr">
        <is>
          <t>chiefexecutive.sdhct@nhs.net</t>
        </is>
      </c>
      <c r="P199">
        <f>HYPERLINK("http://www.torbayandsouthdevon.nhs.uk/", "http://www.torbayandsouthdevon.nhs.uk/")</f>
        <v/>
      </c>
      <c r="Q199" t="inlineStr">
        <is>
          <t>(50.48232269287109, -3.55379056930542)</t>
        </is>
      </c>
      <c r="R199" t="inlineStr">
        <is>
          <t>01803 616334</t>
        </is>
      </c>
    </row>
    <row r="200">
      <c r="A200" t="n">
        <v>40049</v>
      </c>
      <c r="B200" t="inlineStr">
        <is>
          <t>RA954</t>
        </is>
      </c>
      <c r="C200" t="inlineStr">
        <is>
          <t>Hospital</t>
        </is>
      </c>
      <c r="D200" t="inlineStr">
        <is>
          <t>Hospital</t>
        </is>
      </c>
      <c r="E200" t="inlineStr">
        <is>
          <t>NHS Sector</t>
        </is>
      </c>
      <c r="F200" t="inlineStr">
        <is>
          <t>Visible</t>
        </is>
      </c>
      <c r="G200" t="b">
        <v>1</v>
      </c>
      <c r="H200" t="inlineStr">
        <is>
          <t>Brixham Hospital - Torbay and South Devon NHS Foundation Trust</t>
        </is>
      </c>
      <c r="I200" t="inlineStr">
        <is>
          <t>Greenswood Road</t>
        </is>
      </c>
      <c r="J200" t="inlineStr">
        <is>
          <t>Brixham, Devon</t>
        </is>
      </c>
      <c r="K200" t="inlineStr">
        <is>
          <t>TQ5 9HW</t>
        </is>
      </c>
      <c r="L200" t="inlineStr">
        <is>
          <t>RA9</t>
        </is>
      </c>
      <c r="M200" t="inlineStr">
        <is>
          <t>Torbay and South Devon NHS Foundation Trust</t>
        </is>
      </c>
      <c r="N200" t="inlineStr">
        <is>
          <t>01803 881399</t>
        </is>
      </c>
      <c r="O200" t="inlineStr"/>
      <c r="P200">
        <f>HYPERLINK("https://www.torbayandsouthdevon.nhs.uk/visiting-us/ashburton-and-buckfastleigh-health-and-wellbeing-", "https://www.torbayandsouthdevon.nhs.uk/visiting-us/ashburton-and-buckfastleigh-health-and-wellbeing-")</f>
        <v/>
      </c>
      <c r="Q200" t="inlineStr">
        <is>
          <t>(50.38945007324218, -3.5138099193573)</t>
        </is>
      </c>
      <c r="R200" t="inlineStr"/>
    </row>
    <row r="201">
      <c r="A201" t="n">
        <v>40051</v>
      </c>
      <c r="B201" t="inlineStr">
        <is>
          <t>RA956</t>
        </is>
      </c>
      <c r="C201" t="inlineStr">
        <is>
          <t>Hospital</t>
        </is>
      </c>
      <c r="D201" t="inlineStr">
        <is>
          <t>Hospital</t>
        </is>
      </c>
      <c r="E201" t="inlineStr">
        <is>
          <t>NHS Sector</t>
        </is>
      </c>
      <c r="F201" t="inlineStr">
        <is>
          <t>Visible</t>
        </is>
      </c>
      <c r="G201" t="b">
        <v>1</v>
      </c>
      <c r="H201" t="inlineStr">
        <is>
          <t>Dawlish Hospital - Torbay and South Devon NHS Foundation Trust</t>
        </is>
      </c>
      <c r="I201" t="inlineStr">
        <is>
          <t>Barton Terrace</t>
        </is>
      </c>
      <c r="J201" t="inlineStr">
        <is>
          <t>Dawlish, Devon</t>
        </is>
      </c>
      <c r="K201" t="inlineStr">
        <is>
          <t>EX7 9DH</t>
        </is>
      </c>
      <c r="L201" t="inlineStr">
        <is>
          <t>RA9</t>
        </is>
      </c>
      <c r="M201" t="inlineStr">
        <is>
          <t>Torbay and South Devon NHS Foundation Trust</t>
        </is>
      </c>
      <c r="N201" t="inlineStr">
        <is>
          <t>01626 868 500</t>
        </is>
      </c>
      <c r="O201" t="inlineStr"/>
      <c r="P201">
        <f>HYPERLINK("https://www.torbayandsouthdevon.nhs.uk/visiting-us/dawlish-community-hospital/", "https://www.torbayandsouthdevon.nhs.uk/visiting-us/dawlish-community-hospital/")</f>
        <v/>
      </c>
      <c r="Q201" t="inlineStr">
        <is>
          <t>(50.5805892944336, -3.474774122238159)</t>
        </is>
      </c>
      <c r="R201" t="inlineStr"/>
    </row>
    <row r="202">
      <c r="A202" t="n">
        <v>40052</v>
      </c>
      <c r="B202" t="inlineStr">
        <is>
          <t>RA957</t>
        </is>
      </c>
      <c r="C202" t="inlineStr">
        <is>
          <t>Hospital</t>
        </is>
      </c>
      <c r="D202" t="inlineStr">
        <is>
          <t>Hospital</t>
        </is>
      </c>
      <c r="E202" t="inlineStr">
        <is>
          <t>NHS Sector</t>
        </is>
      </c>
      <c r="F202" t="inlineStr">
        <is>
          <t>Visible</t>
        </is>
      </c>
      <c r="G202" t="b">
        <v>1</v>
      </c>
      <c r="H202" t="inlineStr">
        <is>
          <t>Newton Abbot Community Hospital - Torbay and South Devon NHS Foundation Trust</t>
        </is>
      </c>
      <c r="I202" t="inlineStr">
        <is>
          <t>Jetty Marsh Road</t>
        </is>
      </c>
      <c r="J202" t="inlineStr">
        <is>
          <t>Newton Abbot, Devon</t>
        </is>
      </c>
      <c r="K202" t="inlineStr">
        <is>
          <t>TQ12 2TS</t>
        </is>
      </c>
      <c r="L202" t="inlineStr">
        <is>
          <t>RA9</t>
        </is>
      </c>
      <c r="M202" t="inlineStr">
        <is>
          <t>Torbay and South Devon NHS Foundation Trust</t>
        </is>
      </c>
      <c r="N202" t="inlineStr">
        <is>
          <t>01626 324500</t>
        </is>
      </c>
      <c r="O202" t="inlineStr"/>
      <c r="P202">
        <f>HYPERLINK("https://www.torbayandsouthdevon.nhs.uk/visiting-us/newton-abbot-community-hospital/", "https://www.torbayandsouthdevon.nhs.uk/visiting-us/newton-abbot-community-hospital/")</f>
        <v/>
      </c>
      <c r="Q202" t="inlineStr">
        <is>
          <t>(50.53936386108398, -3.6122417449951167)</t>
        </is>
      </c>
      <c r="R202" t="inlineStr"/>
    </row>
    <row r="203">
      <c r="A203" t="n">
        <v>40053</v>
      </c>
      <c r="B203" t="inlineStr">
        <is>
          <t>RA958</t>
        </is>
      </c>
      <c r="C203" t="inlineStr">
        <is>
          <t>Hospital</t>
        </is>
      </c>
      <c r="D203" t="inlineStr">
        <is>
          <t>Hospital</t>
        </is>
      </c>
      <c r="E203" t="inlineStr">
        <is>
          <t>NHS Sector</t>
        </is>
      </c>
      <c r="F203" t="inlineStr">
        <is>
          <t>Visible</t>
        </is>
      </c>
      <c r="G203" t="b">
        <v>1</v>
      </c>
      <c r="H203" t="inlineStr">
        <is>
          <t>Paignton Health and Welllbeing Centre</t>
        </is>
      </c>
      <c r="I203" t="inlineStr">
        <is>
          <t>Church Street</t>
        </is>
      </c>
      <c r="J203" t="inlineStr">
        <is>
          <t>Paignton, Devon</t>
        </is>
      </c>
      <c r="K203" t="inlineStr">
        <is>
          <t>TQ3 3AG</t>
        </is>
      </c>
      <c r="L203" t="inlineStr">
        <is>
          <t>RA9</t>
        </is>
      </c>
      <c r="M203" t="inlineStr">
        <is>
          <t>Torbay and South Devon NHS Foundation Trust</t>
        </is>
      </c>
      <c r="N203" t="inlineStr">
        <is>
          <t>01803 547171</t>
        </is>
      </c>
      <c r="O203" t="inlineStr"/>
      <c r="P203">
        <f>HYPERLINK("https://www.torbayandsouthdevon.nhs.uk/visiting-us/paignton-health-and-wellbeing-centre/", "https://www.torbayandsouthdevon.nhs.uk/visiting-us/paignton-health-and-wellbeing-centre/")</f>
        <v/>
      </c>
      <c r="Q203" t="inlineStr">
        <is>
          <t>(50.4371452331543, -3.56878662109375)</t>
        </is>
      </c>
      <c r="R203" t="inlineStr"/>
    </row>
    <row r="204">
      <c r="A204" t="n">
        <v>40054</v>
      </c>
      <c r="B204" t="inlineStr">
        <is>
          <t>RA959</t>
        </is>
      </c>
      <c r="C204" t="inlineStr">
        <is>
          <t>Hospital</t>
        </is>
      </c>
      <c r="D204" t="inlineStr">
        <is>
          <t>Hospital</t>
        </is>
      </c>
      <c r="E204" t="inlineStr">
        <is>
          <t>NHS Sector</t>
        </is>
      </c>
      <c r="F204" t="inlineStr">
        <is>
          <t>Visible</t>
        </is>
      </c>
      <c r="G204" t="b">
        <v>1</v>
      </c>
      <c r="H204" t="inlineStr">
        <is>
          <t>Teignmouth Hospital</t>
        </is>
      </c>
      <c r="I204" t="inlineStr">
        <is>
          <t>Mill Lane</t>
        </is>
      </c>
      <c r="J204" t="inlineStr">
        <is>
          <t>Teignmouth, Devon</t>
        </is>
      </c>
      <c r="K204" t="inlineStr">
        <is>
          <t>TQ14 9BQ</t>
        </is>
      </c>
      <c r="L204" t="inlineStr">
        <is>
          <t>RA9</t>
        </is>
      </c>
      <c r="M204" t="inlineStr">
        <is>
          <t>Torbay and South Devon NHS Foundation Trust</t>
        </is>
      </c>
      <c r="N204" t="inlineStr">
        <is>
          <t>01626 772 161</t>
        </is>
      </c>
      <c r="O204" t="inlineStr"/>
      <c r="P204">
        <f>HYPERLINK("https://www.torbayandsouthdevon.nhs.uk/visiting-us/teignmouth-community-hospital/", "https://www.torbayandsouthdevon.nhs.uk/visiting-us/teignmouth-community-hospital/")</f>
        <v/>
      </c>
      <c r="Q204" t="inlineStr">
        <is>
          <t>(50.54837417602539, -3.51114559173584)</t>
        </is>
      </c>
      <c r="R204" t="inlineStr"/>
    </row>
    <row r="205">
      <c r="A205" t="n">
        <v>40055</v>
      </c>
      <c r="B205" t="inlineStr">
        <is>
          <t>RA979</t>
        </is>
      </c>
      <c r="C205" t="inlineStr">
        <is>
          <t>Hospital</t>
        </is>
      </c>
      <c r="D205" t="inlineStr">
        <is>
          <t>Hospital</t>
        </is>
      </c>
      <c r="E205" t="inlineStr">
        <is>
          <t>NHS Sector</t>
        </is>
      </c>
      <c r="F205" t="inlineStr">
        <is>
          <t>Visible</t>
        </is>
      </c>
      <c r="G205" t="b">
        <v>1</v>
      </c>
      <c r="H205" t="inlineStr">
        <is>
          <t>Totnes Hospital - Torbay and South Devon NHS Foundation Trust</t>
        </is>
      </c>
      <c r="I205" t="inlineStr">
        <is>
          <t>Coronation Road</t>
        </is>
      </c>
      <c r="J205" t="inlineStr">
        <is>
          <t>Totnes, Devon</t>
        </is>
      </c>
      <c r="K205" t="inlineStr">
        <is>
          <t>TQ9 5GH</t>
        </is>
      </c>
      <c r="L205" t="inlineStr">
        <is>
          <t>RA9</t>
        </is>
      </c>
      <c r="M205" t="inlineStr">
        <is>
          <t>Torbay and South Devon NHS Foundation Trust</t>
        </is>
      </c>
      <c r="N205" t="inlineStr">
        <is>
          <t>01803 862622</t>
        </is>
      </c>
      <c r="O205" t="inlineStr"/>
      <c r="P205">
        <f>HYPERLINK("https://www.torbayandsouthdevon.nhs.uk/visiting-us/totnes-community-hospital/", "https://www.torbayandsouthdevon.nhs.uk/visiting-us/totnes-community-hospital/")</f>
        <v/>
      </c>
      <c r="Q205" t="inlineStr">
        <is>
          <t>(50.43277740478516, -3.6841757297515865)</t>
        </is>
      </c>
      <c r="R205" t="inlineStr"/>
    </row>
    <row r="206">
      <c r="A206" t="n">
        <v>40058</v>
      </c>
      <c r="B206" t="inlineStr">
        <is>
          <t>RAE01</t>
        </is>
      </c>
      <c r="C206" t="inlineStr">
        <is>
          <t>Hospital</t>
        </is>
      </c>
      <c r="D206" t="inlineStr">
        <is>
          <t>Hospital</t>
        </is>
      </c>
      <c r="E206" t="inlineStr">
        <is>
          <t>NHS Sector</t>
        </is>
      </c>
      <c r="F206" t="inlineStr">
        <is>
          <t>Visible</t>
        </is>
      </c>
      <c r="G206" t="b">
        <v>1</v>
      </c>
      <c r="H206" t="inlineStr">
        <is>
          <t>Bradford Royal Infirmary</t>
        </is>
      </c>
      <c r="I206" t="inlineStr">
        <is>
          <t>Duckworth Lane</t>
        </is>
      </c>
      <c r="J206" t="inlineStr">
        <is>
          <t>Bradford, West Yorkshire</t>
        </is>
      </c>
      <c r="K206" t="inlineStr">
        <is>
          <t>BD9 6RJ</t>
        </is>
      </c>
      <c r="L206" t="inlineStr">
        <is>
          <t>RAE</t>
        </is>
      </c>
      <c r="M206" t="inlineStr">
        <is>
          <t>Bradford Teaching Hospitals NHS Foundation Trust</t>
        </is>
      </c>
      <c r="N206" t="inlineStr">
        <is>
          <t>01274 542200</t>
        </is>
      </c>
      <c r="O206" t="inlineStr"/>
      <c r="P206">
        <f>HYPERLINK("http://www.bradfordhospitals.nhs.uk", "http://www.bradfordhospitals.nhs.uk")</f>
        <v/>
      </c>
      <c r="Q206" t="inlineStr">
        <is>
          <t>(53.80598449707031, -1.7946816682815552)</t>
        </is>
      </c>
      <c r="R206" t="inlineStr">
        <is>
          <t>01274 364786</t>
        </is>
      </c>
    </row>
    <row r="207">
      <c r="A207" t="n">
        <v>40059</v>
      </c>
      <c r="B207" t="inlineStr">
        <is>
          <t>RAE05</t>
        </is>
      </c>
      <c r="C207" t="inlineStr">
        <is>
          <t>Hospital</t>
        </is>
      </c>
      <c r="D207" t="inlineStr">
        <is>
          <t>Hospital</t>
        </is>
      </c>
      <c r="E207" t="inlineStr">
        <is>
          <t>NHS Sector</t>
        </is>
      </c>
      <c r="F207" t="inlineStr">
        <is>
          <t>Visible</t>
        </is>
      </c>
      <c r="G207" t="b">
        <v>1</v>
      </c>
      <c r="H207" t="inlineStr">
        <is>
          <t>St Lukes Hospital</t>
        </is>
      </c>
      <c r="I207" t="inlineStr">
        <is>
          <t>Little Horton Lane</t>
        </is>
      </c>
      <c r="J207" t="inlineStr">
        <is>
          <t>Bradford, West Yorkshire</t>
        </is>
      </c>
      <c r="K207" t="inlineStr">
        <is>
          <t>BD5 0NA</t>
        </is>
      </c>
      <c r="L207" t="inlineStr">
        <is>
          <t>RAE</t>
        </is>
      </c>
      <c r="M207" t="inlineStr">
        <is>
          <t>Bradford Teaching Hospitals NHS Foundation Trust</t>
        </is>
      </c>
      <c r="N207" t="inlineStr">
        <is>
          <t>01274 734744</t>
        </is>
      </c>
      <c r="O207" t="inlineStr"/>
      <c r="P207">
        <f>HYPERLINK("http://www.bradfordhospitals.nhs.uk", "http://www.bradfordhospitals.nhs.uk")</f>
        <v/>
      </c>
      <c r="Q207" t="inlineStr">
        <is>
          <t>(53.7837028503418, -1.7606884241104126)</t>
        </is>
      </c>
      <c r="R207" t="inlineStr"/>
    </row>
    <row r="208">
      <c r="A208" t="n">
        <v>40060</v>
      </c>
      <c r="B208" t="inlineStr">
        <is>
          <t>RAE2H</t>
        </is>
      </c>
      <c r="C208" t="inlineStr">
        <is>
          <t>Hospital</t>
        </is>
      </c>
      <c r="D208" t="inlineStr">
        <is>
          <t>Hospital</t>
        </is>
      </c>
      <c r="E208" t="inlineStr">
        <is>
          <t>NHS Sector</t>
        </is>
      </c>
      <c r="F208" t="inlineStr">
        <is>
          <t>Visible</t>
        </is>
      </c>
      <c r="G208" t="b">
        <v>1</v>
      </c>
      <c r="H208" t="inlineStr">
        <is>
          <t>Shipley Hospital</t>
        </is>
      </c>
      <c r="I208" t="inlineStr">
        <is>
          <t>98 Kirkgate</t>
        </is>
      </c>
      <c r="J208" t="inlineStr">
        <is>
          <t>Shipley, West Yorkshire</t>
        </is>
      </c>
      <c r="K208" t="inlineStr">
        <is>
          <t>BD18 3LT</t>
        </is>
      </c>
      <c r="L208" t="inlineStr">
        <is>
          <t>RAE</t>
        </is>
      </c>
      <c r="M208" t="inlineStr">
        <is>
          <t>Bradford Teaching Hospitals NHS Foundation Trust</t>
        </is>
      </c>
      <c r="N208" t="inlineStr">
        <is>
          <t>01274 773390</t>
        </is>
      </c>
      <c r="O208" t="inlineStr"/>
      <c r="P208">
        <f>HYPERLINK("nan", "nan")</f>
        <v/>
      </c>
      <c r="Q208" t="inlineStr">
        <is>
          <t>(53.83343505859375, -1.786266565322876)</t>
        </is>
      </c>
      <c r="R208" t="inlineStr"/>
    </row>
    <row r="209">
      <c r="A209" t="n">
        <v>40061</v>
      </c>
      <c r="B209" t="inlineStr">
        <is>
          <t>RAE4H</t>
        </is>
      </c>
      <c r="C209" t="inlineStr">
        <is>
          <t>Hospital</t>
        </is>
      </c>
      <c r="D209" t="inlineStr">
        <is>
          <t>Hospital</t>
        </is>
      </c>
      <c r="E209" t="inlineStr">
        <is>
          <t>NHS Sector</t>
        </is>
      </c>
      <c r="F209" t="inlineStr">
        <is>
          <t>Visible</t>
        </is>
      </c>
      <c r="G209" t="b">
        <v>1</v>
      </c>
      <c r="H209" t="inlineStr">
        <is>
          <t>Eccleshill Community Hospital</t>
        </is>
      </c>
      <c r="I209" t="inlineStr">
        <is>
          <t>450 Harrogate Road, Eccleshill</t>
        </is>
      </c>
      <c r="J209" t="inlineStr">
        <is>
          <t>Bradford, West Yorkshire</t>
        </is>
      </c>
      <c r="K209" t="inlineStr">
        <is>
          <t>BD10 0JE</t>
        </is>
      </c>
      <c r="L209" t="inlineStr">
        <is>
          <t>RAE</t>
        </is>
      </c>
      <c r="M209" t="inlineStr">
        <is>
          <t>Bradford Teaching Hospitals NHS Foundation Trust</t>
        </is>
      </c>
      <c r="N209" t="inlineStr">
        <is>
          <t>01274 323200</t>
        </is>
      </c>
      <c r="O209" t="inlineStr"/>
      <c r="P209">
        <f>HYPERLINK("nan", "nan")</f>
        <v/>
      </c>
      <c r="Q209" t="inlineStr">
        <is>
          <t>(53.82307815551758, -1.7121117115020752)</t>
        </is>
      </c>
      <c r="R209" t="inlineStr"/>
    </row>
    <row r="210">
      <c r="A210" t="n">
        <v>40067</v>
      </c>
      <c r="B210" t="inlineStr">
        <is>
          <t>RAJ01</t>
        </is>
      </c>
      <c r="C210" t="inlineStr">
        <is>
          <t>Hospital</t>
        </is>
      </c>
      <c r="D210" t="inlineStr">
        <is>
          <t>Hospital</t>
        </is>
      </c>
      <c r="E210" t="inlineStr">
        <is>
          <t>NHS Sector</t>
        </is>
      </c>
      <c r="F210" t="inlineStr">
        <is>
          <t>Visible</t>
        </is>
      </c>
      <c r="G210" t="b">
        <v>1</v>
      </c>
      <c r="H210" t="inlineStr">
        <is>
          <t>Southend Hospital</t>
        </is>
      </c>
      <c r="I210" t="inlineStr">
        <is>
          <t>Prittlewell Chase</t>
        </is>
      </c>
      <c r="J210" t="inlineStr">
        <is>
          <t>Westcliff-on-Sea, Essex</t>
        </is>
      </c>
      <c r="K210" t="inlineStr">
        <is>
          <t>SS0 0RY</t>
        </is>
      </c>
      <c r="L210" t="inlineStr">
        <is>
          <t>RAJ</t>
        </is>
      </c>
      <c r="M210" t="inlineStr">
        <is>
          <t>Mid and South Essex NHS Foundation Trust</t>
        </is>
      </c>
      <c r="N210" t="inlineStr">
        <is>
          <t>01702 435555</t>
        </is>
      </c>
      <c r="O210" t="inlineStr"/>
      <c r="P210">
        <f>HYPERLINK("http://www.southend.nhs.uk", "http://www.southend.nhs.uk")</f>
        <v/>
      </c>
      <c r="Q210" t="inlineStr">
        <is>
          <t>(51.55383682250977, 0.6886317729949951)</t>
        </is>
      </c>
      <c r="R210" t="inlineStr">
        <is>
          <t>01702 385856</t>
        </is>
      </c>
    </row>
    <row r="211">
      <c r="A211" t="n">
        <v>40069</v>
      </c>
      <c r="B211" t="inlineStr">
        <is>
          <t>RAJ25</t>
        </is>
      </c>
      <c r="C211" t="inlineStr">
        <is>
          <t>Hospital</t>
        </is>
      </c>
      <c r="D211" t="inlineStr">
        <is>
          <t>Hospital</t>
        </is>
      </c>
      <c r="E211" t="inlineStr">
        <is>
          <t>NHS Sector</t>
        </is>
      </c>
      <c r="F211" t="inlineStr">
        <is>
          <t>Visible</t>
        </is>
      </c>
      <c r="G211" t="b">
        <v>1</v>
      </c>
      <c r="H211" t="inlineStr">
        <is>
          <t>Brentwood Community Hospital</t>
        </is>
      </c>
      <c r="I211" t="inlineStr">
        <is>
          <t>Crescent Drive, Shenfield</t>
        </is>
      </c>
      <c r="J211" t="inlineStr">
        <is>
          <t>Brentwood, Essex</t>
        </is>
      </c>
      <c r="K211" t="inlineStr">
        <is>
          <t>CM15 8DR</t>
        </is>
      </c>
      <c r="L211" t="inlineStr">
        <is>
          <t>RAJ</t>
        </is>
      </c>
      <c r="M211" t="inlineStr">
        <is>
          <t>Mid and South Essex NHS Foundation Trust</t>
        </is>
      </c>
      <c r="N211" t="inlineStr">
        <is>
          <t>01277 695000</t>
        </is>
      </c>
      <c r="O211" t="inlineStr"/>
      <c r="P211">
        <f>HYPERLINK("nan", "nan")</f>
        <v/>
      </c>
      <c r="Q211" t="inlineStr">
        <is>
          <t>(51.62355041503906, 0.3164149820804596)</t>
        </is>
      </c>
      <c r="R211" t="inlineStr"/>
    </row>
    <row r="212">
      <c r="A212" t="n">
        <v>40073</v>
      </c>
      <c r="B212" t="inlineStr">
        <is>
          <t>RAL01</t>
        </is>
      </c>
      <c r="C212" t="inlineStr">
        <is>
          <t>Hospital</t>
        </is>
      </c>
      <c r="D212" t="inlineStr">
        <is>
          <t>Hospital</t>
        </is>
      </c>
      <c r="E212" t="inlineStr">
        <is>
          <t>NHS Sector</t>
        </is>
      </c>
      <c r="F212" t="inlineStr">
        <is>
          <t>Visible</t>
        </is>
      </c>
      <c r="G212" t="b">
        <v>1</v>
      </c>
      <c r="H212" t="inlineStr">
        <is>
          <t>Royal Free Hospital</t>
        </is>
      </c>
      <c r="I212" t="inlineStr">
        <is>
          <t>Pond Street</t>
        </is>
      </c>
      <c r="J212" t="inlineStr">
        <is>
          <t>London</t>
        </is>
      </c>
      <c r="K212" t="inlineStr">
        <is>
          <t>NW3 2QG</t>
        </is>
      </c>
      <c r="L212" t="inlineStr">
        <is>
          <t>RAL</t>
        </is>
      </c>
      <c r="M212" t="inlineStr">
        <is>
          <t>Royal Free London NHS Foundation Trust</t>
        </is>
      </c>
      <c r="N212" t="inlineStr">
        <is>
          <t>020 7794 0500</t>
        </is>
      </c>
      <c r="O212" t="inlineStr">
        <is>
          <t>rf.pals@nhs.net</t>
        </is>
      </c>
      <c r="P212">
        <f>HYPERLINK("http://www.royalfree.nhs.uk/", "http://www.royalfree.nhs.uk/")</f>
        <v/>
      </c>
      <c r="Q212" t="inlineStr">
        <is>
          <t>(51.55322265625, -0.1653092354536056)</t>
        </is>
      </c>
      <c r="R212" t="inlineStr">
        <is>
          <t>020 7830 2468</t>
        </is>
      </c>
    </row>
    <row r="213">
      <c r="A213" t="n">
        <v>40077</v>
      </c>
      <c r="B213" t="inlineStr">
        <is>
          <t>RAL22</t>
        </is>
      </c>
      <c r="C213" t="inlineStr">
        <is>
          <t>Hospital</t>
        </is>
      </c>
      <c r="D213" t="inlineStr">
        <is>
          <t>Hospital</t>
        </is>
      </c>
      <c r="E213" t="inlineStr">
        <is>
          <t>NHS Sector</t>
        </is>
      </c>
      <c r="F213" t="inlineStr">
        <is>
          <t>Visible</t>
        </is>
      </c>
      <c r="G213" t="b">
        <v>1</v>
      </c>
      <c r="H213" t="inlineStr">
        <is>
          <t>Finchley Memorial Hospital</t>
        </is>
      </c>
      <c r="I213" t="inlineStr">
        <is>
          <t>Granville Road</t>
        </is>
      </c>
      <c r="J213" t="inlineStr">
        <is>
          <t>London, Greater London</t>
        </is>
      </c>
      <c r="K213" t="inlineStr">
        <is>
          <t>N12 0JE</t>
        </is>
      </c>
      <c r="L213" t="inlineStr">
        <is>
          <t>RAL</t>
        </is>
      </c>
      <c r="M213" t="inlineStr">
        <is>
          <t>Royal Free London NHS Foundation Trust</t>
        </is>
      </c>
      <c r="N213" t="inlineStr">
        <is>
          <t>020 8349 7500</t>
        </is>
      </c>
      <c r="O213" t="inlineStr"/>
      <c r="P213">
        <f>HYPERLINK("nan", "nan")</f>
        <v/>
      </c>
      <c r="Q213" t="inlineStr">
        <is>
          <t>(51.6054573059082, -0.1766058206558227)</t>
        </is>
      </c>
      <c r="R213" t="inlineStr">
        <is>
          <t>020 8346 6043</t>
        </is>
      </c>
    </row>
    <row r="214">
      <c r="A214" t="n">
        <v>40083</v>
      </c>
      <c r="B214" t="inlineStr">
        <is>
          <t>RALRA</t>
        </is>
      </c>
      <c r="C214" t="inlineStr">
        <is>
          <t>Hospital</t>
        </is>
      </c>
      <c r="D214" t="inlineStr">
        <is>
          <t>Hospital</t>
        </is>
      </c>
      <c r="E214" t="inlineStr">
        <is>
          <t>NHS Sector</t>
        </is>
      </c>
      <c r="F214" t="inlineStr">
        <is>
          <t>Visible</t>
        </is>
      </c>
      <c r="G214" t="b">
        <v>1</v>
      </c>
      <c r="H214" t="inlineStr">
        <is>
          <t>Edgware Community Hospital</t>
        </is>
      </c>
      <c r="I214" t="inlineStr">
        <is>
          <t>Burnt Oak Broadway</t>
        </is>
      </c>
      <c r="J214" t="inlineStr">
        <is>
          <t>Edgware, Middlesex</t>
        </is>
      </c>
      <c r="K214" t="inlineStr">
        <is>
          <t>HA8 0AD</t>
        </is>
      </c>
      <c r="L214" t="inlineStr">
        <is>
          <t>RAL</t>
        </is>
      </c>
      <c r="M214" t="inlineStr">
        <is>
          <t>Royal Free London NHS Foundation Trust</t>
        </is>
      </c>
      <c r="N214" t="inlineStr">
        <is>
          <t>020 8952 2381</t>
        </is>
      </c>
      <c r="O214" t="inlineStr"/>
      <c r="P214">
        <f>HYPERLINK("http://www.royalfree.nhs.uk", "http://www.royalfree.nhs.uk")</f>
        <v/>
      </c>
      <c r="Q214" t="inlineStr">
        <is>
          <t>(51.60649490356445, -0.2712277770042419)</t>
        </is>
      </c>
      <c r="R214" t="inlineStr">
        <is>
          <t>020 8732 6807</t>
        </is>
      </c>
    </row>
    <row r="215">
      <c r="A215" t="n">
        <v>40087</v>
      </c>
      <c r="B215" t="inlineStr">
        <is>
          <t>RAN01</t>
        </is>
      </c>
      <c r="C215" t="inlineStr">
        <is>
          <t>Hospital</t>
        </is>
      </c>
      <c r="D215" t="inlineStr">
        <is>
          <t>Hospital</t>
        </is>
      </c>
      <c r="E215" t="inlineStr">
        <is>
          <t>NHS Sector</t>
        </is>
      </c>
      <c r="F215" t="inlineStr">
        <is>
          <t>Visible</t>
        </is>
      </c>
      <c r="G215" t="b">
        <v>1</v>
      </c>
      <c r="H215" t="inlineStr">
        <is>
          <t>The Royal National Orthopaedic Hospital (Stanmore)</t>
        </is>
      </c>
      <c r="I215" t="inlineStr">
        <is>
          <t>Brockley Hill</t>
        </is>
      </c>
      <c r="J215" t="inlineStr">
        <is>
          <t>Stanmore, Middlesex</t>
        </is>
      </c>
      <c r="K215" t="inlineStr">
        <is>
          <t>HA7 4LP</t>
        </is>
      </c>
      <c r="L215" t="inlineStr">
        <is>
          <t>RAN</t>
        </is>
      </c>
      <c r="M215" t="inlineStr">
        <is>
          <t>Royal National Orthopaedic Hospital NHS Trust</t>
        </is>
      </c>
      <c r="N215" t="inlineStr">
        <is>
          <t>020 3947 0100</t>
        </is>
      </c>
      <c r="O215" t="inlineStr">
        <is>
          <t>rnoh.enquiries-sm@nhs.net</t>
        </is>
      </c>
      <c r="P215">
        <f>HYPERLINK("http://www.rnoh.nhs.uk", "http://www.rnoh.nhs.uk")</f>
        <v/>
      </c>
      <c r="Q215" t="inlineStr">
        <is>
          <t>(51.63256454467773, -0.310420960187912)</t>
        </is>
      </c>
      <c r="R215" t="inlineStr"/>
    </row>
    <row r="216">
      <c r="A216" t="n">
        <v>40088</v>
      </c>
      <c r="B216" t="inlineStr">
        <is>
          <t>RAN02</t>
        </is>
      </c>
      <c r="C216" t="inlineStr">
        <is>
          <t>Hospital</t>
        </is>
      </c>
      <c r="D216" t="inlineStr">
        <is>
          <t>Hospital</t>
        </is>
      </c>
      <c r="E216" t="inlineStr">
        <is>
          <t>NHS Sector</t>
        </is>
      </c>
      <c r="F216" t="inlineStr">
        <is>
          <t>Visible</t>
        </is>
      </c>
      <c r="G216" t="b">
        <v>1</v>
      </c>
      <c r="H216" t="inlineStr">
        <is>
          <t>Royal National Orthopaedic Hospital (Bolsover Street)</t>
        </is>
      </c>
      <c r="I216" t="inlineStr">
        <is>
          <t>45-51 Bolsover Street</t>
        </is>
      </c>
      <c r="J216" t="inlineStr">
        <is>
          <t>London, Greater London</t>
        </is>
      </c>
      <c r="K216" t="inlineStr">
        <is>
          <t>W1W 5AQ</t>
        </is>
      </c>
      <c r="L216" t="inlineStr">
        <is>
          <t>RAN</t>
        </is>
      </c>
      <c r="M216" t="inlineStr">
        <is>
          <t>Royal National Orthopaedic Hospital NHS Trust</t>
        </is>
      </c>
      <c r="N216" t="inlineStr">
        <is>
          <t>020 3947 0100</t>
        </is>
      </c>
      <c r="O216" t="inlineStr">
        <is>
          <t>rnoh.enquiries-sm@nhs.net</t>
        </is>
      </c>
      <c r="P216">
        <f>HYPERLINK("http://www.rnoh.nhs.uk/", "http://www.rnoh.nhs.uk/")</f>
        <v/>
      </c>
      <c r="Q216" t="inlineStr">
        <is>
          <t>(51.52331161499024, -0.1432745307683944)</t>
        </is>
      </c>
      <c r="R216" t="inlineStr"/>
    </row>
    <row r="217">
      <c r="A217" t="n">
        <v>40091</v>
      </c>
      <c r="B217" t="inlineStr">
        <is>
          <t>RAPNM</t>
        </is>
      </c>
      <c r="C217" t="inlineStr">
        <is>
          <t>Hospital</t>
        </is>
      </c>
      <c r="D217" t="inlineStr">
        <is>
          <t>Hospital</t>
        </is>
      </c>
      <c r="E217" t="inlineStr">
        <is>
          <t>NHS Sector</t>
        </is>
      </c>
      <c r="F217" t="inlineStr">
        <is>
          <t>Visible</t>
        </is>
      </c>
      <c r="G217" t="b">
        <v>1</v>
      </c>
      <c r="H217" t="inlineStr">
        <is>
          <t>North Middlesex University Hospital</t>
        </is>
      </c>
      <c r="I217" t="inlineStr">
        <is>
          <t>Sterling Way</t>
        </is>
      </c>
      <c r="J217" t="inlineStr">
        <is>
          <t>London</t>
        </is>
      </c>
      <c r="K217" t="inlineStr">
        <is>
          <t>N18 1QX</t>
        </is>
      </c>
      <c r="L217" t="inlineStr">
        <is>
          <t>RAP</t>
        </is>
      </c>
      <c r="M217" t="inlineStr">
        <is>
          <t>North Middlesex University Hospital NHS Trust</t>
        </is>
      </c>
      <c r="N217" t="inlineStr">
        <is>
          <t>020 8887 2000</t>
        </is>
      </c>
      <c r="O217" t="inlineStr"/>
      <c r="P217">
        <f>HYPERLINK("http://www.northmid.nhs.uk", "http://www.northmid.nhs.uk")</f>
        <v/>
      </c>
      <c r="Q217" t="inlineStr">
        <is>
          <t>(51.61309432983398, -0.0737351402640342)</t>
        </is>
      </c>
      <c r="R217" t="inlineStr"/>
    </row>
    <row r="218">
      <c r="A218" t="n">
        <v>40095</v>
      </c>
      <c r="B218" t="inlineStr">
        <is>
          <t>RAS01</t>
        </is>
      </c>
      <c r="C218" t="inlineStr">
        <is>
          <t>Hospital</t>
        </is>
      </c>
      <c r="D218" t="inlineStr">
        <is>
          <t>Hospital</t>
        </is>
      </c>
      <c r="E218" t="inlineStr">
        <is>
          <t>NHS Sector</t>
        </is>
      </c>
      <c r="F218" t="inlineStr">
        <is>
          <t>Visible</t>
        </is>
      </c>
      <c r="G218" t="b">
        <v>1</v>
      </c>
      <c r="H218" t="inlineStr">
        <is>
          <t>Hillingdon Hospital</t>
        </is>
      </c>
      <c r="I218" t="inlineStr">
        <is>
          <t>Pield Heath Road</t>
        </is>
      </c>
      <c r="J218" t="inlineStr">
        <is>
          <t>Uxbridge, Middlesex</t>
        </is>
      </c>
      <c r="K218" t="inlineStr">
        <is>
          <t>UB8 3NN</t>
        </is>
      </c>
      <c r="L218" t="inlineStr">
        <is>
          <t>RAS</t>
        </is>
      </c>
      <c r="M218" t="inlineStr">
        <is>
          <t>The Hillingdon Hospitals NHS Foundation Trust</t>
        </is>
      </c>
      <c r="N218" t="inlineStr">
        <is>
          <t>01895 238282</t>
        </is>
      </c>
      <c r="O218" t="inlineStr"/>
      <c r="P218">
        <f>HYPERLINK("https://www.thh.nhs.uk", "https://www.thh.nhs.uk")</f>
        <v/>
      </c>
      <c r="Q218" t="inlineStr">
        <is>
          <t>(51.52607727050781, -0.4611603617668152)</t>
        </is>
      </c>
      <c r="R218" t="inlineStr"/>
    </row>
    <row r="219">
      <c r="A219" t="n">
        <v>40096</v>
      </c>
      <c r="B219" t="inlineStr">
        <is>
          <t>RAS02</t>
        </is>
      </c>
      <c r="C219" t="inlineStr">
        <is>
          <t>Hospital</t>
        </is>
      </c>
      <c r="D219" t="inlineStr">
        <is>
          <t>Hospital</t>
        </is>
      </c>
      <c r="E219" t="inlineStr">
        <is>
          <t>NHS Sector</t>
        </is>
      </c>
      <c r="F219" t="inlineStr">
        <is>
          <t>Visible</t>
        </is>
      </c>
      <c r="G219" t="b">
        <v>1</v>
      </c>
      <c r="H219" t="inlineStr">
        <is>
          <t>Mount Vernon Hospital</t>
        </is>
      </c>
      <c r="I219" t="inlineStr">
        <is>
          <t>Rickmansworth Road</t>
        </is>
      </c>
      <c r="J219" t="inlineStr">
        <is>
          <t>Northwood, Middlesex</t>
        </is>
      </c>
      <c r="K219" t="inlineStr">
        <is>
          <t>HA6 2RN</t>
        </is>
      </c>
      <c r="L219" t="inlineStr">
        <is>
          <t>RAS</t>
        </is>
      </c>
      <c r="M219" t="inlineStr">
        <is>
          <t>The Hillingdon Hospitals NHS Foundation Trust</t>
        </is>
      </c>
      <c r="N219" t="inlineStr">
        <is>
          <t>01923 826111</t>
        </is>
      </c>
      <c r="O219" t="inlineStr"/>
      <c r="P219">
        <f>HYPERLINK("https://www.thh.nhs.uk", "https://www.thh.nhs.uk")</f>
        <v/>
      </c>
      <c r="Q219" t="inlineStr">
        <is>
          <t>(51.61492538452149, -0.4458082020282745)</t>
        </is>
      </c>
      <c r="R219" t="inlineStr"/>
    </row>
    <row r="220">
      <c r="A220" t="n">
        <v>40109</v>
      </c>
      <c r="B220" t="inlineStr">
        <is>
          <t>RAX01</t>
        </is>
      </c>
      <c r="C220" t="inlineStr">
        <is>
          <t>Hospital</t>
        </is>
      </c>
      <c r="D220" t="inlineStr">
        <is>
          <t>Hospital</t>
        </is>
      </c>
      <c r="E220" t="inlineStr">
        <is>
          <t>NHS Sector</t>
        </is>
      </c>
      <c r="F220" t="inlineStr">
        <is>
          <t>Visible</t>
        </is>
      </c>
      <c r="G220" t="b">
        <v>1</v>
      </c>
      <c r="H220" t="inlineStr">
        <is>
          <t>Kingston Hospital</t>
        </is>
      </c>
      <c r="I220" t="inlineStr">
        <is>
          <t>Galsworthy Road</t>
        </is>
      </c>
      <c r="J220" t="inlineStr">
        <is>
          <t>Kingston Upon Thames, Surrey</t>
        </is>
      </c>
      <c r="K220" t="inlineStr">
        <is>
          <t>KT2 7QB</t>
        </is>
      </c>
      <c r="L220" t="inlineStr">
        <is>
          <t>RAX</t>
        </is>
      </c>
      <c r="M220" t="inlineStr">
        <is>
          <t>Kingston Hospital NHS Foundation Trust</t>
        </is>
      </c>
      <c r="N220" t="inlineStr">
        <is>
          <t>020 8546 7711</t>
        </is>
      </c>
      <c r="O220" t="inlineStr">
        <is>
          <t>khft.pals@nhs.net</t>
        </is>
      </c>
      <c r="P220">
        <f>HYPERLINK("http://www.kingstonhospital.nhs.uk/", "http://www.kingstonhospital.nhs.uk/")</f>
        <v/>
      </c>
      <c r="Q220" t="inlineStr">
        <is>
          <t>(51.41482543945313, -0.2826094925403595)</t>
        </is>
      </c>
      <c r="R220" t="inlineStr">
        <is>
          <t>020 85472182</t>
        </is>
      </c>
    </row>
    <row r="221">
      <c r="A221" t="n">
        <v>40115</v>
      </c>
      <c r="B221" t="inlineStr">
        <is>
          <t>RBA11</t>
        </is>
      </c>
      <c r="C221" t="inlineStr">
        <is>
          <t>Hospital</t>
        </is>
      </c>
      <c r="D221" t="inlineStr">
        <is>
          <t>Hospital</t>
        </is>
      </c>
      <c r="E221" t="inlineStr">
        <is>
          <t>NHS Sector</t>
        </is>
      </c>
      <c r="F221" t="inlineStr">
        <is>
          <t>Visible</t>
        </is>
      </c>
      <c r="G221" t="b">
        <v>1</v>
      </c>
      <c r="H221" t="inlineStr">
        <is>
          <t>Musgrove Park Hospital</t>
        </is>
      </c>
      <c r="I221" t="inlineStr">
        <is>
          <t>Parkfield Drive</t>
        </is>
      </c>
      <c r="J221" t="inlineStr">
        <is>
          <t>Taunton, Somerset</t>
        </is>
      </c>
      <c r="K221" t="inlineStr">
        <is>
          <t>TA1 5DA</t>
        </is>
      </c>
      <c r="L221" t="inlineStr">
        <is>
          <t>RBA</t>
        </is>
      </c>
      <c r="M221" t="inlineStr">
        <is>
          <t>Taunton and Somerset NHS Foundation Trust</t>
        </is>
      </c>
      <c r="N221" t="inlineStr">
        <is>
          <t>01823 333444</t>
        </is>
      </c>
      <c r="O221" t="inlineStr"/>
      <c r="P221">
        <f>HYPERLINK("http://www.musgroveparkhospital.nhs.uk", "http://www.musgroveparkhospital.nhs.uk")</f>
        <v/>
      </c>
      <c r="Q221" t="inlineStr">
        <is>
          <t>(51.01157760620117, -3.1216795444488525)</t>
        </is>
      </c>
      <c r="R221" t="inlineStr"/>
    </row>
    <row r="222">
      <c r="A222" t="n">
        <v>40130</v>
      </c>
      <c r="B222" t="inlineStr">
        <is>
          <t>RBD01</t>
        </is>
      </c>
      <c r="C222" t="inlineStr">
        <is>
          <t>Hospital</t>
        </is>
      </c>
      <c r="D222" t="inlineStr">
        <is>
          <t>Hospital</t>
        </is>
      </c>
      <c r="E222" t="inlineStr">
        <is>
          <t>NHS Sector</t>
        </is>
      </c>
      <c r="F222" t="inlineStr">
        <is>
          <t>Visible</t>
        </is>
      </c>
      <c r="G222" t="b">
        <v>1</v>
      </c>
      <c r="H222" t="inlineStr">
        <is>
          <t>Dorset County Hospital</t>
        </is>
      </c>
      <c r="I222" t="inlineStr">
        <is>
          <t>Williams Avenue</t>
        </is>
      </c>
      <c r="J222" t="inlineStr">
        <is>
          <t>Dorchester, Dorset</t>
        </is>
      </c>
      <c r="K222" t="inlineStr">
        <is>
          <t>DT1 2JY</t>
        </is>
      </c>
      <c r="L222" t="inlineStr">
        <is>
          <t>RBD</t>
        </is>
      </c>
      <c r="M222" t="inlineStr">
        <is>
          <t>Dorset County Hospital NHS Foundation Trust</t>
        </is>
      </c>
      <c r="N222" t="inlineStr">
        <is>
          <t>01305 251150</t>
        </is>
      </c>
      <c r="O222" t="inlineStr">
        <is>
          <t>headquarters@dchft.nhs.uk</t>
        </is>
      </c>
      <c r="P222">
        <f>HYPERLINK("http://www.dchft.nhs.uk", "http://www.dchft.nhs.uk")</f>
        <v/>
      </c>
      <c r="Q222" t="inlineStr">
        <is>
          <t>(50.71294403076172, -2.446922540664673)</t>
        </is>
      </c>
      <c r="R222" t="inlineStr">
        <is>
          <t>01305 254155</t>
        </is>
      </c>
    </row>
    <row r="223">
      <c r="A223" t="n">
        <v>40154</v>
      </c>
      <c r="B223" t="inlineStr">
        <is>
          <t>RBK02</t>
        </is>
      </c>
      <c r="C223" t="inlineStr">
        <is>
          <t>Hospital</t>
        </is>
      </c>
      <c r="D223" t="inlineStr">
        <is>
          <t>Hospital</t>
        </is>
      </c>
      <c r="E223" t="inlineStr">
        <is>
          <t>NHS Sector</t>
        </is>
      </c>
      <c r="F223" t="inlineStr">
        <is>
          <t>Visible</t>
        </is>
      </c>
      <c r="G223" t="b">
        <v>1</v>
      </c>
      <c r="H223" t="inlineStr">
        <is>
          <t>Manor Hospital</t>
        </is>
      </c>
      <c r="I223" t="inlineStr">
        <is>
          <t>Moat Road</t>
        </is>
      </c>
      <c r="J223" t="inlineStr">
        <is>
          <t>Walsall</t>
        </is>
      </c>
      <c r="K223" t="inlineStr">
        <is>
          <t>WS2 9PS</t>
        </is>
      </c>
      <c r="L223" t="inlineStr">
        <is>
          <t>RBK</t>
        </is>
      </c>
      <c r="M223" t="inlineStr">
        <is>
          <t>Walsall Healthcare NHS Trust</t>
        </is>
      </c>
      <c r="N223" t="inlineStr">
        <is>
          <t>01922 721172</t>
        </is>
      </c>
      <c r="O223" t="inlineStr">
        <is>
          <t>contactus@walsallhealthcare.nhs.uk</t>
        </is>
      </c>
      <c r="P223">
        <f>HYPERLINK("http://www.walsallhealthcare.nhs.uk", "http://www.walsallhealthcare.nhs.uk")</f>
        <v/>
      </c>
      <c r="Q223" t="inlineStr">
        <is>
          <t>(52.58233261108398, -1.9989091157913208)</t>
        </is>
      </c>
      <c r="R223" t="inlineStr"/>
    </row>
    <row r="224">
      <c r="A224" t="n">
        <v>40162</v>
      </c>
      <c r="B224" t="inlineStr">
        <is>
          <t>RBL02</t>
        </is>
      </c>
      <c r="C224" t="inlineStr">
        <is>
          <t>Hospital</t>
        </is>
      </c>
      <c r="D224" t="inlineStr">
        <is>
          <t>Hospital</t>
        </is>
      </c>
      <c r="E224" t="inlineStr">
        <is>
          <t>NHS Sector</t>
        </is>
      </c>
      <c r="F224" t="inlineStr">
        <is>
          <t>Visible</t>
        </is>
      </c>
      <c r="G224" t="b">
        <v>1</v>
      </c>
      <c r="H224" t="inlineStr">
        <is>
          <t>Victoria Central Hospital</t>
        </is>
      </c>
      <c r="I224" t="inlineStr">
        <is>
          <t>Mill Lane</t>
        </is>
      </c>
      <c r="J224" t="inlineStr">
        <is>
          <t>Wallasey, Merseyside</t>
        </is>
      </c>
      <c r="K224" t="inlineStr">
        <is>
          <t>CH44 5UF</t>
        </is>
      </c>
      <c r="L224" t="inlineStr">
        <is>
          <t>RBL</t>
        </is>
      </c>
      <c r="M224" t="inlineStr">
        <is>
          <t>Wirral University Teaching Hospital NHS Foundation Trust</t>
        </is>
      </c>
      <c r="N224" t="inlineStr">
        <is>
          <t>0151 678 5111</t>
        </is>
      </c>
      <c r="O224" t="inlineStr">
        <is>
          <t>wuth.patientexperience@nhs.net</t>
        </is>
      </c>
      <c r="P224">
        <f>HYPERLINK("http://www.wuth.nhs.uk", "http://www.wuth.nhs.uk")</f>
        <v/>
      </c>
      <c r="Q224" t="inlineStr">
        <is>
          <t>(53.4156608581543, -3.0458505153656006)</t>
        </is>
      </c>
      <c r="R224" t="inlineStr"/>
    </row>
    <row r="225">
      <c r="A225" t="n">
        <v>40163</v>
      </c>
      <c r="B225" t="inlineStr">
        <is>
          <t>RBL14</t>
        </is>
      </c>
      <c r="C225" t="inlineStr">
        <is>
          <t>Hospital</t>
        </is>
      </c>
      <c r="D225" t="inlineStr">
        <is>
          <t>Hospital</t>
        </is>
      </c>
      <c r="E225" t="inlineStr">
        <is>
          <t>NHS Sector</t>
        </is>
      </c>
      <c r="F225" t="inlineStr">
        <is>
          <t>Visible</t>
        </is>
      </c>
      <c r="G225" t="b">
        <v>1</v>
      </c>
      <c r="H225" t="inlineStr">
        <is>
          <t>Arrowe Park Hospital</t>
        </is>
      </c>
      <c r="I225" t="inlineStr">
        <is>
          <t>Arrowe Park Road, Upton</t>
        </is>
      </c>
      <c r="J225" t="inlineStr">
        <is>
          <t>Wirral, Merseyside</t>
        </is>
      </c>
      <c r="K225" t="inlineStr">
        <is>
          <t>CH49 5PE</t>
        </is>
      </c>
      <c r="L225" t="inlineStr">
        <is>
          <t>RBL</t>
        </is>
      </c>
      <c r="M225" t="inlineStr">
        <is>
          <t>Wirral University Teaching Hospital NHS Foundation Trust</t>
        </is>
      </c>
      <c r="N225" t="inlineStr">
        <is>
          <t>0151 678 5111</t>
        </is>
      </c>
      <c r="O225" t="inlineStr">
        <is>
          <t>wih-tr.patientrelations@nhs.net</t>
        </is>
      </c>
      <c r="P225">
        <f>HYPERLINK("http://www.wuth.nhs.uk", "http://www.wuth.nhs.uk")</f>
        <v/>
      </c>
      <c r="Q225" t="inlineStr">
        <is>
          <t>(53.36962890625, -3.096800804138184)</t>
        </is>
      </c>
      <c r="R225" t="inlineStr">
        <is>
          <t>0151 604 7148</t>
        </is>
      </c>
    </row>
    <row r="226">
      <c r="A226" t="n">
        <v>40164</v>
      </c>
      <c r="B226" t="inlineStr">
        <is>
          <t>RBL20</t>
        </is>
      </c>
      <c r="C226" t="inlineStr">
        <is>
          <t>Hospital</t>
        </is>
      </c>
      <c r="D226" t="inlineStr">
        <is>
          <t>Hospital</t>
        </is>
      </c>
      <c r="E226" t="inlineStr">
        <is>
          <t>NHS Sector</t>
        </is>
      </c>
      <c r="F226" t="inlineStr">
        <is>
          <t>Visible</t>
        </is>
      </c>
      <c r="G226" t="b">
        <v>1</v>
      </c>
      <c r="H226" t="inlineStr">
        <is>
          <t>Clatterbridge Hospital</t>
        </is>
      </c>
      <c r="I226" t="inlineStr">
        <is>
          <t>Clatterbridge Road, Bebington</t>
        </is>
      </c>
      <c r="J226" t="inlineStr">
        <is>
          <t>Wirral, Merseyside</t>
        </is>
      </c>
      <c r="K226" t="inlineStr">
        <is>
          <t>CH63 4JY</t>
        </is>
      </c>
      <c r="L226" t="inlineStr">
        <is>
          <t>RBL</t>
        </is>
      </c>
      <c r="M226" t="inlineStr">
        <is>
          <t>Wirral University Teaching Hospital NHS Foundation Trust</t>
        </is>
      </c>
      <c r="N226" t="inlineStr">
        <is>
          <t>0151 334 4000</t>
        </is>
      </c>
      <c r="O226" t="inlineStr">
        <is>
          <t>wuth.patientexperience@nhs.net</t>
        </is>
      </c>
      <c r="P226">
        <f>HYPERLINK("http://www.wuth.nhs.uk", "http://www.wuth.nhs.uk")</f>
        <v/>
      </c>
      <c r="Q226" t="inlineStr">
        <is>
          <t>(53.33288955688477, -3.0241219997406006)</t>
        </is>
      </c>
      <c r="R226" t="inlineStr"/>
    </row>
    <row r="227">
      <c r="A227" t="n">
        <v>40168</v>
      </c>
      <c r="B227" t="inlineStr">
        <is>
          <t>RBN01</t>
        </is>
      </c>
      <c r="C227" t="inlineStr">
        <is>
          <t>Hospital</t>
        </is>
      </c>
      <c r="D227" t="inlineStr">
        <is>
          <t>Hospital</t>
        </is>
      </c>
      <c r="E227" t="inlineStr">
        <is>
          <t>NHS Sector</t>
        </is>
      </c>
      <c r="F227" t="inlineStr">
        <is>
          <t>Visible</t>
        </is>
      </c>
      <c r="G227" t="b">
        <v>1</v>
      </c>
      <c r="H227" t="inlineStr">
        <is>
          <t>Whiston Hospital</t>
        </is>
      </c>
      <c r="I227" t="inlineStr">
        <is>
          <t>Warrington Road</t>
        </is>
      </c>
      <c r="J227" t="inlineStr">
        <is>
          <t>Prescot, Merseyside</t>
        </is>
      </c>
      <c r="K227" t="inlineStr">
        <is>
          <t>L35 5DR</t>
        </is>
      </c>
      <c r="L227" t="inlineStr">
        <is>
          <t>RBN</t>
        </is>
      </c>
      <c r="M227" t="inlineStr">
        <is>
          <t>St Helens and Knowsley Hospitals NHS Trust</t>
        </is>
      </c>
      <c r="N227" t="inlineStr">
        <is>
          <t>0151 426 1600</t>
        </is>
      </c>
      <c r="O227" t="inlineStr">
        <is>
          <t>kim.hughes@sthk.nhs.uk</t>
        </is>
      </c>
      <c r="P227">
        <f>HYPERLINK("http://www.sthk.nhs.uk", "http://www.sthk.nhs.uk")</f>
        <v/>
      </c>
      <c r="Q227" t="inlineStr">
        <is>
          <t>(53.42047500610352, -2.7849390506744385)</t>
        </is>
      </c>
      <c r="R227" t="inlineStr"/>
    </row>
    <row r="228">
      <c r="A228" t="n">
        <v>40169</v>
      </c>
      <c r="B228" t="inlineStr">
        <is>
          <t>RBN02</t>
        </is>
      </c>
      <c r="C228" t="inlineStr">
        <is>
          <t>Hospital</t>
        </is>
      </c>
      <c r="D228" t="inlineStr">
        <is>
          <t>Hospital</t>
        </is>
      </c>
      <c r="E228" t="inlineStr">
        <is>
          <t>NHS Sector</t>
        </is>
      </c>
      <c r="F228" t="inlineStr">
        <is>
          <t>Visible</t>
        </is>
      </c>
      <c r="G228" t="b">
        <v>1</v>
      </c>
      <c r="H228" t="inlineStr">
        <is>
          <t>St Helens Hospital</t>
        </is>
      </c>
      <c r="I228" t="inlineStr">
        <is>
          <t>Marshalls Cross Road</t>
        </is>
      </c>
      <c r="J228" t="inlineStr">
        <is>
          <t>St. Helens, Merseyside</t>
        </is>
      </c>
      <c r="K228" t="inlineStr">
        <is>
          <t>WA9 3DA</t>
        </is>
      </c>
      <c r="L228" t="inlineStr">
        <is>
          <t>RBN</t>
        </is>
      </c>
      <c r="M228" t="inlineStr">
        <is>
          <t>St Helens and Knowsley Hospitals NHS Trust</t>
        </is>
      </c>
      <c r="N228" t="inlineStr">
        <is>
          <t>0151 426 1600</t>
        </is>
      </c>
      <c r="O228" t="inlineStr">
        <is>
          <t>kim.hughes@sthk.nhs.uk</t>
        </is>
      </c>
      <c r="P228">
        <f>HYPERLINK("http://www.sthk.nhs.uk", "http://www.sthk.nhs.uk")</f>
        <v/>
      </c>
      <c r="Q228" t="inlineStr">
        <is>
          <t>(53.43953323364258, -2.7188868522644043)</t>
        </is>
      </c>
      <c r="R228" t="inlineStr">
        <is>
          <t>01744 646301</t>
        </is>
      </c>
    </row>
    <row r="229">
      <c r="A229" t="n">
        <v>40188</v>
      </c>
      <c r="B229" t="inlineStr">
        <is>
          <t>RBQHQ</t>
        </is>
      </c>
      <c r="C229" t="inlineStr">
        <is>
          <t>Hospital</t>
        </is>
      </c>
      <c r="D229" t="inlineStr">
        <is>
          <t>Hospital</t>
        </is>
      </c>
      <c r="E229" t="inlineStr">
        <is>
          <t>NHS Sector</t>
        </is>
      </c>
      <c r="F229" t="inlineStr">
        <is>
          <t>Visible</t>
        </is>
      </c>
      <c r="G229" t="b">
        <v>1</v>
      </c>
      <c r="H229" t="inlineStr">
        <is>
          <t>Liverpool Heart and Chest Hospital</t>
        </is>
      </c>
      <c r="I229" t="inlineStr">
        <is>
          <t>Thomas Drive</t>
        </is>
      </c>
      <c r="J229" t="inlineStr">
        <is>
          <t>Liverpool</t>
        </is>
      </c>
      <c r="K229" t="inlineStr">
        <is>
          <t>L14 3PE</t>
        </is>
      </c>
      <c r="L229" t="inlineStr">
        <is>
          <t>RBQ</t>
        </is>
      </c>
      <c r="M229" t="inlineStr">
        <is>
          <t>Liverpool Heart and Chest NHS Foundation Trust</t>
        </is>
      </c>
      <c r="N229" t="inlineStr">
        <is>
          <t>0151 600 1616</t>
        </is>
      </c>
      <c r="O229" t="inlineStr"/>
      <c r="P229">
        <f>HYPERLINK("http://www.lhch.nhs.uk", "http://www.lhch.nhs.uk")</f>
        <v/>
      </c>
      <c r="Q229" t="inlineStr">
        <is>
          <t>(53.4111557006836, -2.897974729537964)</t>
        </is>
      </c>
      <c r="R229" t="inlineStr">
        <is>
          <t>0151 600 1862</t>
        </is>
      </c>
    </row>
    <row r="230">
      <c r="A230" t="n">
        <v>40195</v>
      </c>
      <c r="B230" t="inlineStr">
        <is>
          <t>RBS25</t>
        </is>
      </c>
      <c r="C230" t="inlineStr">
        <is>
          <t>Hospital</t>
        </is>
      </c>
      <c r="D230" t="inlineStr">
        <is>
          <t>Hospital</t>
        </is>
      </c>
      <c r="E230" t="inlineStr">
        <is>
          <t>NHS Sector</t>
        </is>
      </c>
      <c r="F230" t="inlineStr">
        <is>
          <t>Visible</t>
        </is>
      </c>
      <c r="G230" t="b">
        <v>1</v>
      </c>
      <c r="H230" t="inlineStr">
        <is>
          <t>Alder Hey Children's NHS Foundation Trust</t>
        </is>
      </c>
      <c r="I230" t="inlineStr">
        <is>
          <t>Alder Hey Children's Hospital, Eaton Road</t>
        </is>
      </c>
      <c r="J230" t="inlineStr">
        <is>
          <t>Liverpool</t>
        </is>
      </c>
      <c r="K230" t="inlineStr">
        <is>
          <t>L12 2AP</t>
        </is>
      </c>
      <c r="L230" t="inlineStr">
        <is>
          <t>RBS</t>
        </is>
      </c>
      <c r="M230" t="inlineStr">
        <is>
          <t>Alder Hey Children's NHS Foundation Trust</t>
        </is>
      </c>
      <c r="N230" t="inlineStr">
        <is>
          <t>0151 228 4811</t>
        </is>
      </c>
      <c r="O230" t="inlineStr"/>
      <c r="P230">
        <f>HYPERLINK("http://www.alderhey.nhs.uk", "http://www.alderhey.nhs.uk")</f>
        <v/>
      </c>
      <c r="Q230" t="inlineStr">
        <is>
          <t>(53.41930389404297, -2.8977315425872803)</t>
        </is>
      </c>
      <c r="R230" t="inlineStr">
        <is>
          <t>0151 252 5846</t>
        </is>
      </c>
    </row>
    <row r="231">
      <c r="A231" t="n">
        <v>40199</v>
      </c>
      <c r="B231" t="inlineStr">
        <is>
          <t>RBT20</t>
        </is>
      </c>
      <c r="C231" t="inlineStr">
        <is>
          <t>Hospital</t>
        </is>
      </c>
      <c r="D231" t="inlineStr">
        <is>
          <t>Hospital</t>
        </is>
      </c>
      <c r="E231" t="inlineStr">
        <is>
          <t>NHS Sector</t>
        </is>
      </c>
      <c r="F231" t="inlineStr">
        <is>
          <t>Visible</t>
        </is>
      </c>
      <c r="G231" t="b">
        <v>1</v>
      </c>
      <c r="H231" t="inlineStr">
        <is>
          <t>Leighton Hospital</t>
        </is>
      </c>
      <c r="I231" t="inlineStr">
        <is>
          <t>Leighton Hospital, Middlewich Road</t>
        </is>
      </c>
      <c r="J231" t="inlineStr">
        <is>
          <t>Crewe, Cheshire</t>
        </is>
      </c>
      <c r="K231" t="inlineStr">
        <is>
          <t>CW1 4QJ</t>
        </is>
      </c>
      <c r="L231" t="inlineStr">
        <is>
          <t>RBT</t>
        </is>
      </c>
      <c r="M231" t="inlineStr">
        <is>
          <t>Mid Cheshire Hospitals NHS Foundation Trust</t>
        </is>
      </c>
      <c r="N231" t="inlineStr">
        <is>
          <t>01270 255141</t>
        </is>
      </c>
      <c r="O231" t="inlineStr"/>
      <c r="P231">
        <f>HYPERLINK("http://www.mchft.nhs.uk", "http://www.mchft.nhs.uk")</f>
        <v/>
      </c>
      <c r="Q231" t="inlineStr">
        <is>
          <t>(53.11769104003906, -2.475848436355591)</t>
        </is>
      </c>
      <c r="R231" t="inlineStr">
        <is>
          <t>01270 587696</t>
        </is>
      </c>
    </row>
    <row r="232">
      <c r="A232" t="n">
        <v>40200</v>
      </c>
      <c r="B232" t="inlineStr">
        <is>
          <t>RBT21</t>
        </is>
      </c>
      <c r="C232" t="inlineStr">
        <is>
          <t>Hospital</t>
        </is>
      </c>
      <c r="D232" t="inlineStr">
        <is>
          <t>Hospital</t>
        </is>
      </c>
      <c r="E232" t="inlineStr">
        <is>
          <t>NHS Sector</t>
        </is>
      </c>
      <c r="F232" t="inlineStr">
        <is>
          <t>Visible</t>
        </is>
      </c>
      <c r="G232" t="b">
        <v>1</v>
      </c>
      <c r="H232" t="inlineStr">
        <is>
          <t>Victoria Infirmary (Northwich)</t>
        </is>
      </c>
      <c r="I232" t="inlineStr">
        <is>
          <t>Winnington Hill, Winnington Hill</t>
        </is>
      </c>
      <c r="J232" t="inlineStr">
        <is>
          <t>Northwich, Cheshire</t>
        </is>
      </c>
      <c r="K232" t="inlineStr">
        <is>
          <t>CW8 1AW</t>
        </is>
      </c>
      <c r="L232" t="inlineStr">
        <is>
          <t>RBT</t>
        </is>
      </c>
      <c r="M232" t="inlineStr">
        <is>
          <t>Mid Cheshire Hospitals NHS Foundation Trust</t>
        </is>
      </c>
      <c r="N232" t="inlineStr">
        <is>
          <t>01606 564000</t>
        </is>
      </c>
      <c r="O232" t="inlineStr"/>
      <c r="P232">
        <f>HYPERLINK("http://www.mcht.nhs.uk", "http://www.mcht.nhs.uk")</f>
        <v/>
      </c>
      <c r="Q232" t="inlineStr">
        <is>
          <t>(53.26189422607422, -2.5197844505310054)</t>
        </is>
      </c>
      <c r="R232" t="inlineStr">
        <is>
          <t>01606 564020</t>
        </is>
      </c>
    </row>
    <row r="233">
      <c r="A233" t="n">
        <v>40204</v>
      </c>
      <c r="B233" t="inlineStr">
        <is>
          <t>RBV01</t>
        </is>
      </c>
      <c r="C233" t="inlineStr">
        <is>
          <t>Hospital</t>
        </is>
      </c>
      <c r="D233" t="inlineStr">
        <is>
          <t>Hospital</t>
        </is>
      </c>
      <c r="E233" t="inlineStr">
        <is>
          <t>NHS Sector</t>
        </is>
      </c>
      <c r="F233" t="inlineStr">
        <is>
          <t>Visible</t>
        </is>
      </c>
      <c r="G233" t="b">
        <v>1</v>
      </c>
      <c r="H233" t="inlineStr">
        <is>
          <t>The Christie main site</t>
        </is>
      </c>
      <c r="I233" t="inlineStr">
        <is>
          <t>550 Wilmslow Road, Withington</t>
        </is>
      </c>
      <c r="J233" t="inlineStr">
        <is>
          <t>Manchester, Greater Manchester</t>
        </is>
      </c>
      <c r="K233" t="inlineStr">
        <is>
          <t>M20 4BX</t>
        </is>
      </c>
      <c r="L233" t="inlineStr">
        <is>
          <t>RBV</t>
        </is>
      </c>
      <c r="M233" t="inlineStr">
        <is>
          <t>The Christie NHS Foundation Trust</t>
        </is>
      </c>
      <c r="N233" t="inlineStr">
        <is>
          <t>0161 446 3000</t>
        </is>
      </c>
      <c r="O233" t="inlineStr">
        <is>
          <t>enquiries@christie.nhs.uk</t>
        </is>
      </c>
      <c r="P233">
        <f>HYPERLINK("http://www.christie.nhs.uk/", "http://www.christie.nhs.uk/")</f>
        <v/>
      </c>
      <c r="Q233" t="inlineStr">
        <is>
          <t>(53.42977142333984, -2.230110168457032)</t>
        </is>
      </c>
      <c r="R233" t="inlineStr">
        <is>
          <t>0161 446 3977</t>
        </is>
      </c>
    </row>
    <row r="234">
      <c r="A234" t="n">
        <v>40208</v>
      </c>
      <c r="B234" t="inlineStr">
        <is>
          <t>RBZ12</t>
        </is>
      </c>
      <c r="C234" t="inlineStr">
        <is>
          <t>Hospital</t>
        </is>
      </c>
      <c r="D234" t="inlineStr">
        <is>
          <t>Hospital</t>
        </is>
      </c>
      <c r="E234" t="inlineStr">
        <is>
          <t>NHS Sector</t>
        </is>
      </c>
      <c r="F234" t="inlineStr">
        <is>
          <t>Visible</t>
        </is>
      </c>
      <c r="G234" t="b">
        <v>1</v>
      </c>
      <c r="H234" t="inlineStr">
        <is>
          <t>North Devon District Hospital</t>
        </is>
      </c>
      <c r="I234" t="inlineStr">
        <is>
          <t>Raleigh Park</t>
        </is>
      </c>
      <c r="J234" t="inlineStr">
        <is>
          <t>Barnstaple, Devon</t>
        </is>
      </c>
      <c r="K234" t="inlineStr">
        <is>
          <t>EX31 4JB</t>
        </is>
      </c>
      <c r="L234" t="inlineStr">
        <is>
          <t>RBZ</t>
        </is>
      </c>
      <c r="M234" t="inlineStr">
        <is>
          <t>Northern Devon Healthcare NHS Trust</t>
        </is>
      </c>
      <c r="N234" t="inlineStr">
        <is>
          <t>01271 322577</t>
        </is>
      </c>
      <c r="O234" t="inlineStr">
        <is>
          <t>ndht.contactus@nhs.net</t>
        </is>
      </c>
      <c r="P234">
        <f>HYPERLINK("http://www.northdevonhealth.nhs.uk", "http://www.northdevonhealth.nhs.uk")</f>
        <v/>
      </c>
      <c r="Q234" t="inlineStr">
        <is>
          <t>(51.0921745300293, -4.050417900085449)</t>
        </is>
      </c>
      <c r="R234" t="inlineStr">
        <is>
          <t>01271 311541</t>
        </is>
      </c>
    </row>
    <row r="235">
      <c r="A235" t="n">
        <v>40220</v>
      </c>
      <c r="B235" t="inlineStr">
        <is>
          <t>RBZ91</t>
        </is>
      </c>
      <c r="C235" t="inlineStr">
        <is>
          <t>Hospital</t>
        </is>
      </c>
      <c r="D235" t="inlineStr">
        <is>
          <t>Hospital</t>
        </is>
      </c>
      <c r="E235" t="inlineStr">
        <is>
          <t>NHS Sector</t>
        </is>
      </c>
      <c r="F235" t="inlineStr">
        <is>
          <t>Visible</t>
        </is>
      </c>
      <c r="G235" t="b">
        <v>1</v>
      </c>
      <c r="H235" t="inlineStr">
        <is>
          <t>Ilfracombe Tyrrell Hospital</t>
        </is>
      </c>
      <c r="I235" t="inlineStr">
        <is>
          <t>St. Brannocks Park Road</t>
        </is>
      </c>
      <c r="J235" t="inlineStr">
        <is>
          <t>Ilfracombe, Devon</t>
        </is>
      </c>
      <c r="K235" t="inlineStr">
        <is>
          <t>EX34 8JF</t>
        </is>
      </c>
      <c r="L235" t="inlineStr">
        <is>
          <t>RBZ</t>
        </is>
      </c>
      <c r="M235" t="inlineStr">
        <is>
          <t>Northern Devon Healthcare NHS Trust</t>
        </is>
      </c>
      <c r="N235" t="inlineStr">
        <is>
          <t>01271 863 448</t>
        </is>
      </c>
      <c r="O235" t="inlineStr"/>
      <c r="P235">
        <f>HYPERLINK("http://www.northdevonhealth.nhs.uk/services/community/ilfracombe-tyrrell-hospital/", "http://www.northdevonhealth.nhs.uk/services/community/ilfracombe-tyrrell-hospital/")</f>
        <v/>
      </c>
      <c r="Q235" t="inlineStr">
        <is>
          <t>(51.20452117919922, -4.1244072914123535)</t>
        </is>
      </c>
      <c r="R235" t="inlineStr">
        <is>
          <t>01271 867 813</t>
        </is>
      </c>
    </row>
    <row r="236">
      <c r="A236" t="n">
        <v>40221</v>
      </c>
      <c r="B236" t="inlineStr">
        <is>
          <t>RBZ92</t>
        </is>
      </c>
      <c r="C236" t="inlineStr">
        <is>
          <t>Hospital</t>
        </is>
      </c>
      <c r="D236" t="inlineStr">
        <is>
          <t>Hospital</t>
        </is>
      </c>
      <c r="E236" t="inlineStr">
        <is>
          <t>NHS Sector</t>
        </is>
      </c>
      <c r="F236" t="inlineStr">
        <is>
          <t>Visible</t>
        </is>
      </c>
      <c r="G236" t="b">
        <v>1</v>
      </c>
      <c r="H236" t="inlineStr">
        <is>
          <t>Holsworthy Hospital</t>
        </is>
      </c>
      <c r="I236" t="inlineStr">
        <is>
          <t>Dobles Lane</t>
        </is>
      </c>
      <c r="J236" t="inlineStr">
        <is>
          <t>Holsworthy, Devon</t>
        </is>
      </c>
      <c r="K236" t="inlineStr">
        <is>
          <t>EX22 6JQ</t>
        </is>
      </c>
      <c r="L236" t="inlineStr">
        <is>
          <t>RBZ</t>
        </is>
      </c>
      <c r="M236" t="inlineStr">
        <is>
          <t>Northern Devon Healthcare NHS Trust</t>
        </is>
      </c>
      <c r="N236" t="inlineStr">
        <is>
          <t>01409 253 424</t>
        </is>
      </c>
      <c r="O236" t="inlineStr"/>
      <c r="P236">
        <f>HYPERLINK("http://www.northdevonhealth.nhs.uk/services/community/holsworthy-hospital/", "http://www.northdevonhealth.nhs.uk/services/community/holsworthy-hospital/")</f>
        <v/>
      </c>
      <c r="Q236" t="inlineStr">
        <is>
          <t>(50.81832885742188, -4.349647998809815)</t>
        </is>
      </c>
      <c r="R236" t="inlineStr"/>
    </row>
    <row r="237">
      <c r="A237" t="n">
        <v>40223</v>
      </c>
      <c r="B237" t="inlineStr">
        <is>
          <t>RBZ95</t>
        </is>
      </c>
      <c r="C237" t="inlineStr">
        <is>
          <t>Hospital</t>
        </is>
      </c>
      <c r="D237" t="inlineStr">
        <is>
          <t>Hospital</t>
        </is>
      </c>
      <c r="E237" t="inlineStr">
        <is>
          <t>NHS Sector</t>
        </is>
      </c>
      <c r="F237" t="inlineStr">
        <is>
          <t>Visible</t>
        </is>
      </c>
      <c r="G237" t="b">
        <v>1</v>
      </c>
      <c r="H237" t="inlineStr">
        <is>
          <t>Bideford Hospital</t>
        </is>
      </c>
      <c r="I237" t="inlineStr">
        <is>
          <t>Abbotsham Road</t>
        </is>
      </c>
      <c r="J237" t="inlineStr">
        <is>
          <t>Bideford, Devon</t>
        </is>
      </c>
      <c r="K237" t="inlineStr">
        <is>
          <t>EX39 3AG</t>
        </is>
      </c>
      <c r="L237" t="inlineStr">
        <is>
          <t>RBZ</t>
        </is>
      </c>
      <c r="M237" t="inlineStr">
        <is>
          <t>Northern Devon Healthcare NHS Trust</t>
        </is>
      </c>
      <c r="N237" t="inlineStr">
        <is>
          <t>01271 322 577</t>
        </is>
      </c>
      <c r="O237" t="inlineStr"/>
      <c r="P237">
        <f>HYPERLINK("http://www.northdevonhealth.nhs.uk/services/community/bideford-hospital/", "http://www.northdevonhealth.nhs.uk/services/community/bideford-hospital/")</f>
        <v/>
      </c>
      <c r="Q237" t="inlineStr">
        <is>
          <t>(51.01782608032226, -4.212745189666748)</t>
        </is>
      </c>
      <c r="R237" t="inlineStr"/>
    </row>
    <row r="238">
      <c r="A238" t="n">
        <v>40224</v>
      </c>
      <c r="B238" t="inlineStr">
        <is>
          <t>RBZ98</t>
        </is>
      </c>
      <c r="C238" t="inlineStr">
        <is>
          <t>Hospital</t>
        </is>
      </c>
      <c r="D238" t="inlineStr">
        <is>
          <t>Hospital</t>
        </is>
      </c>
      <c r="E238" t="inlineStr">
        <is>
          <t>NHS Sector</t>
        </is>
      </c>
      <c r="F238" t="inlineStr">
        <is>
          <t>Visible</t>
        </is>
      </c>
      <c r="G238" t="b">
        <v>1</v>
      </c>
      <c r="H238" t="inlineStr">
        <is>
          <t>Torrington Hospital</t>
        </is>
      </c>
      <c r="I238" t="inlineStr">
        <is>
          <t>Calf Street</t>
        </is>
      </c>
      <c r="J238" t="inlineStr">
        <is>
          <t>Torrington, Devon</t>
        </is>
      </c>
      <c r="K238" t="inlineStr">
        <is>
          <t>EX38 7BJ</t>
        </is>
      </c>
      <c r="L238" t="inlineStr">
        <is>
          <t>RBZ</t>
        </is>
      </c>
      <c r="M238" t="inlineStr">
        <is>
          <t>Northern Devon Healthcare NHS Trust</t>
        </is>
      </c>
      <c r="N238" t="inlineStr">
        <is>
          <t>01805 622208</t>
        </is>
      </c>
      <c r="O238" t="inlineStr"/>
      <c r="P238">
        <f>HYPERLINK("http://www.northdevonhealth.nhs.uk/services/community/torrington/", "http://www.northdevonhealth.nhs.uk/services/community/torrington/")</f>
        <v/>
      </c>
      <c r="Q238" t="inlineStr">
        <is>
          <t>(50.9547348022461, -4.136956214904785)</t>
        </is>
      </c>
      <c r="R238" t="inlineStr"/>
    </row>
    <row r="239">
      <c r="A239" t="n">
        <v>40225</v>
      </c>
      <c r="B239" t="inlineStr">
        <is>
          <t>RBZ99</t>
        </is>
      </c>
      <c r="C239" t="inlineStr">
        <is>
          <t>Hospital</t>
        </is>
      </c>
      <c r="D239" t="inlineStr">
        <is>
          <t>Hospital</t>
        </is>
      </c>
      <c r="E239" t="inlineStr">
        <is>
          <t>NHS Sector</t>
        </is>
      </c>
      <c r="F239" t="inlineStr">
        <is>
          <t>Visible</t>
        </is>
      </c>
      <c r="G239" t="b">
        <v>1</v>
      </c>
      <c r="H239" t="inlineStr">
        <is>
          <t>South Molton Hospital</t>
        </is>
      </c>
      <c r="I239" t="inlineStr">
        <is>
          <t>Widgery Drive</t>
        </is>
      </c>
      <c r="J239" t="inlineStr">
        <is>
          <t>South Molton, Devon</t>
        </is>
      </c>
      <c r="K239" t="inlineStr">
        <is>
          <t>EX36 4DP</t>
        </is>
      </c>
      <c r="L239" t="inlineStr">
        <is>
          <t>RBZ</t>
        </is>
      </c>
      <c r="M239" t="inlineStr">
        <is>
          <t>Northern Devon Healthcare NHS Trust</t>
        </is>
      </c>
      <c r="N239" t="inlineStr">
        <is>
          <t>01769 572 164</t>
        </is>
      </c>
      <c r="O239" t="inlineStr"/>
      <c r="P239">
        <f>HYPERLINK("http://www.northdevonhealth.nhs.uk/services/community/south-molton-hospital/", "http://www.northdevonhealth.nhs.uk/services/community/south-molton-hospital/")</f>
        <v/>
      </c>
      <c r="Q239" t="inlineStr">
        <is>
          <t>(51.01707077026367, -3.839224815368652)</t>
        </is>
      </c>
      <c r="R239" t="inlineStr"/>
    </row>
    <row r="240">
      <c r="A240" t="n">
        <v>40227</v>
      </c>
      <c r="B240" t="inlineStr">
        <is>
          <t>RC110</t>
        </is>
      </c>
      <c r="C240" t="inlineStr">
        <is>
          <t>Hospital</t>
        </is>
      </c>
      <c r="D240" t="inlineStr">
        <is>
          <t>Hospital</t>
        </is>
      </c>
      <c r="E240" t="inlineStr">
        <is>
          <t>NHS Sector</t>
        </is>
      </c>
      <c r="F240" t="inlineStr">
        <is>
          <t>Visible</t>
        </is>
      </c>
      <c r="G240" t="b">
        <v>1</v>
      </c>
      <c r="H240" t="inlineStr">
        <is>
          <t>Bedford Hospital South Wing</t>
        </is>
      </c>
      <c r="I240" t="inlineStr">
        <is>
          <t>South Wing, Kempston Road</t>
        </is>
      </c>
      <c r="J240" t="inlineStr">
        <is>
          <t>Bedford, Bedfordshire</t>
        </is>
      </c>
      <c r="K240" t="inlineStr">
        <is>
          <t>MK42 9DJ</t>
        </is>
      </c>
      <c r="L240" t="inlineStr">
        <is>
          <t>RC1</t>
        </is>
      </c>
      <c r="M240" t="inlineStr">
        <is>
          <t>Bedford Hospital NHS Trust</t>
        </is>
      </c>
      <c r="N240" t="inlineStr">
        <is>
          <t>01234 355 122</t>
        </is>
      </c>
      <c r="O240" t="inlineStr">
        <is>
          <t>communications@bedfordhospital.nhs.uk</t>
        </is>
      </c>
      <c r="P240">
        <f>HYPERLINK("http://www.bedfordhospital.nhs.uk/index.asp", "http://www.bedfordhospital.nhs.uk/index.asp")</f>
        <v/>
      </c>
      <c r="Q240" t="inlineStr">
        <is>
          <t>(52.12826538085938, -0.4724805057048798)</t>
        </is>
      </c>
      <c r="R240" t="inlineStr">
        <is>
          <t>01234 795 972</t>
        </is>
      </c>
    </row>
    <row r="241">
      <c r="A241" t="n">
        <v>40228</v>
      </c>
      <c r="B241" t="inlineStr">
        <is>
          <t>RC111</t>
        </is>
      </c>
      <c r="C241" t="inlineStr">
        <is>
          <t>Hospital</t>
        </is>
      </c>
      <c r="D241" t="inlineStr">
        <is>
          <t>Hospital</t>
        </is>
      </c>
      <c r="E241" t="inlineStr">
        <is>
          <t>NHS Sector</t>
        </is>
      </c>
      <c r="F241" t="inlineStr">
        <is>
          <t>Visible</t>
        </is>
      </c>
      <c r="G241" t="b">
        <v>1</v>
      </c>
      <c r="H241" t="inlineStr">
        <is>
          <t>Bedford Hospital North Wing</t>
        </is>
      </c>
      <c r="I241" t="inlineStr">
        <is>
          <t>32-34 Kimbolton Road</t>
        </is>
      </c>
      <c r="J241" t="inlineStr">
        <is>
          <t>Bedford, Bedfordshire</t>
        </is>
      </c>
      <c r="K241" t="inlineStr">
        <is>
          <t>MK40 2NS</t>
        </is>
      </c>
      <c r="L241" t="inlineStr">
        <is>
          <t>RC1</t>
        </is>
      </c>
      <c r="M241" t="inlineStr">
        <is>
          <t>Bedford Hospital NHS Trust</t>
        </is>
      </c>
      <c r="N241" t="inlineStr">
        <is>
          <t>01234 355 122</t>
        </is>
      </c>
      <c r="O241" t="inlineStr">
        <is>
          <t>communications@bedfordhospital.nhs.uk</t>
        </is>
      </c>
      <c r="P241">
        <f>HYPERLINK("https://www.bedfordhospital.nhs.uk/our-departments/clinical-departments/physiotherapy/out-patient-ph", "https://www.bedfordhospital.nhs.uk/our-departments/clinical-departments/physiotherapy/out-patient-ph")</f>
        <v/>
      </c>
      <c r="Q241" t="inlineStr">
        <is>
          <t>(52.14118957519531, -0.4617651402950287)</t>
        </is>
      </c>
      <c r="R241" t="inlineStr">
        <is>
          <t>01234 795 972</t>
        </is>
      </c>
    </row>
    <row r="242">
      <c r="A242" t="n">
        <v>40233</v>
      </c>
      <c r="B242" t="inlineStr">
        <is>
          <t>RC971</t>
        </is>
      </c>
      <c r="C242" t="inlineStr">
        <is>
          <t>Hospital</t>
        </is>
      </c>
      <c r="D242" t="inlineStr">
        <is>
          <t>Hospital</t>
        </is>
      </c>
      <c r="E242" t="inlineStr">
        <is>
          <t>NHS Sector</t>
        </is>
      </c>
      <c r="F242" t="inlineStr">
        <is>
          <t>Visible</t>
        </is>
      </c>
      <c r="G242" t="b">
        <v>1</v>
      </c>
      <c r="H242" t="inlineStr">
        <is>
          <t>Luton and Dunstable Hospital</t>
        </is>
      </c>
      <c r="I242" t="inlineStr">
        <is>
          <t>Lewsey Road</t>
        </is>
      </c>
      <c r="J242" t="inlineStr">
        <is>
          <t>Luton, Bedfordshire</t>
        </is>
      </c>
      <c r="K242" t="inlineStr">
        <is>
          <t>LU4 0DZ</t>
        </is>
      </c>
      <c r="L242" t="inlineStr">
        <is>
          <t>RC9</t>
        </is>
      </c>
      <c r="M242" t="inlineStr">
        <is>
          <t>Luton and Dunstable University Hospital NHS Foundation Trust</t>
        </is>
      </c>
      <c r="N242" t="inlineStr">
        <is>
          <t>01582 491166</t>
        </is>
      </c>
      <c r="O242" t="inlineStr">
        <is>
          <t>pals@ldh.nhs.uk</t>
        </is>
      </c>
      <c r="P242">
        <f>HYPERLINK("https://www.ldh.nhs.uk/", "https://www.ldh.nhs.uk/")</f>
        <v/>
      </c>
      <c r="Q242" t="inlineStr">
        <is>
          <t>(51.89414596557617, -0.4744154512882233)</t>
        </is>
      </c>
      <c r="R242" t="inlineStr"/>
    </row>
    <row r="243">
      <c r="A243" t="n">
        <v>40235</v>
      </c>
      <c r="B243" t="inlineStr">
        <is>
          <t>RCB05</t>
        </is>
      </c>
      <c r="C243" t="inlineStr">
        <is>
          <t>Hospital</t>
        </is>
      </c>
      <c r="D243" t="inlineStr">
        <is>
          <t>Hospital</t>
        </is>
      </c>
      <c r="E243" t="inlineStr">
        <is>
          <t>NHS Sector</t>
        </is>
      </c>
      <c r="F243" t="inlineStr">
        <is>
          <t>Visible</t>
        </is>
      </c>
      <c r="G243" t="b">
        <v>1</v>
      </c>
      <c r="H243" t="inlineStr">
        <is>
          <t>St Monicas Hospital</t>
        </is>
      </c>
      <c r="I243" t="inlineStr">
        <is>
          <t>Long Street, Easingwold</t>
        </is>
      </c>
      <c r="J243" t="inlineStr">
        <is>
          <t>York, North Yorkshire</t>
        </is>
      </c>
      <c r="K243" t="inlineStr">
        <is>
          <t>YO61 3JD</t>
        </is>
      </c>
      <c r="L243" t="inlineStr">
        <is>
          <t>RCB</t>
        </is>
      </c>
      <c r="M243" t="inlineStr">
        <is>
          <t>York Teaching Hospital NHS Foundation Trust</t>
        </is>
      </c>
      <c r="N243" t="inlineStr">
        <is>
          <t>01347821214</t>
        </is>
      </c>
      <c r="O243" t="inlineStr"/>
      <c r="P243">
        <f>HYPERLINK("https://www.yorkhospitals.nhs.uk/our_hospitals/st_monicas_easingwold/", "https://www.yorkhospitals.nhs.uk/our_hospitals/st_monicas_easingwold/")</f>
        <v/>
      </c>
      <c r="Q243" t="inlineStr">
        <is>
          <t>(54.11840438842773, -1.1893126964569092)</t>
        </is>
      </c>
      <c r="R243" t="inlineStr">
        <is>
          <t>01347821046</t>
        </is>
      </c>
    </row>
    <row r="244">
      <c r="A244" t="n">
        <v>40238</v>
      </c>
      <c r="B244" t="inlineStr">
        <is>
          <t>RCB55</t>
        </is>
      </c>
      <c r="C244" t="inlineStr">
        <is>
          <t>Hospital</t>
        </is>
      </c>
      <c r="D244" t="inlineStr">
        <is>
          <t>Hospital</t>
        </is>
      </c>
      <c r="E244" t="inlineStr">
        <is>
          <t>NHS Sector</t>
        </is>
      </c>
      <c r="F244" t="inlineStr">
        <is>
          <t>Visible</t>
        </is>
      </c>
      <c r="G244" t="b">
        <v>1</v>
      </c>
      <c r="H244" t="inlineStr">
        <is>
          <t>The York Hospital</t>
        </is>
      </c>
      <c r="I244" t="inlineStr">
        <is>
          <t>The York Hospital, Wigginton Road</t>
        </is>
      </c>
      <c r="J244" t="inlineStr">
        <is>
          <t>York, North Yorkshire</t>
        </is>
      </c>
      <c r="K244" t="inlineStr">
        <is>
          <t>YO31 8HE</t>
        </is>
      </c>
      <c r="L244" t="inlineStr">
        <is>
          <t>RCB</t>
        </is>
      </c>
      <c r="M244" t="inlineStr">
        <is>
          <t>York Teaching Hospital NHS Foundation Trust</t>
        </is>
      </c>
      <c r="N244" t="inlineStr">
        <is>
          <t>01904 631 313</t>
        </is>
      </c>
      <c r="O244" t="inlineStr"/>
      <c r="P244">
        <f>HYPERLINK("http://www.york.nhs.uk", "http://www.york.nhs.uk")</f>
        <v/>
      </c>
      <c r="Q244" t="inlineStr">
        <is>
          <t>(53.96895217895508, -1.084269642829895)</t>
        </is>
      </c>
      <c r="R244" t="inlineStr"/>
    </row>
    <row r="245">
      <c r="A245" t="n">
        <v>40242</v>
      </c>
      <c r="B245" t="inlineStr">
        <is>
          <t>RCBL8</t>
        </is>
      </c>
      <c r="C245" t="inlineStr">
        <is>
          <t>Hospital</t>
        </is>
      </c>
      <c r="D245" t="inlineStr">
        <is>
          <t>Hospital</t>
        </is>
      </c>
      <c r="E245" t="inlineStr">
        <is>
          <t>NHS Sector</t>
        </is>
      </c>
      <c r="F245" t="inlineStr">
        <is>
          <t>Visible</t>
        </is>
      </c>
      <c r="G245" t="b">
        <v>1</v>
      </c>
      <c r="H245" t="inlineStr">
        <is>
          <t>Malton, Norton &amp; District Hospital</t>
        </is>
      </c>
      <c r="I245" t="inlineStr">
        <is>
          <t>Middlecave Road</t>
        </is>
      </c>
      <c r="J245" t="inlineStr">
        <is>
          <t>Malton, North Yorkshire</t>
        </is>
      </c>
      <c r="K245" t="inlineStr">
        <is>
          <t>YO17 7NG</t>
        </is>
      </c>
      <c r="L245" t="inlineStr">
        <is>
          <t>RCB</t>
        </is>
      </c>
      <c r="M245" t="inlineStr">
        <is>
          <t>York Teaching Hospital NHS Foundation Trust</t>
        </is>
      </c>
      <c r="N245" t="inlineStr">
        <is>
          <t>01653 693041</t>
        </is>
      </c>
      <c r="O245" t="inlineStr"/>
      <c r="P245">
        <f>HYPERLINK("http://www.york.nhs.uk", "http://www.york.nhs.uk")</f>
        <v/>
      </c>
      <c r="Q245" t="inlineStr">
        <is>
          <t>(54.137245178222656, -0.806531846523285)</t>
        </is>
      </c>
      <c r="R245" t="inlineStr">
        <is>
          <t>01653 604521</t>
        </is>
      </c>
    </row>
    <row r="246">
      <c r="A246" t="n">
        <v>40245</v>
      </c>
      <c r="B246" t="inlineStr">
        <is>
          <t>RCBP9</t>
        </is>
      </c>
      <c r="C246" t="inlineStr">
        <is>
          <t>Hospital</t>
        </is>
      </c>
      <c r="D246" t="inlineStr">
        <is>
          <t>Hospital</t>
        </is>
      </c>
      <c r="E246" t="inlineStr">
        <is>
          <t>NHS Sector</t>
        </is>
      </c>
      <c r="F246" t="inlineStr">
        <is>
          <t>Visible</t>
        </is>
      </c>
      <c r="G246" t="b">
        <v>1</v>
      </c>
      <c r="H246" t="inlineStr">
        <is>
          <t>White Cross Rehabilitation Hospital</t>
        </is>
      </c>
      <c r="I246" t="inlineStr">
        <is>
          <t>White Cross Road, Wilson Drive, Huntington Road</t>
        </is>
      </c>
      <c r="J246" t="inlineStr">
        <is>
          <t>York, North Yorkshire</t>
        </is>
      </c>
      <c r="K246" t="inlineStr">
        <is>
          <t>YO31 8JR</t>
        </is>
      </c>
      <c r="L246" t="inlineStr">
        <is>
          <t>RCB</t>
        </is>
      </c>
      <c r="M246" t="inlineStr">
        <is>
          <t>York Teaching Hospital NHS Foundation Trust</t>
        </is>
      </c>
      <c r="N246" t="inlineStr">
        <is>
          <t>01904 724226</t>
        </is>
      </c>
      <c r="O246" t="inlineStr"/>
      <c r="P246">
        <f>HYPERLINK("http://www.york.nhs.uk", "http://www.york.nhs.uk")</f>
        <v/>
      </c>
      <c r="Q246" t="inlineStr">
        <is>
          <t>(53.97165298461914, -1.0764658451080322)</t>
        </is>
      </c>
      <c r="R246" t="inlineStr"/>
    </row>
    <row r="247">
      <c r="A247" t="n">
        <v>40248</v>
      </c>
      <c r="B247" t="inlineStr">
        <is>
          <t>RCBTV</t>
        </is>
      </c>
      <c r="C247" t="inlineStr">
        <is>
          <t>Hospital</t>
        </is>
      </c>
      <c r="D247" t="inlineStr">
        <is>
          <t>Hospital</t>
        </is>
      </c>
      <c r="E247" t="inlineStr">
        <is>
          <t>NHS Sector</t>
        </is>
      </c>
      <c r="F247" t="inlineStr">
        <is>
          <t>Visible</t>
        </is>
      </c>
      <c r="G247" t="b">
        <v>1</v>
      </c>
      <c r="H247" t="inlineStr">
        <is>
          <t>St Helens Rehabilitation Hospital</t>
        </is>
      </c>
      <c r="I247" t="inlineStr">
        <is>
          <t>1a Nelsons Lane</t>
        </is>
      </c>
      <c r="J247" t="inlineStr">
        <is>
          <t>York, North Yorkshire</t>
        </is>
      </c>
      <c r="K247" t="inlineStr">
        <is>
          <t>YO24 1HD</t>
        </is>
      </c>
      <c r="L247" t="inlineStr">
        <is>
          <t>RCB</t>
        </is>
      </c>
      <c r="M247" t="inlineStr">
        <is>
          <t>York Teaching Hospital NHS Foundation Trust</t>
        </is>
      </c>
      <c r="N247" t="inlineStr">
        <is>
          <t>01904 724626</t>
        </is>
      </c>
      <c r="O247" t="inlineStr"/>
      <c r="P247">
        <f>HYPERLINK("nan", "nan")</f>
        <v/>
      </c>
      <c r="Q247" t="inlineStr">
        <is>
          <t>(53.943641662597656, -1.106458067893982)</t>
        </is>
      </c>
      <c r="R247" t="inlineStr"/>
    </row>
    <row r="248">
      <c r="A248" t="n">
        <v>40261</v>
      </c>
      <c r="B248" t="inlineStr">
        <is>
          <t>RCD01</t>
        </is>
      </c>
      <c r="C248" t="inlineStr">
        <is>
          <t>Hospital</t>
        </is>
      </c>
      <c r="D248" t="inlineStr">
        <is>
          <t>Hospital</t>
        </is>
      </c>
      <c r="E248" t="inlineStr">
        <is>
          <t>NHS Sector</t>
        </is>
      </c>
      <c r="F248" t="inlineStr">
        <is>
          <t>Visible</t>
        </is>
      </c>
      <c r="G248" t="b">
        <v>1</v>
      </c>
      <c r="H248" t="inlineStr">
        <is>
          <t>Harrogate District Hospital</t>
        </is>
      </c>
      <c r="I248" t="inlineStr">
        <is>
          <t>Lancaster Park Road</t>
        </is>
      </c>
      <c r="J248" t="inlineStr">
        <is>
          <t>Harrogate, North Yorkshire</t>
        </is>
      </c>
      <c r="K248" t="inlineStr">
        <is>
          <t>HG2 7SX</t>
        </is>
      </c>
      <c r="L248" t="inlineStr">
        <is>
          <t>RCD</t>
        </is>
      </c>
      <c r="M248" t="inlineStr">
        <is>
          <t>Harrogate and District NHS Foundation Trust</t>
        </is>
      </c>
      <c r="N248" t="inlineStr">
        <is>
          <t>01423 885959</t>
        </is>
      </c>
      <c r="O248" t="inlineStr">
        <is>
          <t>hello@hdft.nhs.uk</t>
        </is>
      </c>
      <c r="P248">
        <f>HYPERLINK("http://www.hdft.nhs.uk/", "http://www.hdft.nhs.uk/")</f>
        <v/>
      </c>
      <c r="Q248" t="inlineStr">
        <is>
          <t>(53.99380874633789, -1.5175583362579346)</t>
        </is>
      </c>
      <c r="R248" t="inlineStr"/>
    </row>
    <row r="249">
      <c r="A249" t="n">
        <v>40262</v>
      </c>
      <c r="B249" t="inlineStr">
        <is>
          <t>RCD02</t>
        </is>
      </c>
      <c r="C249" t="inlineStr">
        <is>
          <t>Hospital</t>
        </is>
      </c>
      <c r="D249" t="inlineStr">
        <is>
          <t>Hospital</t>
        </is>
      </c>
      <c r="E249" t="inlineStr">
        <is>
          <t>NHS Sector</t>
        </is>
      </c>
      <c r="F249" t="inlineStr">
        <is>
          <t>Visible</t>
        </is>
      </c>
      <c r="G249" t="b">
        <v>1</v>
      </c>
      <c r="H249" t="inlineStr">
        <is>
          <t>Ripon and District Community Hospital</t>
        </is>
      </c>
      <c r="I249" t="inlineStr">
        <is>
          <t>Firby Lane</t>
        </is>
      </c>
      <c r="J249" t="inlineStr">
        <is>
          <t>Ripon, North Yorkshire</t>
        </is>
      </c>
      <c r="K249" t="inlineStr">
        <is>
          <t>HG4 2PR</t>
        </is>
      </c>
      <c r="L249" t="inlineStr">
        <is>
          <t>RCD</t>
        </is>
      </c>
      <c r="M249" t="inlineStr">
        <is>
          <t>Harrogate and District NHS Foundation Trust</t>
        </is>
      </c>
      <c r="N249" t="inlineStr">
        <is>
          <t>01423 542900</t>
        </is>
      </c>
      <c r="O249" t="inlineStr">
        <is>
          <t>hello@hdft.nhs.uk</t>
        </is>
      </c>
      <c r="P249">
        <f>HYPERLINK("http://www.hdft.nhs.uk", "http://www.hdft.nhs.uk")</f>
        <v/>
      </c>
      <c r="Q249" t="inlineStr">
        <is>
          <t>(54.13543701171875, -1.527179479598999)</t>
        </is>
      </c>
      <c r="R249" t="inlineStr">
        <is>
          <t>01765 606628</t>
        </is>
      </c>
    </row>
    <row r="250">
      <c r="A250" t="n">
        <v>40267</v>
      </c>
      <c r="B250" t="inlineStr">
        <is>
          <t>RCD6D</t>
        </is>
      </c>
      <c r="C250" t="inlineStr">
        <is>
          <t>Hospital</t>
        </is>
      </c>
      <c r="D250" t="inlineStr">
        <is>
          <t>Hospital</t>
        </is>
      </c>
      <c r="E250" t="inlineStr">
        <is>
          <t>NHS Sector</t>
        </is>
      </c>
      <c r="F250" t="inlineStr">
        <is>
          <t>Visible</t>
        </is>
      </c>
      <c r="G250" t="b">
        <v>1</v>
      </c>
      <c r="H250" t="inlineStr">
        <is>
          <t>The New Selby War Memorial Hospital - Harrogate and District NHS Foundation Trust</t>
        </is>
      </c>
      <c r="I250" t="inlineStr">
        <is>
          <t>The New Selby War Memorial Hospital, Doncaster Road</t>
        </is>
      </c>
      <c r="J250" t="inlineStr">
        <is>
          <t>Selby, North Yorkshire</t>
        </is>
      </c>
      <c r="K250" t="inlineStr">
        <is>
          <t>YO8 9BX</t>
        </is>
      </c>
      <c r="L250" t="inlineStr">
        <is>
          <t>RCD</t>
        </is>
      </c>
      <c r="M250" t="inlineStr">
        <is>
          <t>Harrogate and District NHS Foundation Trust</t>
        </is>
      </c>
      <c r="N250" t="inlineStr">
        <is>
          <t>01904 724300</t>
        </is>
      </c>
      <c r="O250" t="inlineStr"/>
      <c r="P250">
        <f>HYPERLINK("http://www.hdft.nhs.uk", "http://www.hdft.nhs.uk")</f>
        <v/>
      </c>
      <c r="Q250" t="inlineStr">
        <is>
          <t>(53.7774887084961, -1.0783201456069946)</t>
        </is>
      </c>
      <c r="R250" t="inlineStr"/>
    </row>
    <row r="251">
      <c r="A251" t="n">
        <v>40270</v>
      </c>
      <c r="B251" t="inlineStr">
        <is>
          <t>RCF22</t>
        </is>
      </c>
      <c r="C251" t="inlineStr">
        <is>
          <t>Hospital</t>
        </is>
      </c>
      <c r="D251" t="inlineStr">
        <is>
          <t>Hospital</t>
        </is>
      </c>
      <c r="E251" t="inlineStr">
        <is>
          <t>NHS Sector</t>
        </is>
      </c>
      <c r="F251" t="inlineStr">
        <is>
          <t>Visible</t>
        </is>
      </c>
      <c r="G251" t="b">
        <v>1</v>
      </c>
      <c r="H251" t="inlineStr">
        <is>
          <t>Airedale General Hospital</t>
        </is>
      </c>
      <c r="I251" t="inlineStr">
        <is>
          <t>Skipton Road, Steeton</t>
        </is>
      </c>
      <c r="J251" t="inlineStr">
        <is>
          <t>Keighley, West Yorkshire</t>
        </is>
      </c>
      <c r="K251" t="inlineStr">
        <is>
          <t>BD20 6TD</t>
        </is>
      </c>
      <c r="L251" t="inlineStr">
        <is>
          <t>RCF</t>
        </is>
      </c>
      <c r="M251" t="inlineStr">
        <is>
          <t>Airedale NHS Foundation Trust</t>
        </is>
      </c>
      <c r="N251" t="inlineStr">
        <is>
          <t>01535 652511</t>
        </is>
      </c>
      <c r="O251" t="inlineStr"/>
      <c r="P251">
        <f>HYPERLINK("http://www.airedale-trust.nhs.uk/", "http://www.airedale-trust.nhs.uk/")</f>
        <v/>
      </c>
      <c r="Q251" t="inlineStr">
        <is>
          <t>(53.89801788330078, -1.9626796245574951)</t>
        </is>
      </c>
      <c r="R251" t="inlineStr">
        <is>
          <t>01535 655129</t>
        </is>
      </c>
    </row>
    <row r="252">
      <c r="A252" t="n">
        <v>40274</v>
      </c>
      <c r="B252" t="inlineStr">
        <is>
          <t>RCF30</t>
        </is>
      </c>
      <c r="C252" t="inlineStr">
        <is>
          <t>Hospital</t>
        </is>
      </c>
      <c r="D252" t="inlineStr">
        <is>
          <t>Hospital</t>
        </is>
      </c>
      <c r="E252" t="inlineStr">
        <is>
          <t>NHS Sector</t>
        </is>
      </c>
      <c r="F252" t="inlineStr">
        <is>
          <t>Visible</t>
        </is>
      </c>
      <c r="G252" t="b">
        <v>1</v>
      </c>
      <c r="H252" t="inlineStr">
        <is>
          <t>Castleberg Hospital</t>
        </is>
      </c>
      <c r="I252" t="inlineStr">
        <is>
          <t>Raines Road, Giggleswick</t>
        </is>
      </c>
      <c r="J252" t="inlineStr">
        <is>
          <t>Settle, North Yorkshire</t>
        </is>
      </c>
      <c r="K252" t="inlineStr">
        <is>
          <t>BD24 0BN</t>
        </is>
      </c>
      <c r="L252" t="inlineStr">
        <is>
          <t>RCF</t>
        </is>
      </c>
      <c r="M252" t="inlineStr">
        <is>
          <t>Airedale NHS Foundation Trust</t>
        </is>
      </c>
      <c r="N252" t="inlineStr">
        <is>
          <t>01729 823515</t>
        </is>
      </c>
      <c r="O252" t="inlineStr">
        <is>
          <t>personnel.dept@anhst.nhs.uk</t>
        </is>
      </c>
      <c r="P252">
        <f>HYPERLINK("http://www.airedale-trust.nhs.uk/", "http://www.airedale-trust.nhs.uk/")</f>
        <v/>
      </c>
      <c r="Q252" t="inlineStr">
        <is>
          <t>(54.06954956054688, -2.2921926975250244)</t>
        </is>
      </c>
      <c r="R252" t="inlineStr">
        <is>
          <t>01729 823082</t>
        </is>
      </c>
    </row>
    <row r="253">
      <c r="A253" t="n">
        <v>40275</v>
      </c>
      <c r="B253" t="inlineStr">
        <is>
          <t>RCF31</t>
        </is>
      </c>
      <c r="C253" t="inlineStr">
        <is>
          <t>Hospital</t>
        </is>
      </c>
      <c r="D253" t="inlineStr">
        <is>
          <t>Hospital</t>
        </is>
      </c>
      <c r="E253" t="inlineStr">
        <is>
          <t>NHS Sector</t>
        </is>
      </c>
      <c r="F253" t="inlineStr">
        <is>
          <t>Visible</t>
        </is>
      </c>
      <c r="G253" t="b">
        <v>1</v>
      </c>
      <c r="H253" t="inlineStr">
        <is>
          <t>Skipton General Hospital</t>
        </is>
      </c>
      <c r="I253" t="inlineStr">
        <is>
          <t>Keighley Road</t>
        </is>
      </c>
      <c r="J253" t="inlineStr">
        <is>
          <t>Skipton, North Yorkshire</t>
        </is>
      </c>
      <c r="K253" t="inlineStr">
        <is>
          <t>BD23 2RJ</t>
        </is>
      </c>
      <c r="L253" t="inlineStr">
        <is>
          <t>RCF</t>
        </is>
      </c>
      <c r="M253" t="inlineStr">
        <is>
          <t>Airedale NHS Foundation Trust</t>
        </is>
      </c>
      <c r="N253" t="inlineStr">
        <is>
          <t>01756 792233</t>
        </is>
      </c>
      <c r="O253" t="inlineStr">
        <is>
          <t>personnel.dept@anhst.nhs.uk</t>
        </is>
      </c>
      <c r="P253">
        <f>HYPERLINK("http://www.airedale-trust.nhs.uk/", "http://www.airedale-trust.nhs.uk/")</f>
        <v/>
      </c>
      <c r="Q253" t="inlineStr">
        <is>
          <t>(53.95569610595703, -2.0189976692199707)</t>
        </is>
      </c>
      <c r="R253" t="inlineStr"/>
    </row>
    <row r="254">
      <c r="A254" t="n">
        <v>40282</v>
      </c>
      <c r="B254" t="inlineStr">
        <is>
          <t>RCUEF</t>
        </is>
      </c>
      <c r="C254" t="inlineStr">
        <is>
          <t>Hospital</t>
        </is>
      </c>
      <c r="D254" t="inlineStr">
        <is>
          <t>Hospital</t>
        </is>
      </c>
      <c r="E254" t="inlineStr">
        <is>
          <t>NHS Sector</t>
        </is>
      </c>
      <c r="F254" t="inlineStr">
        <is>
          <t>Visible</t>
        </is>
      </c>
      <c r="G254" t="b">
        <v>0</v>
      </c>
      <c r="H254" t="inlineStr">
        <is>
          <t>Sheffield Children's Hospital</t>
        </is>
      </c>
      <c r="I254" t="inlineStr">
        <is>
          <t>Western Bank</t>
        </is>
      </c>
      <c r="J254" t="inlineStr">
        <is>
          <t>Sheffield, South Yorkshire</t>
        </is>
      </c>
      <c r="K254" t="inlineStr">
        <is>
          <t>S10 2TH</t>
        </is>
      </c>
      <c r="L254" t="inlineStr">
        <is>
          <t>RCU</t>
        </is>
      </c>
      <c r="M254" t="inlineStr">
        <is>
          <t>Sheffield Children's NHS Foundation Trust</t>
        </is>
      </c>
      <c r="N254" t="inlineStr">
        <is>
          <t>0114 2717000</t>
        </is>
      </c>
      <c r="O254" t="inlineStr">
        <is>
          <t>sheffield.childrenshospital@sch.nhs.uk</t>
        </is>
      </c>
      <c r="P254">
        <f>HYPERLINK("http://www.sheffieldchildrens.nhs.uk/", "http://www.sheffieldchildrens.nhs.uk/")</f>
        <v/>
      </c>
      <c r="Q254" t="inlineStr">
        <is>
          <t>(53.3806037902832, -1.49061381816864)</t>
        </is>
      </c>
      <c r="R254" t="inlineStr">
        <is>
          <t>0114 272 3418</t>
        </is>
      </c>
    </row>
    <row r="255">
      <c r="A255" t="n">
        <v>40289</v>
      </c>
      <c r="B255" t="inlineStr">
        <is>
          <t>RCX70</t>
        </is>
      </c>
      <c r="C255" t="inlineStr">
        <is>
          <t>Hospital</t>
        </is>
      </c>
      <c r="D255" t="inlineStr">
        <is>
          <t>Hospital</t>
        </is>
      </c>
      <c r="E255" t="inlineStr">
        <is>
          <t>NHS Sector</t>
        </is>
      </c>
      <c r="F255" t="inlineStr">
        <is>
          <t>Visible</t>
        </is>
      </c>
      <c r="G255" t="b">
        <v>1</v>
      </c>
      <c r="H255" t="inlineStr">
        <is>
          <t>The Queen Elizabeth Hospital</t>
        </is>
      </c>
      <c r="I255" t="inlineStr">
        <is>
          <t>Gayton Road</t>
        </is>
      </c>
      <c r="J255" t="inlineStr">
        <is>
          <t>King's Lynn, Norfolk</t>
        </is>
      </c>
      <c r="K255" t="inlineStr">
        <is>
          <t>PE30 4ET</t>
        </is>
      </c>
      <c r="L255" t="inlineStr">
        <is>
          <t>RCX</t>
        </is>
      </c>
      <c r="M255" t="inlineStr">
        <is>
          <t>The Queen Elizabeth Hospital, King's Lynn. NHS Foundation Trust</t>
        </is>
      </c>
      <c r="N255" t="inlineStr">
        <is>
          <t>01553 613 613</t>
        </is>
      </c>
      <c r="O255" t="inlineStr"/>
      <c r="P255">
        <f>HYPERLINK("http://www.qehkl.nhs.uk", "http://www.qehkl.nhs.uk")</f>
        <v/>
      </c>
      <c r="Q255" t="inlineStr">
        <is>
          <t>(52.75660705566406, 0.4466931521892548)</t>
        </is>
      </c>
      <c r="R255" t="inlineStr">
        <is>
          <t>01553 613 700</t>
        </is>
      </c>
    </row>
    <row r="256">
      <c r="A256" t="n">
        <v>40303</v>
      </c>
      <c r="B256" t="inlineStr">
        <is>
          <t>RD129</t>
        </is>
      </c>
      <c r="C256" t="inlineStr">
        <is>
          <t>Hospital</t>
        </is>
      </c>
      <c r="D256" t="inlineStr">
        <is>
          <t>Hospital</t>
        </is>
      </c>
      <c r="E256" t="inlineStr">
        <is>
          <t>NHS Sector</t>
        </is>
      </c>
      <c r="F256" t="inlineStr">
        <is>
          <t>Visible</t>
        </is>
      </c>
      <c r="G256" t="b">
        <v>1</v>
      </c>
      <c r="H256" t="inlineStr">
        <is>
          <t>Paulton Hospital</t>
        </is>
      </c>
      <c r="I256" t="inlineStr">
        <is>
          <t>Salisbury Road, Paulton</t>
        </is>
      </c>
      <c r="J256" t="inlineStr">
        <is>
          <t>Bristol, Avon</t>
        </is>
      </c>
      <c r="K256" t="inlineStr">
        <is>
          <t>BS39 7SB</t>
        </is>
      </c>
      <c r="L256" t="inlineStr">
        <is>
          <t>RD1</t>
        </is>
      </c>
      <c r="M256" t="inlineStr">
        <is>
          <t>Royal United Hospitals Bath NHS Foundation Trust</t>
        </is>
      </c>
      <c r="N256" t="inlineStr">
        <is>
          <t>01761 412315</t>
        </is>
      </c>
      <c r="O256" t="inlineStr"/>
      <c r="P256">
        <f>HYPERLINK("nan", "nan")</f>
        <v/>
      </c>
      <c r="Q256" t="inlineStr">
        <is>
          <t>(51.29867935180664, -2.493281364440918)</t>
        </is>
      </c>
      <c r="R256" t="inlineStr"/>
    </row>
    <row r="257">
      <c r="A257" t="n">
        <v>40304</v>
      </c>
      <c r="B257" t="inlineStr">
        <is>
          <t>RD130</t>
        </is>
      </c>
      <c r="C257" t="inlineStr">
        <is>
          <t>Hospital</t>
        </is>
      </c>
      <c r="D257" t="inlineStr">
        <is>
          <t>Hospital</t>
        </is>
      </c>
      <c r="E257" t="inlineStr">
        <is>
          <t>NHS Sector</t>
        </is>
      </c>
      <c r="F257" t="inlineStr">
        <is>
          <t>Visible</t>
        </is>
      </c>
      <c r="G257" t="b">
        <v>1</v>
      </c>
      <c r="H257" t="inlineStr">
        <is>
          <t>Royal United Hospitals, Bath</t>
        </is>
      </c>
      <c r="I257" t="inlineStr">
        <is>
          <t>Combe Park</t>
        </is>
      </c>
      <c r="J257" t="inlineStr">
        <is>
          <t>Bath, Avon</t>
        </is>
      </c>
      <c r="K257" t="inlineStr">
        <is>
          <t>BA1 3NG</t>
        </is>
      </c>
      <c r="L257" t="inlineStr">
        <is>
          <t>RD1</t>
        </is>
      </c>
      <c r="M257" t="inlineStr">
        <is>
          <t>Royal United Hospitals Bath NHS Foundation Trust</t>
        </is>
      </c>
      <c r="N257" t="inlineStr">
        <is>
          <t>01225 428331</t>
        </is>
      </c>
      <c r="O257" t="inlineStr">
        <is>
          <t>webmaster@ruh.nhs.uk</t>
        </is>
      </c>
      <c r="P257">
        <f>HYPERLINK("http://www.ruh.nhs.uk/", "http://www.ruh.nhs.uk/")</f>
        <v/>
      </c>
      <c r="Q257" t="inlineStr">
        <is>
          <t>(51.39167022705078, -2.3912038803100586)</t>
        </is>
      </c>
      <c r="R257" t="inlineStr"/>
    </row>
    <row r="258">
      <c r="A258" t="n">
        <v>40308</v>
      </c>
      <c r="B258" t="inlineStr">
        <is>
          <t>RD304</t>
        </is>
      </c>
      <c r="C258" t="inlineStr">
        <is>
          <t>Hospital</t>
        </is>
      </c>
      <c r="D258" t="inlineStr">
        <is>
          <t>Hospital</t>
        </is>
      </c>
      <c r="E258" t="inlineStr">
        <is>
          <t>NHS Sector</t>
        </is>
      </c>
      <c r="F258" t="inlineStr">
        <is>
          <t>Visible</t>
        </is>
      </c>
      <c r="G258" t="b">
        <v>1</v>
      </c>
      <c r="H258" t="inlineStr">
        <is>
          <t>Poole Hospital</t>
        </is>
      </c>
      <c r="I258" t="inlineStr">
        <is>
          <t>Longfleet Road</t>
        </is>
      </c>
      <c r="J258" t="inlineStr">
        <is>
          <t>Poole, Dorset</t>
        </is>
      </c>
      <c r="K258" t="inlineStr">
        <is>
          <t>BH15 2JB</t>
        </is>
      </c>
      <c r="L258" t="inlineStr">
        <is>
          <t>RD3</t>
        </is>
      </c>
      <c r="M258" t="inlineStr">
        <is>
          <t>Poole Hospital NHS Foundation Trust</t>
        </is>
      </c>
      <c r="N258" t="inlineStr">
        <is>
          <t>01202 665511</t>
        </is>
      </c>
      <c r="O258" t="inlineStr"/>
      <c r="P258">
        <f>HYPERLINK("http://www.poole.nhs.uk/", "http://www.poole.nhs.uk/")</f>
        <v/>
      </c>
      <c r="Q258" t="inlineStr">
        <is>
          <t>(50.72199249267578, -1.9731029272079468)</t>
        </is>
      </c>
      <c r="R258" t="inlineStr"/>
    </row>
    <row r="259">
      <c r="A259" t="n">
        <v>40330</v>
      </c>
      <c r="B259" t="inlineStr">
        <is>
          <t>RD816</t>
        </is>
      </c>
      <c r="C259" t="inlineStr">
        <is>
          <t>Hospital</t>
        </is>
      </c>
      <c r="D259" t="inlineStr">
        <is>
          <t>Hospital</t>
        </is>
      </c>
      <c r="E259" t="inlineStr">
        <is>
          <t>NHS Sector</t>
        </is>
      </c>
      <c r="F259" t="inlineStr">
        <is>
          <t>Visible</t>
        </is>
      </c>
      <c r="G259" t="b">
        <v>1</v>
      </c>
      <c r="H259" t="inlineStr">
        <is>
          <t>Milton Keynes Hospital</t>
        </is>
      </c>
      <c r="I259" t="inlineStr">
        <is>
          <t>Standing Way</t>
        </is>
      </c>
      <c r="J259" t="inlineStr">
        <is>
          <t>Milton Keynes, Buckinghamshire</t>
        </is>
      </c>
      <c r="K259" t="inlineStr">
        <is>
          <t>MK6 5LD</t>
        </is>
      </c>
      <c r="L259" t="inlineStr">
        <is>
          <t>RD8</t>
        </is>
      </c>
      <c r="M259" t="inlineStr">
        <is>
          <t>Milton Keynes University Hospital NHS Foundation Trust</t>
        </is>
      </c>
      <c r="N259" t="inlineStr">
        <is>
          <t>01908 660033</t>
        </is>
      </c>
      <c r="O259" t="inlineStr"/>
      <c r="P259">
        <f>HYPERLINK("http://www.mkuh.nhs.uk", "http://www.mkuh.nhs.uk")</f>
        <v/>
      </c>
      <c r="Q259" t="inlineStr">
        <is>
          <t>(52.02637481689453, -0.7357665300369262)</t>
        </is>
      </c>
      <c r="R259" t="inlineStr">
        <is>
          <t>01908 669348</t>
        </is>
      </c>
    </row>
    <row r="260">
      <c r="A260" t="n">
        <v>40342</v>
      </c>
      <c r="B260" t="inlineStr">
        <is>
          <t>RDEE4</t>
        </is>
      </c>
      <c r="C260" t="inlineStr">
        <is>
          <t>Hospital</t>
        </is>
      </c>
      <c r="D260" t="inlineStr">
        <is>
          <t>Hospital</t>
        </is>
      </c>
      <c r="E260" t="inlineStr">
        <is>
          <t>NHS Sector</t>
        </is>
      </c>
      <c r="F260" t="inlineStr">
        <is>
          <t>Visible</t>
        </is>
      </c>
      <c r="G260" t="b">
        <v>1</v>
      </c>
      <c r="H260" t="inlineStr">
        <is>
          <t>Colchester General Hospital</t>
        </is>
      </c>
      <c r="I260" t="inlineStr">
        <is>
          <t>Turner Road</t>
        </is>
      </c>
      <c r="J260" t="inlineStr">
        <is>
          <t>Colchester, Essex</t>
        </is>
      </c>
      <c r="K260" t="inlineStr">
        <is>
          <t>CO4 5JL</t>
        </is>
      </c>
      <c r="L260" t="inlineStr">
        <is>
          <t>RDE</t>
        </is>
      </c>
      <c r="M260" t="inlineStr">
        <is>
          <t>East Suffolk and North Essex NHS Foundation Trust</t>
        </is>
      </c>
      <c r="N260" t="inlineStr">
        <is>
          <t>01206 747474</t>
        </is>
      </c>
      <c r="O260" t="inlineStr">
        <is>
          <t>communications@colchesterhospital.nhs.uk</t>
        </is>
      </c>
      <c r="P260">
        <f>HYPERLINK("https://www.esneft.nhs.uk/", "https://www.esneft.nhs.uk/")</f>
        <v/>
      </c>
      <c r="Q260" t="inlineStr">
        <is>
          <t>(51.91016387939453, 0.8991968035697937)</t>
        </is>
      </c>
      <c r="R260" t="inlineStr">
        <is>
          <t>01206 742220</t>
        </is>
      </c>
    </row>
    <row r="261">
      <c r="A261" t="n">
        <v>40343</v>
      </c>
      <c r="B261" t="inlineStr">
        <is>
          <t>RDEEB</t>
        </is>
      </c>
      <c r="C261" t="inlineStr">
        <is>
          <t>Hospital</t>
        </is>
      </c>
      <c r="D261" t="inlineStr">
        <is>
          <t>Hospital</t>
        </is>
      </c>
      <c r="E261" t="inlineStr">
        <is>
          <t>NHS Sector</t>
        </is>
      </c>
      <c r="F261" t="inlineStr">
        <is>
          <t>Visible</t>
        </is>
      </c>
      <c r="G261" t="b">
        <v>1</v>
      </c>
      <c r="H261" t="inlineStr">
        <is>
          <t>Essex County Hospital</t>
        </is>
      </c>
      <c r="I261" t="inlineStr">
        <is>
          <t>Lexden Road</t>
        </is>
      </c>
      <c r="J261" t="inlineStr">
        <is>
          <t>Colchester, Essex</t>
        </is>
      </c>
      <c r="K261" t="inlineStr">
        <is>
          <t>CO3 3NB</t>
        </is>
      </c>
      <c r="L261" t="inlineStr">
        <is>
          <t>RDE</t>
        </is>
      </c>
      <c r="M261" t="inlineStr">
        <is>
          <t>East Suffolk and North Essex NHS Foundation Trust</t>
        </is>
      </c>
      <c r="N261" t="inlineStr">
        <is>
          <t>01206 747474</t>
        </is>
      </c>
      <c r="O261" t="inlineStr">
        <is>
          <t>info@colchesterhospital.nhs.uk</t>
        </is>
      </c>
      <c r="P261">
        <f>HYPERLINK("http://www.colchesterhospital.nhs.uk", "http://www.colchesterhospital.nhs.uk")</f>
        <v/>
      </c>
      <c r="Q261" t="inlineStr">
        <is>
          <t>(51.88706970214844, 0.8891493082046509)</t>
        </is>
      </c>
      <c r="R261" t="inlineStr">
        <is>
          <t>01206 744654</t>
        </is>
      </c>
    </row>
    <row r="262">
      <c r="A262" t="n">
        <v>40344</v>
      </c>
      <c r="B262" t="inlineStr">
        <is>
          <t>RDEEK</t>
        </is>
      </c>
      <c r="C262" t="inlineStr">
        <is>
          <t>Hospital</t>
        </is>
      </c>
      <c r="D262" t="inlineStr">
        <is>
          <t>Hospital</t>
        </is>
      </c>
      <c r="E262" t="inlineStr">
        <is>
          <t>NHS Sector</t>
        </is>
      </c>
      <c r="F262" t="inlineStr">
        <is>
          <t>Visible</t>
        </is>
      </c>
      <c r="G262" t="b">
        <v>1</v>
      </c>
      <c r="H262" t="inlineStr">
        <is>
          <t>Halstead Hospital</t>
        </is>
      </c>
      <c r="I262" t="inlineStr">
        <is>
          <t>78 Hedingham Road</t>
        </is>
      </c>
      <c r="J262" t="inlineStr">
        <is>
          <t>Halstead, Essex</t>
        </is>
      </c>
      <c r="K262" t="inlineStr">
        <is>
          <t>CO9 2DL</t>
        </is>
      </c>
      <c r="L262" t="inlineStr">
        <is>
          <t>RDE</t>
        </is>
      </c>
      <c r="M262" t="inlineStr">
        <is>
          <t>East Suffolk and North Essex NHS Foundation Trust</t>
        </is>
      </c>
      <c r="N262" t="inlineStr">
        <is>
          <t>01787 291022</t>
        </is>
      </c>
      <c r="O262" t="inlineStr"/>
      <c r="P262">
        <f>HYPERLINK("http://www.midessex.nhs.uk/", "http://www.midessex.nhs.uk/")</f>
        <v/>
      </c>
      <c r="Q262" t="inlineStr">
        <is>
          <t>(51.94809341430664, 0.6379660367965698)</t>
        </is>
      </c>
      <c r="R262" t="inlineStr"/>
    </row>
    <row r="263">
      <c r="A263" t="n">
        <v>40354</v>
      </c>
      <c r="B263" t="inlineStr">
        <is>
          <t>RDR2V</t>
        </is>
      </c>
      <c r="C263" t="inlineStr">
        <is>
          <t>Hospital</t>
        </is>
      </c>
      <c r="D263" t="inlineStr">
        <is>
          <t>Hospital</t>
        </is>
      </c>
      <c r="E263" t="inlineStr">
        <is>
          <t>NHS Sector</t>
        </is>
      </c>
      <c r="F263" t="inlineStr">
        <is>
          <t>Visible</t>
        </is>
      </c>
      <c r="G263" t="b">
        <v>1</v>
      </c>
      <c r="H263" t="inlineStr">
        <is>
          <t>Bognor Regis War Memorial Hospital</t>
        </is>
      </c>
      <c r="I263" t="inlineStr">
        <is>
          <t>Bognor Regis War Memorial Hospital, Shripney Road</t>
        </is>
      </c>
      <c r="J263" t="inlineStr">
        <is>
          <t>Bognor Regis</t>
        </is>
      </c>
      <c r="K263" t="inlineStr">
        <is>
          <t>PO22 9PP</t>
        </is>
      </c>
      <c r="L263" t="inlineStr">
        <is>
          <t>RDR</t>
        </is>
      </c>
      <c r="M263" t="inlineStr">
        <is>
          <t>Sussex Community NHS Foundation Trust</t>
        </is>
      </c>
      <c r="N263" t="inlineStr">
        <is>
          <t>01243 865418</t>
        </is>
      </c>
      <c r="O263" t="inlineStr"/>
      <c r="P263">
        <f>HYPERLINK("http://www.sussexcommunity.nhs.uk/services/locations/bognor_regis_hospital.htm", "http://www.sussexcommunity.nhs.uk/services/locations/bognor_regis_hospital.htm")</f>
        <v/>
      </c>
      <c r="Q263" t="inlineStr">
        <is>
          <t>(50.79336547851562, -0.6754042506217957)</t>
        </is>
      </c>
      <c r="R263" t="inlineStr"/>
    </row>
    <row r="264">
      <c r="A264" t="n">
        <v>40395</v>
      </c>
      <c r="B264" t="inlineStr">
        <is>
          <t>RDU01</t>
        </is>
      </c>
      <c r="C264" t="inlineStr">
        <is>
          <t>Hospital</t>
        </is>
      </c>
      <c r="D264" t="inlineStr">
        <is>
          <t>Hospital</t>
        </is>
      </c>
      <c r="E264" t="inlineStr">
        <is>
          <t>NHS Sector</t>
        </is>
      </c>
      <c r="F264" t="inlineStr">
        <is>
          <t>Visible</t>
        </is>
      </c>
      <c r="G264" t="b">
        <v>1</v>
      </c>
      <c r="H264" t="inlineStr">
        <is>
          <t>Frimley Park Hospital</t>
        </is>
      </c>
      <c r="I264" t="inlineStr">
        <is>
          <t>Portsmouth Road</t>
        </is>
      </c>
      <c r="J264" t="inlineStr">
        <is>
          <t>Camberley, Surrey</t>
        </is>
      </c>
      <c r="K264" t="inlineStr">
        <is>
          <t>GU16 7UJ</t>
        </is>
      </c>
      <c r="L264" t="inlineStr">
        <is>
          <t>RDU</t>
        </is>
      </c>
      <c r="M264" t="inlineStr">
        <is>
          <t>Frimley Health NHS Foundation Trust</t>
        </is>
      </c>
      <c r="N264" t="inlineStr">
        <is>
          <t>0300 6145000</t>
        </is>
      </c>
      <c r="O264" t="inlineStr"/>
      <c r="P264">
        <f>HYPERLINK("https://www.fhft.nhs.uk/", "https://www.fhft.nhs.uk/")</f>
        <v/>
      </c>
      <c r="Q264" t="inlineStr">
        <is>
          <t>(51.3196678161621, -0.7420144081115722)</t>
        </is>
      </c>
      <c r="R264" t="inlineStr"/>
    </row>
    <row r="265">
      <c r="A265" t="n">
        <v>40411</v>
      </c>
      <c r="B265" t="inlineStr">
        <is>
          <t>RDY10</t>
        </is>
      </c>
      <c r="C265" t="inlineStr">
        <is>
          <t>Hospital</t>
        </is>
      </c>
      <c r="D265" t="inlineStr">
        <is>
          <t>Hospital</t>
        </is>
      </c>
      <c r="E265" t="inlineStr">
        <is>
          <t>NHS Sector</t>
        </is>
      </c>
      <c r="F265" t="inlineStr">
        <is>
          <t>Visible</t>
        </is>
      </c>
      <c r="G265" t="b">
        <v>1</v>
      </c>
      <c r="H265" t="inlineStr">
        <is>
          <t>St Ann's Hospital</t>
        </is>
      </c>
      <c r="I265" t="inlineStr">
        <is>
          <t>69 Haven Road, Canford Cliffs</t>
        </is>
      </c>
      <c r="J265" t="inlineStr">
        <is>
          <t>Poole, Dorset</t>
        </is>
      </c>
      <c r="K265" t="inlineStr">
        <is>
          <t>BH13 7LN</t>
        </is>
      </c>
      <c r="L265" t="inlineStr">
        <is>
          <t>RDY</t>
        </is>
      </c>
      <c r="M265" t="inlineStr">
        <is>
          <t>Dorset Healthcare University NHS Foundation Trust</t>
        </is>
      </c>
      <c r="N265" t="inlineStr">
        <is>
          <t>01202 708881</t>
        </is>
      </c>
      <c r="O265" t="inlineStr"/>
      <c r="P265">
        <f>HYPERLINK("http://www.dorsethealthcare.nhs.uk", "http://www.dorsethealthcare.nhs.uk")</f>
        <v/>
      </c>
      <c r="Q265" t="inlineStr">
        <is>
          <t>(50.69916534423828, -1.9281030893325808)</t>
        </is>
      </c>
      <c r="R265" t="inlineStr">
        <is>
          <t>01202 701462</t>
        </is>
      </c>
    </row>
    <row r="266">
      <c r="A266" t="n">
        <v>40413</v>
      </c>
      <c r="B266" t="inlineStr">
        <is>
          <t>RDYFX</t>
        </is>
      </c>
      <c r="C266" t="inlineStr">
        <is>
          <t>Hospital</t>
        </is>
      </c>
      <c r="D266" t="inlineStr">
        <is>
          <t>Hospital</t>
        </is>
      </c>
      <c r="E266" t="inlineStr">
        <is>
          <t>NHS Sector</t>
        </is>
      </c>
      <c r="F266" t="inlineStr">
        <is>
          <t>Visible</t>
        </is>
      </c>
      <c r="G266" t="b">
        <v>1</v>
      </c>
      <c r="H266" t="inlineStr">
        <is>
          <t>Nightingale House/Court/Florence House</t>
        </is>
      </c>
      <c r="I266" t="inlineStr">
        <is>
          <t>Alumhurst Road, 49 Alumhurst Road</t>
        </is>
      </c>
      <c r="J266" t="inlineStr">
        <is>
          <t>Bournemouth, Dorset</t>
        </is>
      </c>
      <c r="K266" t="inlineStr">
        <is>
          <t>BH4 8EW</t>
        </is>
      </c>
      <c r="L266" t="inlineStr">
        <is>
          <t>RDY</t>
        </is>
      </c>
      <c r="M266" t="inlineStr">
        <is>
          <t>Dorset Healthcare University NHS Foundation Trust</t>
        </is>
      </c>
      <c r="N266" t="inlineStr">
        <is>
          <t>01202 584301</t>
        </is>
      </c>
      <c r="O266" t="inlineStr"/>
      <c r="P266">
        <f>HYPERLINK("http://www.dorsethealthcare.nhs.uk", "http://www.dorsethealthcare.nhs.uk")</f>
        <v/>
      </c>
      <c r="Q266" t="inlineStr">
        <is>
          <t>(50.71672821044922, -1.9044071435928345)</t>
        </is>
      </c>
      <c r="R266" t="inlineStr">
        <is>
          <t>01202 584311</t>
        </is>
      </c>
    </row>
    <row r="267">
      <c r="A267" t="n">
        <v>40415</v>
      </c>
      <c r="B267" t="inlineStr">
        <is>
          <t>RDY22</t>
        </is>
      </c>
      <c r="C267" t="inlineStr">
        <is>
          <t>Hospital</t>
        </is>
      </c>
      <c r="D267" t="inlineStr">
        <is>
          <t>Hospital</t>
        </is>
      </c>
      <c r="E267" t="inlineStr">
        <is>
          <t>NHS Sector</t>
        </is>
      </c>
      <c r="F267" t="inlineStr">
        <is>
          <t>Visible</t>
        </is>
      </c>
      <c r="G267" t="b">
        <v>1</v>
      </c>
      <c r="H267" t="inlineStr">
        <is>
          <t>Alderney Hospital</t>
        </is>
      </c>
      <c r="I267" t="inlineStr">
        <is>
          <t>Ringwood Road, Parkstone</t>
        </is>
      </c>
      <c r="J267" t="inlineStr">
        <is>
          <t>Poole, Dorset</t>
        </is>
      </c>
      <c r="K267" t="inlineStr">
        <is>
          <t>BH12 4NB</t>
        </is>
      </c>
      <c r="L267" t="inlineStr">
        <is>
          <t>RDY</t>
        </is>
      </c>
      <c r="M267" t="inlineStr">
        <is>
          <t>Dorset Healthcare University NHS Foundation Trust</t>
        </is>
      </c>
      <c r="N267" t="inlineStr">
        <is>
          <t>01202 735537</t>
        </is>
      </c>
      <c r="O267" t="inlineStr"/>
      <c r="P267">
        <f>HYPERLINK("http://www.dorsethealthcare.nhs.uk", "http://www.dorsethealthcare.nhs.uk")</f>
        <v/>
      </c>
      <c r="Q267" t="inlineStr">
        <is>
          <t>(50.74971389770508, -1.940967440605164)</t>
        </is>
      </c>
      <c r="R267" t="inlineStr">
        <is>
          <t>01202 730657</t>
        </is>
      </c>
    </row>
    <row r="268">
      <c r="A268" t="n">
        <v>40421</v>
      </c>
      <c r="B268" t="inlineStr">
        <is>
          <t>RDY32</t>
        </is>
      </c>
      <c r="C268" t="inlineStr">
        <is>
          <t>Hospital</t>
        </is>
      </c>
      <c r="D268" t="inlineStr">
        <is>
          <t>Hospital</t>
        </is>
      </c>
      <c r="E268" t="inlineStr">
        <is>
          <t>NHS Sector</t>
        </is>
      </c>
      <c r="F268" t="inlineStr">
        <is>
          <t>Visible</t>
        </is>
      </c>
      <c r="G268" t="b">
        <v>1</v>
      </c>
      <c r="H268" t="inlineStr">
        <is>
          <t>Kimmeridge Court</t>
        </is>
      </c>
      <c r="I268" t="inlineStr">
        <is>
          <t>69 Haven Road, Canford Cliffs</t>
        </is>
      </c>
      <c r="J268" t="inlineStr">
        <is>
          <t>Poole</t>
        </is>
      </c>
      <c r="K268" t="inlineStr">
        <is>
          <t>BH13 7LN</t>
        </is>
      </c>
      <c r="L268" t="inlineStr">
        <is>
          <t>RDY</t>
        </is>
      </c>
      <c r="M268" t="inlineStr">
        <is>
          <t>Dorset Healthcare University NHS Foundation Trust</t>
        </is>
      </c>
      <c r="N268" t="inlineStr">
        <is>
          <t>01202 492147</t>
        </is>
      </c>
      <c r="O268" t="inlineStr"/>
      <c r="P268">
        <f>HYPERLINK("http://www.dorsethealthcare.nhs.uk", "http://www.dorsethealthcare.nhs.uk")</f>
        <v/>
      </c>
      <c r="Q268" t="inlineStr">
        <is>
          <t>(50.69916534423828, -1.9281030893325808)</t>
        </is>
      </c>
      <c r="R268" t="inlineStr"/>
    </row>
    <row r="269">
      <c r="A269" t="n">
        <v>40423</v>
      </c>
      <c r="B269" t="inlineStr">
        <is>
          <t>RDY38</t>
        </is>
      </c>
      <c r="C269" t="inlineStr">
        <is>
          <t>Hospital</t>
        </is>
      </c>
      <c r="D269" t="inlineStr">
        <is>
          <t>Hospital</t>
        </is>
      </c>
      <c r="E269" t="inlineStr">
        <is>
          <t>NHS Sector</t>
        </is>
      </c>
      <c r="F269" t="inlineStr">
        <is>
          <t>Visible</t>
        </is>
      </c>
      <c r="G269" t="b">
        <v>1</v>
      </c>
      <c r="H269" t="inlineStr">
        <is>
          <t>Fairmile House</t>
        </is>
      </c>
      <c r="I269" t="inlineStr">
        <is>
          <t>Jumpers Road</t>
        </is>
      </c>
      <c r="J269" t="inlineStr">
        <is>
          <t>Christchurch, Dorset</t>
        </is>
      </c>
      <c r="K269" t="inlineStr">
        <is>
          <t>BH23 2JT</t>
        </is>
      </c>
      <c r="L269" t="inlineStr">
        <is>
          <t>RDY</t>
        </is>
      </c>
      <c r="M269" t="inlineStr">
        <is>
          <t>Dorset Healthcare University NHS Foundation Trust</t>
        </is>
      </c>
      <c r="N269" t="inlineStr">
        <is>
          <t>01202 858100</t>
        </is>
      </c>
      <c r="O269" t="inlineStr"/>
      <c r="P269">
        <f>HYPERLINK("http://www.dorsethealthcare.nhs.uk", "http://www.dorsethealthcare.nhs.uk")</f>
        <v/>
      </c>
      <c r="Q269" t="inlineStr">
        <is>
          <t>(50.74319458007813, -1.792006492614746)</t>
        </is>
      </c>
      <c r="R269" t="inlineStr">
        <is>
          <t>01202 858111</t>
        </is>
      </c>
    </row>
    <row r="270">
      <c r="A270" t="n">
        <v>40425</v>
      </c>
      <c r="B270" t="inlineStr">
        <is>
          <t>RDYMR</t>
        </is>
      </c>
      <c r="C270" t="inlineStr">
        <is>
          <t>Hospital</t>
        </is>
      </c>
      <c r="D270" t="inlineStr">
        <is>
          <t>Hospital</t>
        </is>
      </c>
      <c r="E270" t="inlineStr">
        <is>
          <t>NHS Sector</t>
        </is>
      </c>
      <c r="F270" t="inlineStr">
        <is>
          <t>Visible</t>
        </is>
      </c>
      <c r="G270" t="b">
        <v>1</v>
      </c>
      <c r="H270" t="inlineStr">
        <is>
          <t>Pebble Lodge</t>
        </is>
      </c>
      <c r="I270" t="inlineStr">
        <is>
          <t>49 Alumhurst Road, Westbourne</t>
        </is>
      </c>
      <c r="J270" t="inlineStr">
        <is>
          <t>Bournemouth, Dorset</t>
        </is>
      </c>
      <c r="K270" t="inlineStr">
        <is>
          <t>BH4 8EW</t>
        </is>
      </c>
      <c r="L270" t="inlineStr">
        <is>
          <t>RDY</t>
        </is>
      </c>
      <c r="M270" t="inlineStr">
        <is>
          <t>Dorset Healthcare University NHS Foundation Trust</t>
        </is>
      </c>
      <c r="N270" t="inlineStr">
        <is>
          <t>01202 545400</t>
        </is>
      </c>
      <c r="O270" t="inlineStr"/>
      <c r="P270">
        <f>HYPERLINK("https://camhsdorset.org/", "https://camhsdorset.org/")</f>
        <v/>
      </c>
      <c r="Q270" t="inlineStr">
        <is>
          <t>(50.71672821044922, -1.9044071435928345)</t>
        </is>
      </c>
      <c r="R270" t="inlineStr"/>
    </row>
    <row r="271">
      <c r="A271" t="n">
        <v>40434</v>
      </c>
      <c r="B271" t="inlineStr">
        <is>
          <t>RDYCV</t>
        </is>
      </c>
      <c r="C271" t="inlineStr">
        <is>
          <t>Hospital</t>
        </is>
      </c>
      <c r="D271" t="inlineStr">
        <is>
          <t>Hospital</t>
        </is>
      </c>
      <c r="E271" t="inlineStr">
        <is>
          <t>NHS Sector</t>
        </is>
      </c>
      <c r="F271" t="inlineStr">
        <is>
          <t>Visible</t>
        </is>
      </c>
      <c r="G271" t="b">
        <v>1</v>
      </c>
      <c r="H271" t="inlineStr">
        <is>
          <t>Oakcroft</t>
        </is>
      </c>
      <c r="I271" t="inlineStr">
        <is>
          <t>42 Gravel Hill</t>
        </is>
      </c>
      <c r="J271" t="inlineStr">
        <is>
          <t>Wimborne, Dorset</t>
        </is>
      </c>
      <c r="K271" t="inlineStr">
        <is>
          <t>BH21 1RR</t>
        </is>
      </c>
      <c r="L271" t="inlineStr">
        <is>
          <t>RDY</t>
        </is>
      </c>
      <c r="M271" t="inlineStr">
        <is>
          <t>Dorset Healthcare University NHS Foundation Trust</t>
        </is>
      </c>
      <c r="N271" t="inlineStr">
        <is>
          <t>01202  848547</t>
        </is>
      </c>
      <c r="O271" t="inlineStr"/>
      <c r="P271">
        <f>HYPERLINK("http://www.wheresyourheadat.co.uk", "http://www.wheresyourheadat.co.uk")</f>
        <v/>
      </c>
      <c r="Q271" t="inlineStr">
        <is>
          <t>(50.78026580810546, -1.9783037900924685)</t>
        </is>
      </c>
      <c r="R271" t="inlineStr">
        <is>
          <t>01202 848547</t>
        </is>
      </c>
    </row>
    <row r="272">
      <c r="A272" t="n">
        <v>40437</v>
      </c>
      <c r="B272" t="inlineStr">
        <is>
          <t>RDYEF</t>
        </is>
      </c>
      <c r="C272" t="inlineStr">
        <is>
          <t>Hospital</t>
        </is>
      </c>
      <c r="D272" t="inlineStr">
        <is>
          <t>Hospital</t>
        </is>
      </c>
      <c r="E272" t="inlineStr">
        <is>
          <t>NHS Sector</t>
        </is>
      </c>
      <c r="F272" t="inlineStr">
        <is>
          <t>Visible</t>
        </is>
      </c>
      <c r="G272" t="b">
        <v>1</v>
      </c>
      <c r="H272" t="inlineStr">
        <is>
          <t>Weymouth Community Hospital</t>
        </is>
      </c>
      <c r="I272" t="inlineStr">
        <is>
          <t>Weymouth Community Hospital, 3 Melcombe Avenue</t>
        </is>
      </c>
      <c r="J272" t="inlineStr">
        <is>
          <t>Weymouth, Dorset</t>
        </is>
      </c>
      <c r="K272" t="inlineStr">
        <is>
          <t>DT4 7TB</t>
        </is>
      </c>
      <c r="L272" t="inlineStr">
        <is>
          <t>RDY</t>
        </is>
      </c>
      <c r="M272" t="inlineStr">
        <is>
          <t>Dorset Healthcare University NHS Foundation Trust</t>
        </is>
      </c>
      <c r="N272" t="inlineStr">
        <is>
          <t>01305 760022</t>
        </is>
      </c>
      <c r="O272" t="inlineStr"/>
      <c r="P272">
        <f>HYPERLINK("https://www.dorsethealthcare.nhs.uk/patients-and-visitors/our-services-hospitals/community-hospitals", "https://www.dorsethealthcare.nhs.uk/patients-and-visitors/our-services-hospitals/community-hospitals")</f>
        <v/>
      </c>
      <c r="Q272" t="inlineStr">
        <is>
          <t>(50.62104034423828, -2.450997829437256)</t>
        </is>
      </c>
      <c r="R272" t="inlineStr"/>
    </row>
    <row r="273">
      <c r="A273" t="n">
        <v>40438</v>
      </c>
      <c r="B273" t="inlineStr">
        <is>
          <t>RDYEG</t>
        </is>
      </c>
      <c r="C273" t="inlineStr">
        <is>
          <t>Hospital</t>
        </is>
      </c>
      <c r="D273" t="inlineStr">
        <is>
          <t>Hospital</t>
        </is>
      </c>
      <c r="E273" t="inlineStr">
        <is>
          <t>NHS Sector</t>
        </is>
      </c>
      <c r="F273" t="inlineStr">
        <is>
          <t>Visible</t>
        </is>
      </c>
      <c r="G273" t="b">
        <v>1</v>
      </c>
      <c r="H273" t="inlineStr">
        <is>
          <t>Westhaven Hospital</t>
        </is>
      </c>
      <c r="I273" t="inlineStr">
        <is>
          <t>Radipole Lane</t>
        </is>
      </c>
      <c r="J273" t="inlineStr">
        <is>
          <t>Weymouth, Dorset</t>
        </is>
      </c>
      <c r="K273" t="inlineStr">
        <is>
          <t>DT4 0QE</t>
        </is>
      </c>
      <c r="L273" t="inlineStr">
        <is>
          <t>RDY</t>
        </is>
      </c>
      <c r="M273" t="inlineStr">
        <is>
          <t>Dorset Healthcare University NHS Foundation Trust</t>
        </is>
      </c>
      <c r="N273" t="inlineStr">
        <is>
          <t>01305 786116</t>
        </is>
      </c>
      <c r="O273" t="inlineStr"/>
      <c r="P273">
        <f>HYPERLINK("http://www.dorsethealthcare.nhs.uk", "http://www.dorsethealthcare.nhs.uk")</f>
        <v/>
      </c>
      <c r="Q273" t="inlineStr">
        <is>
          <t>(50.61524200439453, -2.4800307750701904)</t>
        </is>
      </c>
      <c r="R273" t="inlineStr"/>
    </row>
    <row r="274">
      <c r="A274" t="n">
        <v>40439</v>
      </c>
      <c r="B274" t="inlineStr">
        <is>
          <t>RDYEH</t>
        </is>
      </c>
      <c r="C274" t="inlineStr">
        <is>
          <t>Hospital</t>
        </is>
      </c>
      <c r="D274" t="inlineStr">
        <is>
          <t>Hospital</t>
        </is>
      </c>
      <c r="E274" t="inlineStr">
        <is>
          <t>NHS Sector</t>
        </is>
      </c>
      <c r="F274" t="inlineStr">
        <is>
          <t>Visible</t>
        </is>
      </c>
      <c r="G274" t="b">
        <v>1</v>
      </c>
      <c r="H274" t="inlineStr">
        <is>
          <t>Portland Hospital</t>
        </is>
      </c>
      <c r="I274" t="inlineStr">
        <is>
          <t>Castle Road, Castletown</t>
        </is>
      </c>
      <c r="J274" t="inlineStr">
        <is>
          <t>Portland, Dorset</t>
        </is>
      </c>
      <c r="K274" t="inlineStr">
        <is>
          <t>DT5 1AX</t>
        </is>
      </c>
      <c r="L274" t="inlineStr">
        <is>
          <t>RDY</t>
        </is>
      </c>
      <c r="M274" t="inlineStr">
        <is>
          <t>Dorset Healthcare University NHS Foundation Trust</t>
        </is>
      </c>
      <c r="N274" t="inlineStr">
        <is>
          <t>01305 820341</t>
        </is>
      </c>
      <c r="O274" t="inlineStr"/>
      <c r="P274">
        <f>HYPERLINK("http://www.dorsethealthcare.nhs.uk", "http://www.dorsethealthcare.nhs.uk")</f>
        <v/>
      </c>
      <c r="Q274" t="inlineStr">
        <is>
          <t>(50.56582260131836, -2.44480848312378)</t>
        </is>
      </c>
      <c r="R274" t="inlineStr">
        <is>
          <t>01305 823148</t>
        </is>
      </c>
    </row>
    <row r="275">
      <c r="A275" t="n">
        <v>40440</v>
      </c>
      <c r="B275" t="inlineStr">
        <is>
          <t>RDYEJ</t>
        </is>
      </c>
      <c r="C275" t="inlineStr">
        <is>
          <t>Hospital</t>
        </is>
      </c>
      <c r="D275" t="inlineStr">
        <is>
          <t>Hospital</t>
        </is>
      </c>
      <c r="E275" t="inlineStr">
        <is>
          <t>NHS Sector</t>
        </is>
      </c>
      <c r="F275" t="inlineStr">
        <is>
          <t>Visible</t>
        </is>
      </c>
      <c r="G275" t="b">
        <v>1</v>
      </c>
      <c r="H275" t="inlineStr">
        <is>
          <t>Bridport Community Hospital</t>
        </is>
      </c>
      <c r="I275" t="inlineStr">
        <is>
          <t>Hospital Lane, North Allington</t>
        </is>
      </c>
      <c r="J275" t="inlineStr">
        <is>
          <t>Bridport, Dorset</t>
        </is>
      </c>
      <c r="K275" t="inlineStr">
        <is>
          <t>DT6 5DR</t>
        </is>
      </c>
      <c r="L275" t="inlineStr">
        <is>
          <t>RDY</t>
        </is>
      </c>
      <c r="M275" t="inlineStr">
        <is>
          <t>Dorset Healthcare University NHS Foundation Trust</t>
        </is>
      </c>
      <c r="N275" t="inlineStr">
        <is>
          <t>01308 422371</t>
        </is>
      </c>
      <c r="O275" t="inlineStr"/>
      <c r="P275">
        <f>HYPERLINK("http://www.dorsethealthcare.nhs.uk", "http://www.dorsethealthcare.nhs.uk")</f>
        <v/>
      </c>
      <c r="Q275" t="inlineStr">
        <is>
          <t>(50.74161148071289, -2.769914388656616)</t>
        </is>
      </c>
      <c r="R275" t="inlineStr">
        <is>
          <t>01308 426239</t>
        </is>
      </c>
    </row>
    <row r="276">
      <c r="A276" t="n">
        <v>40441</v>
      </c>
      <c r="B276" t="inlineStr">
        <is>
          <t>RDYER</t>
        </is>
      </c>
      <c r="C276" t="inlineStr">
        <is>
          <t>Hospital</t>
        </is>
      </c>
      <c r="D276" t="inlineStr">
        <is>
          <t>Hospital</t>
        </is>
      </c>
      <c r="E276" t="inlineStr">
        <is>
          <t>NHS Sector</t>
        </is>
      </c>
      <c r="F276" t="inlineStr">
        <is>
          <t>Visible</t>
        </is>
      </c>
      <c r="G276" t="b">
        <v>1</v>
      </c>
      <c r="H276" t="inlineStr">
        <is>
          <t>Blandford Community Hospital</t>
        </is>
      </c>
      <c r="I276" t="inlineStr">
        <is>
          <t>Milldown Road</t>
        </is>
      </c>
      <c r="J276" t="inlineStr">
        <is>
          <t>Blandford Forum, Dorset</t>
        </is>
      </c>
      <c r="K276" t="inlineStr">
        <is>
          <t>DT11 7DD</t>
        </is>
      </c>
      <c r="L276" t="inlineStr">
        <is>
          <t>RDY</t>
        </is>
      </c>
      <c r="M276" t="inlineStr">
        <is>
          <t>Dorset Healthcare University NHS Foundation Trust</t>
        </is>
      </c>
      <c r="N276" t="inlineStr">
        <is>
          <t>01258 456541</t>
        </is>
      </c>
      <c r="O276" t="inlineStr"/>
      <c r="P276">
        <f>HYPERLINK("http://www.dorsethealthcare.nhs.uk", "http://www.dorsethealthcare.nhs.uk")</f>
        <v/>
      </c>
      <c r="Q276" t="inlineStr">
        <is>
          <t>(50.863075256347656, -2.1679701805114746)</t>
        </is>
      </c>
      <c r="R276" t="inlineStr">
        <is>
          <t>01258 450786</t>
        </is>
      </c>
    </row>
    <row r="277">
      <c r="A277" t="n">
        <v>40442</v>
      </c>
      <c r="B277" t="inlineStr">
        <is>
          <t>RDYEY</t>
        </is>
      </c>
      <c r="C277" t="inlineStr">
        <is>
          <t>Hospital</t>
        </is>
      </c>
      <c r="D277" t="inlineStr">
        <is>
          <t>Hospital</t>
        </is>
      </c>
      <c r="E277" t="inlineStr">
        <is>
          <t>NHS Sector</t>
        </is>
      </c>
      <c r="F277" t="inlineStr">
        <is>
          <t>Visible</t>
        </is>
      </c>
      <c r="G277" t="b">
        <v>1</v>
      </c>
      <c r="H277" t="inlineStr">
        <is>
          <t>Westminster Memorial Hospital</t>
        </is>
      </c>
      <c r="I277" t="inlineStr">
        <is>
          <t>Abbey Walk</t>
        </is>
      </c>
      <c r="J277" t="inlineStr">
        <is>
          <t>Shaftesbury, Dorset</t>
        </is>
      </c>
      <c r="K277" t="inlineStr">
        <is>
          <t>SP7 8BD</t>
        </is>
      </c>
      <c r="L277" t="inlineStr">
        <is>
          <t>RDY</t>
        </is>
      </c>
      <c r="M277" t="inlineStr">
        <is>
          <t>Dorset Healthcare University NHS Foundation Trust</t>
        </is>
      </c>
      <c r="N277" t="inlineStr">
        <is>
          <t>01747 851535</t>
        </is>
      </c>
      <c r="O277" t="inlineStr"/>
      <c r="P277">
        <f>HYPERLINK("http://www.dorsethealthcare.nhs.uk", "http://www.dorsethealthcare.nhs.uk")</f>
        <v/>
      </c>
      <c r="Q277" t="inlineStr">
        <is>
          <t>(51.0047264099121, -2.200136184692383)</t>
        </is>
      </c>
      <c r="R277" t="inlineStr"/>
    </row>
    <row r="278">
      <c r="A278" t="n">
        <v>40443</v>
      </c>
      <c r="B278" t="inlineStr">
        <is>
          <t>RDYFC</t>
        </is>
      </c>
      <c r="C278" t="inlineStr">
        <is>
          <t>Hospital</t>
        </is>
      </c>
      <c r="D278" t="inlineStr">
        <is>
          <t>Hospital</t>
        </is>
      </c>
      <c r="E278" t="inlineStr">
        <is>
          <t>NHS Sector</t>
        </is>
      </c>
      <c r="F278" t="inlineStr">
        <is>
          <t>Visible</t>
        </is>
      </c>
      <c r="G278" t="b">
        <v>1</v>
      </c>
      <c r="H278" t="inlineStr">
        <is>
          <t>Yeatman Hospital</t>
        </is>
      </c>
      <c r="I278" t="inlineStr">
        <is>
          <t>Hospital Lane</t>
        </is>
      </c>
      <c r="J278" t="inlineStr">
        <is>
          <t>Sherborne, Dorset</t>
        </is>
      </c>
      <c r="K278" t="inlineStr">
        <is>
          <t>DT9 3JU</t>
        </is>
      </c>
      <c r="L278" t="inlineStr">
        <is>
          <t>RDY</t>
        </is>
      </c>
      <c r="M278" t="inlineStr">
        <is>
          <t>Dorset Healthcare University NHS Foundation Trust</t>
        </is>
      </c>
      <c r="N278" t="inlineStr">
        <is>
          <t>01935 813991</t>
        </is>
      </c>
      <c r="O278" t="inlineStr"/>
      <c r="P278">
        <f>HYPERLINK("http://www.dorsethealthcare.nhs.uk", "http://www.dorsethealthcare.nhs.uk")</f>
        <v/>
      </c>
      <c r="Q278" t="inlineStr">
        <is>
          <t>(50.949668884277344, -2.519826412200928)</t>
        </is>
      </c>
      <c r="R278" t="inlineStr"/>
    </row>
    <row r="279">
      <c r="A279" t="n">
        <v>40444</v>
      </c>
      <c r="B279" t="inlineStr">
        <is>
          <t>RDYFD</t>
        </is>
      </c>
      <c r="C279" t="inlineStr">
        <is>
          <t>Hospital</t>
        </is>
      </c>
      <c r="D279" t="inlineStr">
        <is>
          <t>Hospital</t>
        </is>
      </c>
      <c r="E279" t="inlineStr">
        <is>
          <t>NHS Sector</t>
        </is>
      </c>
      <c r="F279" t="inlineStr">
        <is>
          <t>Visible</t>
        </is>
      </c>
      <c r="G279" t="b">
        <v>1</v>
      </c>
      <c r="H279" t="inlineStr">
        <is>
          <t>Wareham Community Hospital</t>
        </is>
      </c>
      <c r="I279" t="inlineStr">
        <is>
          <t>Streche Road</t>
        </is>
      </c>
      <c r="J279" t="inlineStr">
        <is>
          <t>Wareham, Dorset</t>
        </is>
      </c>
      <c r="K279" t="inlineStr">
        <is>
          <t>BH20 4QQ</t>
        </is>
      </c>
      <c r="L279" t="inlineStr">
        <is>
          <t>RDY</t>
        </is>
      </c>
      <c r="M279" t="inlineStr">
        <is>
          <t>Dorset Healthcare University NHS Foundation Trust</t>
        </is>
      </c>
      <c r="N279" t="inlineStr">
        <is>
          <t>01929 552433</t>
        </is>
      </c>
      <c r="O279" t="inlineStr"/>
      <c r="P279">
        <f>HYPERLINK("http://www.dorsethealthcare.nhs.uk", "http://www.dorsethealthcare.nhs.uk")</f>
        <v/>
      </c>
      <c r="Q279" t="inlineStr">
        <is>
          <t>(50.686988830566406, -2.1167328357696533)</t>
        </is>
      </c>
      <c r="R279" t="inlineStr">
        <is>
          <t>01929 550170</t>
        </is>
      </c>
    </row>
    <row r="280">
      <c r="A280" t="n">
        <v>40445</v>
      </c>
      <c r="B280" t="inlineStr">
        <is>
          <t>RDYFE</t>
        </is>
      </c>
      <c r="C280" t="inlineStr">
        <is>
          <t>Hospital</t>
        </is>
      </c>
      <c r="D280" t="inlineStr">
        <is>
          <t>Hospital</t>
        </is>
      </c>
      <c r="E280" t="inlineStr">
        <is>
          <t>NHS Sector</t>
        </is>
      </c>
      <c r="F280" t="inlineStr">
        <is>
          <t>Visible</t>
        </is>
      </c>
      <c r="G280" t="b">
        <v>1</v>
      </c>
      <c r="H280" t="inlineStr">
        <is>
          <t>Victoria Hospital</t>
        </is>
      </c>
      <c r="I280" t="inlineStr">
        <is>
          <t>Victoria Hospital, Victoria Road</t>
        </is>
      </c>
      <c r="J280" t="inlineStr">
        <is>
          <t>Wimborne, Dorset</t>
        </is>
      </c>
      <c r="K280" t="inlineStr">
        <is>
          <t>BH21 1ER</t>
        </is>
      </c>
      <c r="L280" t="inlineStr">
        <is>
          <t>RDY</t>
        </is>
      </c>
      <c r="M280" t="inlineStr">
        <is>
          <t>Dorset Healthcare University NHS Foundation Trust</t>
        </is>
      </c>
      <c r="N280" t="inlineStr">
        <is>
          <t>01202 856410</t>
        </is>
      </c>
      <c r="O280" t="inlineStr"/>
      <c r="P280">
        <f>HYPERLINK("http://www.dorsethealthcare.nhs.uk", "http://www.dorsethealthcare.nhs.uk")</f>
        <v/>
      </c>
      <c r="Q280" t="inlineStr">
        <is>
          <t>(50.80220031738281, -1.9959040880203247)</t>
        </is>
      </c>
      <c r="R280" t="inlineStr">
        <is>
          <t>01202 849516</t>
        </is>
      </c>
    </row>
    <row r="281">
      <c r="A281" t="n">
        <v>40446</v>
      </c>
      <c r="B281" t="inlineStr">
        <is>
          <t>RDYFF</t>
        </is>
      </c>
      <c r="C281" t="inlineStr">
        <is>
          <t>Hospital</t>
        </is>
      </c>
      <c r="D281" t="inlineStr">
        <is>
          <t>Hospital</t>
        </is>
      </c>
      <c r="E281" t="inlineStr">
        <is>
          <t>NHS Sector</t>
        </is>
      </c>
      <c r="F281" t="inlineStr">
        <is>
          <t>Visible</t>
        </is>
      </c>
      <c r="G281" t="b">
        <v>1</v>
      </c>
      <c r="H281" t="inlineStr">
        <is>
          <t>Swanage Community Hospital</t>
        </is>
      </c>
      <c r="I281" t="inlineStr">
        <is>
          <t>Queens Road</t>
        </is>
      </c>
      <c r="J281" t="inlineStr">
        <is>
          <t>Swanage, Dorset</t>
        </is>
      </c>
      <c r="K281" t="inlineStr">
        <is>
          <t>BH19 2ES</t>
        </is>
      </c>
      <c r="L281" t="inlineStr">
        <is>
          <t>RDY</t>
        </is>
      </c>
      <c r="M281" t="inlineStr">
        <is>
          <t>Dorset Healthcare University NHS Foundation Trust</t>
        </is>
      </c>
      <c r="N281" t="inlineStr">
        <is>
          <t>01929 422282</t>
        </is>
      </c>
      <c r="O281" t="inlineStr"/>
      <c r="P281">
        <f>HYPERLINK("http://www.dorsethealthcare.nhs.uk", "http://www.dorsethealthcare.nhs.uk")</f>
        <v/>
      </c>
      <c r="Q281" t="inlineStr">
        <is>
          <t>(50.60551452636719, -1.9611995220184328)</t>
        </is>
      </c>
      <c r="R281" t="inlineStr">
        <is>
          <t>01929 423872</t>
        </is>
      </c>
    </row>
    <row r="282">
      <c r="A282" t="n">
        <v>40447</v>
      </c>
      <c r="B282" t="inlineStr">
        <is>
          <t>RDYFG</t>
        </is>
      </c>
      <c r="C282" t="inlineStr">
        <is>
          <t>Hospital</t>
        </is>
      </c>
      <c r="D282" t="inlineStr">
        <is>
          <t>Hospital</t>
        </is>
      </c>
      <c r="E282" t="inlineStr">
        <is>
          <t>NHS Sector</t>
        </is>
      </c>
      <c r="F282" t="inlineStr">
        <is>
          <t>Visible</t>
        </is>
      </c>
      <c r="G282" t="b">
        <v>1</v>
      </c>
      <c r="H282" t="inlineStr">
        <is>
          <t>St Leonards Community Hospital (Dorset)</t>
        </is>
      </c>
      <c r="I282" t="inlineStr">
        <is>
          <t>Ringwood Road</t>
        </is>
      </c>
      <c r="J282" t="inlineStr">
        <is>
          <t>Ringwood, Dorset</t>
        </is>
      </c>
      <c r="K282" t="inlineStr">
        <is>
          <t>BH24 2RR</t>
        </is>
      </c>
      <c r="L282" t="inlineStr">
        <is>
          <t>RDY</t>
        </is>
      </c>
      <c r="M282" t="inlineStr">
        <is>
          <t>Dorset Healthcare University NHS Foundation Trust</t>
        </is>
      </c>
      <c r="N282" t="inlineStr">
        <is>
          <t>01202 584200</t>
        </is>
      </c>
      <c r="O282" t="inlineStr"/>
      <c r="P282">
        <f>HYPERLINK("http://www.dorsethealthcare.nhs.uk", "http://www.dorsethealthcare.nhs.uk")</f>
        <v/>
      </c>
      <c r="Q282" t="inlineStr">
        <is>
          <t>(50.81726455688477, -1.856563925743103)</t>
        </is>
      </c>
      <c r="R282" t="inlineStr"/>
    </row>
    <row r="283">
      <c r="A283" t="n">
        <v>40450</v>
      </c>
      <c r="B283" t="inlineStr">
        <is>
          <t>RDZ05</t>
        </is>
      </c>
      <c r="C283" t="inlineStr">
        <is>
          <t>Hospital</t>
        </is>
      </c>
      <c r="D283" t="inlineStr">
        <is>
          <t>Hospital</t>
        </is>
      </c>
      <c r="E283" t="inlineStr">
        <is>
          <t>NHS Sector</t>
        </is>
      </c>
      <c r="F283" t="inlineStr">
        <is>
          <t>Visible</t>
        </is>
      </c>
      <c r="G283" t="b">
        <v>1</v>
      </c>
      <c r="H283" t="inlineStr">
        <is>
          <t>Christchurch Hospital</t>
        </is>
      </c>
      <c r="I283" t="inlineStr">
        <is>
          <t>Fairmile Road</t>
        </is>
      </c>
      <c r="J283" t="inlineStr">
        <is>
          <t>Christchurch, Dorset</t>
        </is>
      </c>
      <c r="K283" t="inlineStr">
        <is>
          <t>BH23 2JX</t>
        </is>
      </c>
      <c r="L283" t="inlineStr">
        <is>
          <t>RDZ</t>
        </is>
      </c>
      <c r="M283" t="inlineStr">
        <is>
          <t>The Royal Bournemouth and Christchurch Hospitals NHS Foundation Trust</t>
        </is>
      </c>
      <c r="N283" t="inlineStr">
        <is>
          <t>01202 486361</t>
        </is>
      </c>
      <c r="O283" t="inlineStr">
        <is>
          <t>webmaster@rbch.nhs.uk</t>
        </is>
      </c>
      <c r="P283">
        <f>HYPERLINK("http://www.rbch.nhs.uk", "http://www.rbch.nhs.uk")</f>
        <v/>
      </c>
      <c r="Q283" t="inlineStr">
        <is>
          <t>(50.74516677856445, -1.7901411056518557)</t>
        </is>
      </c>
      <c r="R283" t="inlineStr">
        <is>
          <t>01202 704077</t>
        </is>
      </c>
    </row>
    <row r="284">
      <c r="A284" t="n">
        <v>40451</v>
      </c>
      <c r="B284" t="inlineStr">
        <is>
          <t>RDZ20</t>
        </is>
      </c>
      <c r="C284" t="inlineStr">
        <is>
          <t>Hospital</t>
        </is>
      </c>
      <c r="D284" t="inlineStr">
        <is>
          <t>Hospital</t>
        </is>
      </c>
      <c r="E284" t="inlineStr">
        <is>
          <t>NHS Sector</t>
        </is>
      </c>
      <c r="F284" t="inlineStr">
        <is>
          <t>Visible</t>
        </is>
      </c>
      <c r="G284" t="b">
        <v>1</v>
      </c>
      <c r="H284" t="inlineStr">
        <is>
          <t>Royal Bournemouth Hospital</t>
        </is>
      </c>
      <c r="I284" t="inlineStr">
        <is>
          <t>Castle Lane East</t>
        </is>
      </c>
      <c r="J284" t="inlineStr">
        <is>
          <t>Bournemouth, Dorset</t>
        </is>
      </c>
      <c r="K284" t="inlineStr">
        <is>
          <t>BH7 7DW</t>
        </is>
      </c>
      <c r="L284" t="inlineStr">
        <is>
          <t>RDZ</t>
        </is>
      </c>
      <c r="M284" t="inlineStr">
        <is>
          <t>The Royal Bournemouth and Christchurch Hospitals NHS Foundation Trust</t>
        </is>
      </c>
      <c r="N284" t="inlineStr">
        <is>
          <t>01202 303626</t>
        </is>
      </c>
      <c r="O284" t="inlineStr">
        <is>
          <t>communications@rbch.nhs.uk</t>
        </is>
      </c>
      <c r="P284">
        <f>HYPERLINK("http://www.rbch.nhs.uk/", "http://www.rbch.nhs.uk/")</f>
        <v/>
      </c>
      <c r="Q284" t="inlineStr">
        <is>
          <t>(50.74748611450195, -1.8205056190490725)</t>
        </is>
      </c>
      <c r="R284" t="inlineStr"/>
    </row>
    <row r="285">
      <c r="A285" t="n">
        <v>40457</v>
      </c>
      <c r="B285" t="inlineStr">
        <is>
          <t>RE906</t>
        </is>
      </c>
      <c r="C285" t="inlineStr">
        <is>
          <t>Hospital</t>
        </is>
      </c>
      <c r="D285" t="inlineStr">
        <is>
          <t>Hospital</t>
        </is>
      </c>
      <c r="E285" t="inlineStr">
        <is>
          <t>NHS Sector</t>
        </is>
      </c>
      <c r="F285" t="inlineStr">
        <is>
          <t>Visible</t>
        </is>
      </c>
      <c r="G285" t="b">
        <v>1</v>
      </c>
      <c r="H285" t="inlineStr">
        <is>
          <t>Elmville Unit at Monkton Hall</t>
        </is>
      </c>
      <c r="I285" t="inlineStr">
        <is>
          <t>Monkton Village, Monkton Hall Hospital</t>
        </is>
      </c>
      <c r="J285" t="inlineStr">
        <is>
          <t>Jarrow, Tyne and Wear</t>
        </is>
      </c>
      <c r="K285" t="inlineStr">
        <is>
          <t>NE32 5NN</t>
        </is>
      </c>
      <c r="L285" t="inlineStr">
        <is>
          <t>RE9</t>
        </is>
      </c>
      <c r="M285" t="inlineStr">
        <is>
          <t>South Tyneside NHS Foundation Trust</t>
        </is>
      </c>
      <c r="N285" t="inlineStr">
        <is>
          <t>0191 2832583</t>
        </is>
      </c>
      <c r="O285" t="inlineStr"/>
      <c r="P285">
        <f>HYPERLINK("nan", "nan")</f>
        <v/>
      </c>
      <c r="Q285" t="inlineStr">
        <is>
          <t>(54.96662521362305, -1.5012601613998413)</t>
        </is>
      </c>
      <c r="R285" t="inlineStr"/>
    </row>
    <row r="286">
      <c r="A286" t="n">
        <v>40466</v>
      </c>
      <c r="B286" t="inlineStr">
        <is>
          <t>RE9GA</t>
        </is>
      </c>
      <c r="C286" t="inlineStr">
        <is>
          <t>Hospital</t>
        </is>
      </c>
      <c r="D286" t="inlineStr">
        <is>
          <t>Hospital</t>
        </is>
      </c>
      <c r="E286" t="inlineStr">
        <is>
          <t>NHS Sector</t>
        </is>
      </c>
      <c r="F286" t="inlineStr">
        <is>
          <t>Visible</t>
        </is>
      </c>
      <c r="G286" t="b">
        <v>1</v>
      </c>
      <c r="H286" t="inlineStr">
        <is>
          <t>South Tyneside District Hospital</t>
        </is>
      </c>
      <c r="I286" t="inlineStr">
        <is>
          <t>Harton Lane</t>
        </is>
      </c>
      <c r="J286" t="inlineStr">
        <is>
          <t>South Shields, Tyne and Wear</t>
        </is>
      </c>
      <c r="K286" t="inlineStr">
        <is>
          <t>NE34 0PL</t>
        </is>
      </c>
      <c r="L286" t="inlineStr">
        <is>
          <t>RE9</t>
        </is>
      </c>
      <c r="M286" t="inlineStr">
        <is>
          <t>South Tyneside NHS Foundation Trust</t>
        </is>
      </c>
      <c r="N286" t="inlineStr">
        <is>
          <t>0191 404 1000</t>
        </is>
      </c>
      <c r="O286" t="inlineStr">
        <is>
          <t>chris.morgan@stft.nhs.uk</t>
        </is>
      </c>
      <c r="P286">
        <f>HYPERLINK("http://www.stft.nhs.uk/", "http://www.stft.nhs.uk/")</f>
        <v/>
      </c>
      <c r="Q286" t="inlineStr">
        <is>
          <t>(54.9712028503418, -1.4284396171569824)</t>
        </is>
      </c>
      <c r="R286" t="inlineStr">
        <is>
          <t>0191 2022197</t>
        </is>
      </c>
    </row>
    <row r="287">
      <c r="A287" t="n">
        <v>40467</v>
      </c>
      <c r="B287" t="inlineStr">
        <is>
          <t>RE9GC</t>
        </is>
      </c>
      <c r="C287" t="inlineStr">
        <is>
          <t>Hospital</t>
        </is>
      </c>
      <c r="D287" t="inlineStr">
        <is>
          <t>Hospital</t>
        </is>
      </c>
      <c r="E287" t="inlineStr">
        <is>
          <t>NHS Sector</t>
        </is>
      </c>
      <c r="F287" t="inlineStr">
        <is>
          <t>Visible</t>
        </is>
      </c>
      <c r="G287" t="b">
        <v>1</v>
      </c>
      <c r="H287" t="inlineStr">
        <is>
          <t>Primrose Hill Hospital</t>
        </is>
      </c>
      <c r="I287" t="inlineStr">
        <is>
          <t>Primrose Terrace</t>
        </is>
      </c>
      <c r="J287" t="inlineStr">
        <is>
          <t>Jarrow, Tyne and Wear</t>
        </is>
      </c>
      <c r="K287" t="inlineStr">
        <is>
          <t>NE32 5HA</t>
        </is>
      </c>
      <c r="L287" t="inlineStr">
        <is>
          <t>RE9</t>
        </is>
      </c>
      <c r="M287" t="inlineStr">
        <is>
          <t>South Tyneside NHS Foundation Trust</t>
        </is>
      </c>
      <c r="N287" t="inlineStr">
        <is>
          <t>0191 451 6375</t>
        </is>
      </c>
      <c r="O287" t="inlineStr">
        <is>
          <t>chris.morgan@sthct.nhs.uk</t>
        </is>
      </c>
      <c r="P287">
        <f>HYPERLINK("http://www.sthct.nhs.uk/", "http://www.sthct.nhs.uk/")</f>
        <v/>
      </c>
      <c r="Q287" t="inlineStr">
        <is>
          <t>(54.96765899658203, -1.4857056140899658)</t>
        </is>
      </c>
      <c r="R287" t="inlineStr">
        <is>
          <t>0191 428 4839</t>
        </is>
      </c>
    </row>
    <row r="288">
      <c r="A288" t="n">
        <v>40468</v>
      </c>
      <c r="B288" t="inlineStr">
        <is>
          <t>RE9GF</t>
        </is>
      </c>
      <c r="C288" t="inlineStr">
        <is>
          <t>Hospital</t>
        </is>
      </c>
      <c r="D288" t="inlineStr">
        <is>
          <t>Hospital</t>
        </is>
      </c>
      <c r="E288" t="inlineStr">
        <is>
          <t>NHS Sector</t>
        </is>
      </c>
      <c r="F288" t="inlineStr">
        <is>
          <t>Visible</t>
        </is>
      </c>
      <c r="G288" t="b">
        <v>1</v>
      </c>
      <c r="H288" t="inlineStr">
        <is>
          <t>Palmer Community Hospital</t>
        </is>
      </c>
      <c r="I288" t="inlineStr">
        <is>
          <t>Wear Street</t>
        </is>
      </c>
      <c r="J288" t="inlineStr">
        <is>
          <t>Jarrow, Tyne and Wear</t>
        </is>
      </c>
      <c r="K288" t="inlineStr">
        <is>
          <t>NE32 3UX</t>
        </is>
      </c>
      <c r="L288" t="inlineStr">
        <is>
          <t>RE9</t>
        </is>
      </c>
      <c r="M288" t="inlineStr">
        <is>
          <t>South Tyneside NHS Foundation Trust</t>
        </is>
      </c>
      <c r="N288" t="inlineStr">
        <is>
          <t>0191 402 8000</t>
        </is>
      </c>
      <c r="O288" t="inlineStr">
        <is>
          <t>chris.morgan@stft.nhs.uk</t>
        </is>
      </c>
      <c r="P288">
        <f>HYPERLINK("http://www.stft.nhs.uk/", "http://www.stft.nhs.uk/")</f>
        <v/>
      </c>
      <c r="Q288" t="inlineStr">
        <is>
          <t>(54.98065948486328, -1.4919613599777222)</t>
        </is>
      </c>
      <c r="R288" t="inlineStr"/>
    </row>
    <row r="289">
      <c r="A289" t="n">
        <v>40470</v>
      </c>
      <c r="B289" t="inlineStr">
        <is>
          <t>REF01</t>
        </is>
      </c>
      <c r="C289" t="inlineStr">
        <is>
          <t>Hospital</t>
        </is>
      </c>
      <c r="D289" t="inlineStr">
        <is>
          <t>Hospital</t>
        </is>
      </c>
      <c r="E289" t="inlineStr">
        <is>
          <t>NHS Sector</t>
        </is>
      </c>
      <c r="F289" t="inlineStr">
        <is>
          <t>Visible</t>
        </is>
      </c>
      <c r="G289" t="b">
        <v>1</v>
      </c>
      <c r="H289" t="inlineStr">
        <is>
          <t>West Cornwall Hospital (Penzance)</t>
        </is>
      </c>
      <c r="I289" t="inlineStr">
        <is>
          <t>St Clare Street</t>
        </is>
      </c>
      <c r="J289" t="inlineStr">
        <is>
          <t>Penzance, Cornwall</t>
        </is>
      </c>
      <c r="K289" t="inlineStr">
        <is>
          <t>TR18 2PF</t>
        </is>
      </c>
      <c r="L289" t="inlineStr">
        <is>
          <t>REF</t>
        </is>
      </c>
      <c r="M289" t="inlineStr">
        <is>
          <t>Royal Cornwall Hospitals NHS Trust</t>
        </is>
      </c>
      <c r="N289" t="inlineStr">
        <is>
          <t>01736 874000</t>
        </is>
      </c>
      <c r="O289" t="inlineStr">
        <is>
          <t>rcht.patientexperience@nhs.net</t>
        </is>
      </c>
      <c r="P289">
        <f>HYPERLINK("http://www.royalcornwall.nhs.uk", "http://www.royalcornwall.nhs.uk")</f>
        <v/>
      </c>
      <c r="Q289" t="inlineStr">
        <is>
          <t>(50.12206649780274, -5.542964458465576)</t>
        </is>
      </c>
      <c r="R289" t="inlineStr">
        <is>
          <t>01736874081</t>
        </is>
      </c>
    </row>
    <row r="290">
      <c r="A290" t="n">
        <v>40471</v>
      </c>
      <c r="B290" t="inlineStr">
        <is>
          <t>REF02</t>
        </is>
      </c>
      <c r="C290" t="inlineStr">
        <is>
          <t>Hospital</t>
        </is>
      </c>
      <c r="D290" t="inlineStr">
        <is>
          <t>Hospital</t>
        </is>
      </c>
      <c r="E290" t="inlineStr">
        <is>
          <t>NHS Sector</t>
        </is>
      </c>
      <c r="F290" t="inlineStr">
        <is>
          <t>Visible</t>
        </is>
      </c>
      <c r="G290" t="b">
        <v>1</v>
      </c>
      <c r="H290" t="inlineStr">
        <is>
          <t>St Michael's Hospital</t>
        </is>
      </c>
      <c r="I290" t="inlineStr">
        <is>
          <t>Trelissick Road</t>
        </is>
      </c>
      <c r="J290" t="inlineStr">
        <is>
          <t>Hayle, Cornwall</t>
        </is>
      </c>
      <c r="K290" t="inlineStr">
        <is>
          <t>TR27 4JA</t>
        </is>
      </c>
      <c r="L290" t="inlineStr">
        <is>
          <t>REF</t>
        </is>
      </c>
      <c r="M290" t="inlineStr">
        <is>
          <t>Royal Cornwall Hospitals NHS Trust</t>
        </is>
      </c>
      <c r="N290" t="inlineStr">
        <is>
          <t>01736 758854</t>
        </is>
      </c>
      <c r="O290" t="inlineStr">
        <is>
          <t>rcht.patientexperience@nhs.net</t>
        </is>
      </c>
      <c r="P290">
        <f>HYPERLINK("http://www.royalcornwall.nhs.uk", "http://www.royalcornwall.nhs.uk")</f>
        <v/>
      </c>
      <c r="Q290" t="inlineStr">
        <is>
          <t>(50.18036270141602, -5.424410820007324)</t>
        </is>
      </c>
      <c r="R290" t="inlineStr">
        <is>
          <t>01736 753344</t>
        </is>
      </c>
    </row>
    <row r="291">
      <c r="A291" t="n">
        <v>40472</v>
      </c>
      <c r="B291" t="inlineStr">
        <is>
          <t>REF12</t>
        </is>
      </c>
      <c r="C291" t="inlineStr">
        <is>
          <t>Hospital</t>
        </is>
      </c>
      <c r="D291" t="inlineStr">
        <is>
          <t>Hospital</t>
        </is>
      </c>
      <c r="E291" t="inlineStr">
        <is>
          <t>NHS Sector</t>
        </is>
      </c>
      <c r="F291" t="inlineStr">
        <is>
          <t>Visible</t>
        </is>
      </c>
      <c r="G291" t="b">
        <v>1</v>
      </c>
      <c r="H291" t="inlineStr">
        <is>
          <t>Royal Cornwall Hospital (Treliske)</t>
        </is>
      </c>
      <c r="I291" t="inlineStr">
        <is>
          <t>Treliske</t>
        </is>
      </c>
      <c r="J291" t="inlineStr">
        <is>
          <t>Truro, Cornwall</t>
        </is>
      </c>
      <c r="K291" t="inlineStr">
        <is>
          <t>TR1 3LQ</t>
        </is>
      </c>
      <c r="L291" t="inlineStr">
        <is>
          <t>REF</t>
        </is>
      </c>
      <c r="M291" t="inlineStr">
        <is>
          <t>Royal Cornwall Hospitals NHS Trust</t>
        </is>
      </c>
      <c r="N291" t="inlineStr">
        <is>
          <t>01872 250000</t>
        </is>
      </c>
      <c r="O291" t="inlineStr">
        <is>
          <t>rcht.patientexperience@nhs.net</t>
        </is>
      </c>
      <c r="P291">
        <f>HYPERLINK("http://www.royalcornwall.nhs.uk", "http://www.royalcornwall.nhs.uk")</f>
        <v/>
      </c>
      <c r="Q291" t="inlineStr">
        <is>
          <t>(50.26656723022461, -5.094250202178955)</t>
        </is>
      </c>
      <c r="R291" t="inlineStr">
        <is>
          <t>01872 252708</t>
        </is>
      </c>
    </row>
    <row r="292">
      <c r="A292" t="n">
        <v>40481</v>
      </c>
      <c r="B292" t="inlineStr">
        <is>
          <t>REM21</t>
        </is>
      </c>
      <c r="C292" t="inlineStr">
        <is>
          <t>Hospital</t>
        </is>
      </c>
      <c r="D292" t="inlineStr">
        <is>
          <t>Hospital</t>
        </is>
      </c>
      <c r="E292" t="inlineStr">
        <is>
          <t>NHS Sector</t>
        </is>
      </c>
      <c r="F292" t="inlineStr">
        <is>
          <t>Visible</t>
        </is>
      </c>
      <c r="G292" t="b">
        <v>1</v>
      </c>
      <c r="H292" t="inlineStr">
        <is>
          <t>Aintree University Hospital</t>
        </is>
      </c>
      <c r="I292" t="inlineStr">
        <is>
          <t>Aintree University Hospital, Lower Lane</t>
        </is>
      </c>
      <c r="J292" t="inlineStr">
        <is>
          <t>Liverpool, Merseyside</t>
        </is>
      </c>
      <c r="K292" t="inlineStr">
        <is>
          <t>L9 7AL</t>
        </is>
      </c>
      <c r="L292" t="inlineStr">
        <is>
          <t>REM</t>
        </is>
      </c>
      <c r="M292" t="inlineStr">
        <is>
          <t>Liverpool University Hospitals NHS Foundation Trust</t>
        </is>
      </c>
      <c r="N292" t="inlineStr">
        <is>
          <t>0151 525 5980</t>
        </is>
      </c>
      <c r="O292" t="inlineStr"/>
      <c r="P292">
        <f>HYPERLINK("http://www.aintreehospital.nhs.uk", "http://www.aintreehospital.nhs.uk")</f>
        <v/>
      </c>
      <c r="Q292" t="inlineStr">
        <is>
          <t>(53.46632766723633, -2.9310894012451167)</t>
        </is>
      </c>
      <c r="R292" t="inlineStr"/>
    </row>
    <row r="293">
      <c r="A293" t="n">
        <v>40499</v>
      </c>
      <c r="B293" t="inlineStr">
        <is>
          <t>REMRQ</t>
        </is>
      </c>
      <c r="C293" t="inlineStr">
        <is>
          <t>Hospital</t>
        </is>
      </c>
      <c r="D293" t="inlineStr">
        <is>
          <t>Hospital</t>
        </is>
      </c>
      <c r="E293" t="inlineStr">
        <is>
          <t>NHS Sector</t>
        </is>
      </c>
      <c r="F293" t="inlineStr">
        <is>
          <t>Visible</t>
        </is>
      </c>
      <c r="G293" t="b">
        <v>0</v>
      </c>
      <c r="H293" t="inlineStr">
        <is>
          <t>Royal Liverpool University Hospital</t>
        </is>
      </c>
      <c r="I293" t="inlineStr">
        <is>
          <t>Prescot Street</t>
        </is>
      </c>
      <c r="J293" t="inlineStr">
        <is>
          <t>Liverpool, Merseyside</t>
        </is>
      </c>
      <c r="K293" t="inlineStr">
        <is>
          <t>L7 8XP</t>
        </is>
      </c>
      <c r="L293" t="inlineStr">
        <is>
          <t>REM</t>
        </is>
      </c>
      <c r="M293" t="inlineStr">
        <is>
          <t>Liverpool University Hospitals NHS Foundation Trust</t>
        </is>
      </c>
      <c r="N293" t="inlineStr"/>
      <c r="O293" t="inlineStr"/>
      <c r="P293">
        <f>HYPERLINK("nan", "nan")</f>
        <v/>
      </c>
      <c r="Q293" t="inlineStr">
        <is>
          <t>(53.4095115661621, -2.964794158935547)</t>
        </is>
      </c>
      <c r="R293" t="inlineStr"/>
    </row>
    <row r="294">
      <c r="A294" t="n">
        <v>40504</v>
      </c>
      <c r="B294" t="inlineStr">
        <is>
          <t>REP01</t>
        </is>
      </c>
      <c r="C294" t="inlineStr">
        <is>
          <t>Hospital</t>
        </is>
      </c>
      <c r="D294" t="inlineStr">
        <is>
          <t>Hospital</t>
        </is>
      </c>
      <c r="E294" t="inlineStr">
        <is>
          <t>NHS Sector</t>
        </is>
      </c>
      <c r="F294" t="inlineStr">
        <is>
          <t>Visible</t>
        </is>
      </c>
      <c r="G294" t="b">
        <v>1</v>
      </c>
      <c r="H294" t="inlineStr">
        <is>
          <t>Liverpool Women's NHS Foundation Trust</t>
        </is>
      </c>
      <c r="I294" t="inlineStr">
        <is>
          <t>Crown Street</t>
        </is>
      </c>
      <c r="J294" t="inlineStr">
        <is>
          <t>Liverpool</t>
        </is>
      </c>
      <c r="K294" t="inlineStr">
        <is>
          <t>L8 7SS</t>
        </is>
      </c>
      <c r="L294" t="inlineStr">
        <is>
          <t>REP</t>
        </is>
      </c>
      <c r="M294" t="inlineStr">
        <is>
          <t>Liverpool Women's NHS Foundation Trust</t>
        </is>
      </c>
      <c r="N294" t="inlineStr">
        <is>
          <t>0151 708 9988</t>
        </is>
      </c>
      <c r="O294" t="inlineStr"/>
      <c r="P294">
        <f>HYPERLINK("http://www.liverpoolwomens.nhs.uk/", "http://www.liverpoolwomens.nhs.uk/")</f>
        <v/>
      </c>
      <c r="Q294" t="inlineStr">
        <is>
          <t>(53.39846420288086, -2.9600625038146973)</t>
        </is>
      </c>
      <c r="R294" t="inlineStr">
        <is>
          <t>0151 702 4028</t>
        </is>
      </c>
    </row>
    <row r="295">
      <c r="A295" t="n">
        <v>40560</v>
      </c>
      <c r="B295" t="inlineStr">
        <is>
          <t>RET20</t>
        </is>
      </c>
      <c r="C295" t="inlineStr">
        <is>
          <t>Hospital</t>
        </is>
      </c>
      <c r="D295" t="inlineStr">
        <is>
          <t>Hospital</t>
        </is>
      </c>
      <c r="E295" t="inlineStr">
        <is>
          <t>NHS Sector</t>
        </is>
      </c>
      <c r="F295" t="inlineStr">
        <is>
          <t>Visible</t>
        </is>
      </c>
      <c r="G295" t="b">
        <v>1</v>
      </c>
      <c r="H295" t="inlineStr">
        <is>
          <t xml:space="preserve">The Walton Centre </t>
        </is>
      </c>
      <c r="I295" t="inlineStr">
        <is>
          <t>Lower Lane, Fazakerley</t>
        </is>
      </c>
      <c r="J295" t="inlineStr">
        <is>
          <t>Liverpool, Merseyside</t>
        </is>
      </c>
      <c r="K295" t="inlineStr">
        <is>
          <t>L9 7LJ</t>
        </is>
      </c>
      <c r="L295" t="inlineStr">
        <is>
          <t>RET</t>
        </is>
      </c>
      <c r="M295" t="inlineStr">
        <is>
          <t>The Walton Centre NHS Foundation Trust</t>
        </is>
      </c>
      <c r="N295" t="inlineStr">
        <is>
          <t>0151 525 3611</t>
        </is>
      </c>
      <c r="O295" t="inlineStr">
        <is>
          <t>enquiries@thewaltoncentre.nhs.uk</t>
        </is>
      </c>
      <c r="P295">
        <f>HYPERLINK("http://www.thewaltoncentre.nhs.uk", "http://www.thewaltoncentre.nhs.uk")</f>
        <v/>
      </c>
      <c r="Q295" t="inlineStr">
        <is>
          <t>(53.46640014648438, -2.930985450744629)</t>
        </is>
      </c>
      <c r="R295" t="inlineStr">
        <is>
          <t>0151 529 5500</t>
        </is>
      </c>
    </row>
    <row r="296">
      <c r="A296" t="n">
        <v>40563</v>
      </c>
      <c r="B296" t="inlineStr">
        <is>
          <t>RF4DG</t>
        </is>
      </c>
      <c r="C296" t="inlineStr">
        <is>
          <t>Hospital</t>
        </is>
      </c>
      <c r="D296" t="inlineStr">
        <is>
          <t>Hospital</t>
        </is>
      </c>
      <c r="E296" t="inlineStr">
        <is>
          <t>NHS Sector</t>
        </is>
      </c>
      <c r="F296" t="inlineStr">
        <is>
          <t>Visible</t>
        </is>
      </c>
      <c r="G296" t="b">
        <v>1</v>
      </c>
      <c r="H296" t="inlineStr">
        <is>
          <t>King George Hospital</t>
        </is>
      </c>
      <c r="I296" t="inlineStr">
        <is>
          <t>Barley Lane</t>
        </is>
      </c>
      <c r="J296" t="inlineStr">
        <is>
          <t>Ilford, Essex</t>
        </is>
      </c>
      <c r="K296" t="inlineStr">
        <is>
          <t>IG3 8YB</t>
        </is>
      </c>
      <c r="L296" t="inlineStr">
        <is>
          <t>RF4</t>
        </is>
      </c>
      <c r="M296" t="inlineStr">
        <is>
          <t>Barking, Havering and Redbridge University Hospitals NHS Trust</t>
        </is>
      </c>
      <c r="N296" t="inlineStr">
        <is>
          <t>0330 400 4333</t>
        </is>
      </c>
      <c r="O296" t="inlineStr"/>
      <c r="P296">
        <f>HYPERLINK("http://www.bhrhospitals.nhs.uk/", "http://www.bhrhospitals.nhs.uk/")</f>
        <v/>
      </c>
      <c r="Q296" t="inlineStr">
        <is>
          <t>(51.580543518066406, 0.1121212840080261)</t>
        </is>
      </c>
      <c r="R296" t="inlineStr"/>
    </row>
    <row r="297">
      <c r="A297" t="n">
        <v>40568</v>
      </c>
      <c r="B297" t="inlineStr">
        <is>
          <t>RF4QH</t>
        </is>
      </c>
      <c r="C297" t="inlineStr">
        <is>
          <t>Hospital</t>
        </is>
      </c>
      <c r="D297" t="inlineStr">
        <is>
          <t>Hospital</t>
        </is>
      </c>
      <c r="E297" t="inlineStr">
        <is>
          <t>NHS Sector</t>
        </is>
      </c>
      <c r="F297" t="inlineStr">
        <is>
          <t>Visible</t>
        </is>
      </c>
      <c r="G297" t="b">
        <v>1</v>
      </c>
      <c r="H297" t="inlineStr">
        <is>
          <t>Queen's Hospital</t>
        </is>
      </c>
      <c r="I297" t="inlineStr">
        <is>
          <t>Rom Valley Way</t>
        </is>
      </c>
      <c r="J297" t="inlineStr">
        <is>
          <t>Romford, Essex</t>
        </is>
      </c>
      <c r="K297" t="inlineStr">
        <is>
          <t>RM7 0AG</t>
        </is>
      </c>
      <c r="L297" t="inlineStr">
        <is>
          <t>RF4</t>
        </is>
      </c>
      <c r="M297" t="inlineStr">
        <is>
          <t>Barking, Havering and Redbridge University Hospitals NHS Trust</t>
        </is>
      </c>
      <c r="N297" t="inlineStr">
        <is>
          <t>01708 435000</t>
        </is>
      </c>
      <c r="O297" t="inlineStr"/>
      <c r="P297">
        <f>HYPERLINK("http://www.bhrhospitals.nhs.uk", "http://www.bhrhospitals.nhs.uk")</f>
        <v/>
      </c>
      <c r="Q297" t="inlineStr">
        <is>
          <t>(51.56942749023438, 0.1804053038358688)</t>
        </is>
      </c>
      <c r="R297" t="inlineStr"/>
    </row>
    <row r="298">
      <c r="A298" t="n">
        <v>40570</v>
      </c>
      <c r="B298" t="inlineStr">
        <is>
          <t>RFFAA</t>
        </is>
      </c>
      <c r="C298" t="inlineStr">
        <is>
          <t>Hospital</t>
        </is>
      </c>
      <c r="D298" t="inlineStr">
        <is>
          <t>Hospital</t>
        </is>
      </c>
      <c r="E298" t="inlineStr">
        <is>
          <t>NHS Sector</t>
        </is>
      </c>
      <c r="F298" t="inlineStr">
        <is>
          <t>Visible</t>
        </is>
      </c>
      <c r="G298" t="b">
        <v>1</v>
      </c>
      <c r="H298" t="inlineStr">
        <is>
          <t>Barnsley Hospital</t>
        </is>
      </c>
      <c r="I298" t="inlineStr">
        <is>
          <t>Gawber Road</t>
        </is>
      </c>
      <c r="J298" t="inlineStr">
        <is>
          <t>Barnsley, Yorkshire</t>
        </is>
      </c>
      <c r="K298" t="inlineStr">
        <is>
          <t>S75 2EP</t>
        </is>
      </c>
      <c r="L298" t="inlineStr">
        <is>
          <t>RFF</t>
        </is>
      </c>
      <c r="M298" t="inlineStr">
        <is>
          <t>Barnsley Hospital NHS Foundation Trust</t>
        </is>
      </c>
      <c r="N298" t="inlineStr">
        <is>
          <t>01226 730000</t>
        </is>
      </c>
      <c r="O298" t="inlineStr"/>
      <c r="P298">
        <f>HYPERLINK("http://www.barnsleyhospital.nhs.uk", "http://www.barnsleyhospital.nhs.uk")</f>
        <v/>
      </c>
      <c r="Q298" t="inlineStr">
        <is>
          <t>(53.55913543701172, -1.4994779825210571)</t>
        </is>
      </c>
      <c r="R298" t="inlineStr"/>
    </row>
    <row r="299">
      <c r="A299" t="n">
        <v>40573</v>
      </c>
      <c r="B299" t="inlineStr">
        <is>
          <t>RFRPA</t>
        </is>
      </c>
      <c r="C299" t="inlineStr">
        <is>
          <t>Hospital</t>
        </is>
      </c>
      <c r="D299" t="inlineStr">
        <is>
          <t>Hospital</t>
        </is>
      </c>
      <c r="E299" t="inlineStr">
        <is>
          <t>NHS Sector</t>
        </is>
      </c>
      <c r="F299" t="inlineStr">
        <is>
          <t>Visible</t>
        </is>
      </c>
      <c r="G299" t="b">
        <v>1</v>
      </c>
      <c r="H299" t="inlineStr">
        <is>
          <t>Rotherham Hospital</t>
        </is>
      </c>
      <c r="I299" t="inlineStr">
        <is>
          <t>Moorgate Road</t>
        </is>
      </c>
      <c r="J299" t="inlineStr">
        <is>
          <t>Rotherham</t>
        </is>
      </c>
      <c r="K299" t="inlineStr">
        <is>
          <t>S60 2UD</t>
        </is>
      </c>
      <c r="L299" t="inlineStr">
        <is>
          <t>RFR</t>
        </is>
      </c>
      <c r="M299" t="inlineStr">
        <is>
          <t>The Rotherham NHS Foundation Trust</t>
        </is>
      </c>
      <c r="N299" t="inlineStr">
        <is>
          <t>01709 82 0000</t>
        </is>
      </c>
      <c r="O299" t="inlineStr">
        <is>
          <t>communication@rothgen.nhs.uk</t>
        </is>
      </c>
      <c r="P299">
        <f>HYPERLINK("http://www.therotherhamft.nhs.uk", "http://www.therotherhamft.nhs.uk")</f>
        <v/>
      </c>
      <c r="Q299" t="inlineStr">
        <is>
          <t>(53.41397476196289, -1.3428654670715332)</t>
        </is>
      </c>
      <c r="R299" t="inlineStr">
        <is>
          <t>01709 42 4200</t>
        </is>
      </c>
    </row>
    <row r="300">
      <c r="A300" t="n">
        <v>40583</v>
      </c>
      <c r="B300" t="inlineStr">
        <is>
          <t>RFSDA</t>
        </is>
      </c>
      <c r="C300" t="inlineStr">
        <is>
          <t>Hospital</t>
        </is>
      </c>
      <c r="D300" t="inlineStr">
        <is>
          <t>Hospital</t>
        </is>
      </c>
      <c r="E300" t="inlineStr">
        <is>
          <t>NHS Sector</t>
        </is>
      </c>
      <c r="F300" t="inlineStr">
        <is>
          <t>Visible</t>
        </is>
      </c>
      <c r="G300" t="b">
        <v>1</v>
      </c>
      <c r="H300" t="inlineStr">
        <is>
          <t>Chesterfield Royal Hospital</t>
        </is>
      </c>
      <c r="I300" t="inlineStr">
        <is>
          <t>Calow, Top Road</t>
        </is>
      </c>
      <c r="J300" t="inlineStr">
        <is>
          <t>Chesterfield, Derbyshire</t>
        </is>
      </c>
      <c r="K300" t="inlineStr">
        <is>
          <t>S44 5BL</t>
        </is>
      </c>
      <c r="L300" t="inlineStr">
        <is>
          <t>RFS</t>
        </is>
      </c>
      <c r="M300" t="inlineStr">
        <is>
          <t>Chesterfield Royal Hospital NHS Foundation Trust</t>
        </is>
      </c>
      <c r="N300" t="inlineStr">
        <is>
          <t>01246 277271</t>
        </is>
      </c>
      <c r="O300" t="inlineStr">
        <is>
          <t>crhft.communications@nhs.net</t>
        </is>
      </c>
      <c r="P300">
        <f>HYPERLINK("http://www.chesterfieldroyal.nhs.uk", "http://www.chesterfieldroyal.nhs.uk")</f>
        <v/>
      </c>
      <c r="Q300" t="inlineStr">
        <is>
          <t>(53.2362174987793, -1.4000365734100342)</t>
        </is>
      </c>
      <c r="R300" t="inlineStr">
        <is>
          <t>01246 512737</t>
        </is>
      </c>
    </row>
    <row r="301">
      <c r="A301" t="n">
        <v>40644</v>
      </c>
      <c r="B301" t="inlineStr">
        <is>
          <t>RGD05</t>
        </is>
      </c>
      <c r="C301" t="inlineStr">
        <is>
          <t>Hospital</t>
        </is>
      </c>
      <c r="D301" t="inlineStr">
        <is>
          <t>Hospital</t>
        </is>
      </c>
      <c r="E301" t="inlineStr">
        <is>
          <t>NHS Sector</t>
        </is>
      </c>
      <c r="F301" t="inlineStr">
        <is>
          <t>Visible</t>
        </is>
      </c>
      <c r="G301" t="b">
        <v>1</v>
      </c>
      <c r="H301" t="inlineStr">
        <is>
          <t>The Mount</t>
        </is>
      </c>
      <c r="I301" t="inlineStr">
        <is>
          <t>44 Hyde Terrace</t>
        </is>
      </c>
      <c r="J301" t="inlineStr">
        <is>
          <t>Leeds, West Yorkshire</t>
        </is>
      </c>
      <c r="K301" t="inlineStr">
        <is>
          <t>LS2 9LN</t>
        </is>
      </c>
      <c r="L301" t="inlineStr">
        <is>
          <t>RGD</t>
        </is>
      </c>
      <c r="M301" t="inlineStr">
        <is>
          <t>Leeds and York Partnership NHS Foundation Trust</t>
        </is>
      </c>
      <c r="N301" t="inlineStr">
        <is>
          <t>0113 855 5000</t>
        </is>
      </c>
      <c r="O301" t="inlineStr">
        <is>
          <t>pals.lypft@nhs.net</t>
        </is>
      </c>
      <c r="P301">
        <f>HYPERLINK("http://www.leedsandyorkpft.nhs.uk/", "http://www.leedsandyorkpft.nhs.uk/")</f>
        <v/>
      </c>
      <c r="Q301" t="inlineStr">
        <is>
          <t>(53.80408096313477, -1.5588370561599731)</t>
        </is>
      </c>
      <c r="R301" t="inlineStr"/>
    </row>
    <row r="302">
      <c r="A302" t="n">
        <v>40646</v>
      </c>
      <c r="B302" t="inlineStr">
        <is>
          <t>RGD17</t>
        </is>
      </c>
      <c r="C302" t="inlineStr">
        <is>
          <t>Hospital</t>
        </is>
      </c>
      <c r="D302" t="inlineStr">
        <is>
          <t>Hospital</t>
        </is>
      </c>
      <c r="E302" t="inlineStr">
        <is>
          <t>NHS Sector</t>
        </is>
      </c>
      <c r="F302" t="inlineStr">
        <is>
          <t>Visible</t>
        </is>
      </c>
      <c r="G302" t="b">
        <v>1</v>
      </c>
      <c r="H302" t="inlineStr">
        <is>
          <t>St Mary's Hospital</t>
        </is>
      </c>
      <c r="I302" t="inlineStr">
        <is>
          <t>Green Hill Road</t>
        </is>
      </c>
      <c r="J302" t="inlineStr">
        <is>
          <t>Leeds, West Yorkshire</t>
        </is>
      </c>
      <c r="K302" t="inlineStr">
        <is>
          <t>LS12 3QE</t>
        </is>
      </c>
      <c r="L302" t="inlineStr">
        <is>
          <t>RGD</t>
        </is>
      </c>
      <c r="M302" t="inlineStr">
        <is>
          <t>Leeds and York Partnership NHS Foundation Trust</t>
        </is>
      </c>
      <c r="N302" t="inlineStr">
        <is>
          <t>0113 855 5000</t>
        </is>
      </c>
      <c r="O302" t="inlineStr">
        <is>
          <t>pals.lypft@nhs.net</t>
        </is>
      </c>
      <c r="P302">
        <f>HYPERLINK("http://www.leedsandyorkpft.nhs.uk/home", "http://www.leedsandyorkpft.nhs.uk/home")</f>
        <v/>
      </c>
      <c r="Q302" t="inlineStr">
        <is>
          <t>(53.79990768432617, -1.61238431930542)</t>
        </is>
      </c>
      <c r="R302" t="inlineStr"/>
    </row>
    <row r="303">
      <c r="A303" t="n">
        <v>40647</v>
      </c>
      <c r="B303" t="inlineStr">
        <is>
          <t>RGDAB</t>
        </is>
      </c>
      <c r="C303" t="inlineStr">
        <is>
          <t>Hospital</t>
        </is>
      </c>
      <c r="D303" t="inlineStr">
        <is>
          <t>Hospital</t>
        </is>
      </c>
      <c r="E303" t="inlineStr">
        <is>
          <t>NHS Sector</t>
        </is>
      </c>
      <c r="F303" t="inlineStr">
        <is>
          <t>Visible</t>
        </is>
      </c>
      <c r="G303" t="b">
        <v>1</v>
      </c>
      <c r="H303" t="inlineStr">
        <is>
          <t>Newsam Centre</t>
        </is>
      </c>
      <c r="I303" t="inlineStr">
        <is>
          <t>Seacroft Hospital, York Road, Seacroft</t>
        </is>
      </c>
      <c r="J303" t="inlineStr">
        <is>
          <t>Leeds, West Yorkshire</t>
        </is>
      </c>
      <c r="K303" t="inlineStr">
        <is>
          <t>LS14 6WB</t>
        </is>
      </c>
      <c r="L303" t="inlineStr">
        <is>
          <t>RGD</t>
        </is>
      </c>
      <c r="M303" t="inlineStr">
        <is>
          <t>Leeds and York Partnership NHS Foundation Trust</t>
        </is>
      </c>
      <c r="N303" t="inlineStr">
        <is>
          <t>0113 855 6300</t>
        </is>
      </c>
      <c r="O303" t="inlineStr">
        <is>
          <t>pals.lypft@nhs.net</t>
        </is>
      </c>
      <c r="P303">
        <f>HYPERLINK("http://www.leedsandyorkpft.nhs.uk/", "http://www.leedsandyorkpft.nhs.uk/")</f>
        <v/>
      </c>
      <c r="Q303" t="inlineStr">
        <is>
          <t>(53.80493927001953, -1.4714717864990234)</t>
        </is>
      </c>
      <c r="R303" t="inlineStr"/>
    </row>
    <row r="304">
      <c r="A304" t="n">
        <v>40648</v>
      </c>
      <c r="B304" t="inlineStr">
        <is>
          <t>RGDBL</t>
        </is>
      </c>
      <c r="C304" t="inlineStr">
        <is>
          <t>Hospital</t>
        </is>
      </c>
      <c r="D304" t="inlineStr">
        <is>
          <t>Hospital</t>
        </is>
      </c>
      <c r="E304" t="inlineStr">
        <is>
          <t>NHS Sector</t>
        </is>
      </c>
      <c r="F304" t="inlineStr">
        <is>
          <t>Visible</t>
        </is>
      </c>
      <c r="G304" t="b">
        <v>1</v>
      </c>
      <c r="H304" t="inlineStr">
        <is>
          <t>Becklin Centre</t>
        </is>
      </c>
      <c r="I304" t="inlineStr">
        <is>
          <t>Alma Street</t>
        </is>
      </c>
      <c r="J304" t="inlineStr">
        <is>
          <t>Leeds, West Yorkshire</t>
        </is>
      </c>
      <c r="K304" t="inlineStr">
        <is>
          <t>LS9 7BE</t>
        </is>
      </c>
      <c r="L304" t="inlineStr">
        <is>
          <t>RGD</t>
        </is>
      </c>
      <c r="M304" t="inlineStr">
        <is>
          <t>Leeds and York Partnership NHS Foundation Trust</t>
        </is>
      </c>
      <c r="N304" t="inlineStr">
        <is>
          <t>0113 855 5000</t>
        </is>
      </c>
      <c r="O304" t="inlineStr">
        <is>
          <t>pals.lypft@nhs.net</t>
        </is>
      </c>
      <c r="P304">
        <f>HYPERLINK("http://www.leedsandyorkpft.nhs.uk/home", "http://www.leedsandyorkpft.nhs.uk/home")</f>
        <v/>
      </c>
      <c r="Q304" t="inlineStr">
        <is>
          <t>(53.80526351928711, -1.5244771242141724)</t>
        </is>
      </c>
      <c r="R304" t="inlineStr"/>
    </row>
    <row r="305">
      <c r="A305" t="n">
        <v>40650</v>
      </c>
      <c r="B305" t="inlineStr">
        <is>
          <t>RGM21</t>
        </is>
      </c>
      <c r="C305" t="inlineStr">
        <is>
          <t>Hospital</t>
        </is>
      </c>
      <c r="D305" t="inlineStr">
        <is>
          <t>Hospital</t>
        </is>
      </c>
      <c r="E305" t="inlineStr">
        <is>
          <t>NHS Sector</t>
        </is>
      </c>
      <c r="F305" t="inlineStr">
        <is>
          <t>Visible</t>
        </is>
      </c>
      <c r="G305" t="b">
        <v>1</v>
      </c>
      <c r="H305" t="inlineStr">
        <is>
          <t>Royal Papworth Hospital</t>
        </is>
      </c>
      <c r="I305" t="inlineStr">
        <is>
          <t>Royal Papworth Hospital, Cambridge Biomedical Campus, Papworth Road</t>
        </is>
      </c>
      <c r="J305" t="inlineStr">
        <is>
          <t>Cambridge, Cambridgeshire</t>
        </is>
      </c>
      <c r="K305" t="inlineStr">
        <is>
          <t>CB2 0AY</t>
        </is>
      </c>
      <c r="L305" t="inlineStr">
        <is>
          <t>RGM</t>
        </is>
      </c>
      <c r="M305" t="inlineStr">
        <is>
          <t>Royal Papworth Hospital NHS Foundation Trust</t>
        </is>
      </c>
      <c r="N305" t="inlineStr">
        <is>
          <t>01223 638000</t>
        </is>
      </c>
      <c r="O305" t="inlineStr">
        <is>
          <t>papworth.communications@nhs.net</t>
        </is>
      </c>
      <c r="P305">
        <f>HYPERLINK("https://royalpapworth.nhs.uk/our-hospital/getting-here", "https://royalpapworth.nhs.uk/our-hospital/getting-here")</f>
        <v/>
      </c>
      <c r="Q305" t="inlineStr">
        <is>
          <t>(52.1723861694336, 0.1361896246671676)</t>
        </is>
      </c>
      <c r="R305" t="inlineStr"/>
    </row>
    <row r="306">
      <c r="A306" t="n">
        <v>40654</v>
      </c>
      <c r="B306" t="inlineStr">
        <is>
          <t>RGN49</t>
        </is>
      </c>
      <c r="C306" t="inlineStr">
        <is>
          <t>Hospital</t>
        </is>
      </c>
      <c r="D306" t="inlineStr">
        <is>
          <t>Hospital</t>
        </is>
      </c>
      <c r="E306" t="inlineStr">
        <is>
          <t>NHS Sector</t>
        </is>
      </c>
      <c r="F306" t="inlineStr">
        <is>
          <t>Visible</t>
        </is>
      </c>
      <c r="G306" t="b">
        <v>1</v>
      </c>
      <c r="H306" t="inlineStr">
        <is>
          <t>Stamford and Rutland Hospital</t>
        </is>
      </c>
      <c r="I306" t="inlineStr">
        <is>
          <t>Ryhall Road</t>
        </is>
      </c>
      <c r="J306" t="inlineStr">
        <is>
          <t>Stamford, Lincolnshire</t>
        </is>
      </c>
      <c r="K306" t="inlineStr">
        <is>
          <t>PE9 1UA</t>
        </is>
      </c>
      <c r="L306" t="inlineStr">
        <is>
          <t>RGN</t>
        </is>
      </c>
      <c r="M306" t="inlineStr">
        <is>
          <t>North West Anglia NHS Foundation Trust</t>
        </is>
      </c>
      <c r="N306" t="inlineStr">
        <is>
          <t>01733 678000</t>
        </is>
      </c>
      <c r="O306" t="inlineStr"/>
      <c r="P306">
        <f>HYPERLINK("http://www.peterboroughandstamford.nhs.uk", "http://www.peterboroughandstamford.nhs.uk")</f>
        <v/>
      </c>
      <c r="Q306" t="inlineStr">
        <is>
          <t>(52.6553726196289, -0.468735933303833)</t>
        </is>
      </c>
      <c r="R306" t="inlineStr"/>
    </row>
    <row r="307">
      <c r="A307" t="n">
        <v>40658</v>
      </c>
      <c r="B307" t="inlineStr">
        <is>
          <t>RGN80</t>
        </is>
      </c>
      <c r="C307" t="inlineStr">
        <is>
          <t>Hospital</t>
        </is>
      </c>
      <c r="D307" t="inlineStr">
        <is>
          <t>Hospital</t>
        </is>
      </c>
      <c r="E307" t="inlineStr">
        <is>
          <t>NHS Sector</t>
        </is>
      </c>
      <c r="F307" t="inlineStr">
        <is>
          <t>Visible</t>
        </is>
      </c>
      <c r="G307" t="b">
        <v>1</v>
      </c>
      <c r="H307" t="inlineStr">
        <is>
          <t>Peterborough City Hospital</t>
        </is>
      </c>
      <c r="I307" t="inlineStr">
        <is>
          <t>Edith Cavell Campus, Bretton Gate, Bretton</t>
        </is>
      </c>
      <c r="J307" t="inlineStr">
        <is>
          <t>Peterborough, Cambridgeshire</t>
        </is>
      </c>
      <c r="K307" t="inlineStr">
        <is>
          <t>PE3 9GZ</t>
        </is>
      </c>
      <c r="L307" t="inlineStr">
        <is>
          <t>RGN</t>
        </is>
      </c>
      <c r="M307" t="inlineStr">
        <is>
          <t>North West Anglia NHS Foundation Trust</t>
        </is>
      </c>
      <c r="N307" t="inlineStr">
        <is>
          <t>01733 678000</t>
        </is>
      </c>
      <c r="O307" t="inlineStr"/>
      <c r="P307">
        <f>HYPERLINK("https://www.nwangliaft.nhs.uk/", "https://www.nwangliaft.nhs.uk/")</f>
        <v/>
      </c>
      <c r="Q307" t="inlineStr">
        <is>
          <t>(52.58392333984375, -0.279370903968811)</t>
        </is>
      </c>
      <c r="R307" t="inlineStr"/>
    </row>
    <row r="308">
      <c r="A308" t="n">
        <v>40663</v>
      </c>
      <c r="B308" t="inlineStr">
        <is>
          <t>RGP75</t>
        </is>
      </c>
      <c r="C308" t="inlineStr">
        <is>
          <t>Hospital</t>
        </is>
      </c>
      <c r="D308" t="inlineStr">
        <is>
          <t>Hospital</t>
        </is>
      </c>
      <c r="E308" t="inlineStr">
        <is>
          <t>NHS Sector</t>
        </is>
      </c>
      <c r="F308" t="inlineStr">
        <is>
          <t>Visible</t>
        </is>
      </c>
      <c r="G308" t="b">
        <v>1</v>
      </c>
      <c r="H308" t="inlineStr">
        <is>
          <t>James Paget University Hospital</t>
        </is>
      </c>
      <c r="I308" t="inlineStr">
        <is>
          <t>Lowestoft Road, Gorleston</t>
        </is>
      </c>
      <c r="J308" t="inlineStr">
        <is>
          <t>Great Yarmouth, Norfolk</t>
        </is>
      </c>
      <c r="K308" t="inlineStr">
        <is>
          <t>NR31 6LA</t>
        </is>
      </c>
      <c r="L308" t="inlineStr">
        <is>
          <t>RGP</t>
        </is>
      </c>
      <c r="M308" t="inlineStr">
        <is>
          <t>James Paget University Hospitals NHS Foundation Trust</t>
        </is>
      </c>
      <c r="N308" t="inlineStr">
        <is>
          <t>01493 452452</t>
        </is>
      </c>
      <c r="O308" t="inlineStr">
        <is>
          <t>pals@jpaget.nhs.uk</t>
        </is>
      </c>
      <c r="P308">
        <f>HYPERLINK("http://www.jpaget.nhs.uk/", "http://www.jpaget.nhs.uk/")</f>
        <v/>
      </c>
      <c r="Q308" t="inlineStr">
        <is>
          <t>(52.5616683959961, 1.7179944515228271)</t>
        </is>
      </c>
      <c r="R308" t="inlineStr">
        <is>
          <t>01493 453086</t>
        </is>
      </c>
    </row>
    <row r="309">
      <c r="A309" t="n">
        <v>40715</v>
      </c>
      <c r="B309" t="inlineStr">
        <is>
          <t>RGR50</t>
        </is>
      </c>
      <c r="C309" t="inlineStr">
        <is>
          <t>Hospital</t>
        </is>
      </c>
      <c r="D309" t="inlineStr">
        <is>
          <t>Hospital</t>
        </is>
      </c>
      <c r="E309" t="inlineStr">
        <is>
          <t>NHS Sector</t>
        </is>
      </c>
      <c r="F309" t="inlineStr">
        <is>
          <t>Visible</t>
        </is>
      </c>
      <c r="G309" t="b">
        <v>1</v>
      </c>
      <c r="H309" t="inlineStr">
        <is>
          <t>West Suffolk Hospital</t>
        </is>
      </c>
      <c r="I309" t="inlineStr">
        <is>
          <t>Hardwick Lane, Hardwick Lane</t>
        </is>
      </c>
      <c r="J309" t="inlineStr">
        <is>
          <t>Bury St. Edmunds, Suffolk</t>
        </is>
      </c>
      <c r="K309" t="inlineStr">
        <is>
          <t>IP33 2QZ</t>
        </is>
      </c>
      <c r="L309" t="inlineStr">
        <is>
          <t>RGR</t>
        </is>
      </c>
      <c r="M309" t="inlineStr">
        <is>
          <t>West Suffolk NHS Foundation Trust</t>
        </is>
      </c>
      <c r="N309" t="inlineStr">
        <is>
          <t>01284 713000</t>
        </is>
      </c>
      <c r="O309" t="inlineStr"/>
      <c r="P309">
        <f>HYPERLINK("http://www.wsh.nhs.uk", "http://www.wsh.nhs.uk")</f>
        <v/>
      </c>
      <c r="Q309" t="inlineStr">
        <is>
          <t>(52.23166275024414, 0.7091901898384094)</t>
        </is>
      </c>
      <c r="R309" t="inlineStr">
        <is>
          <t>01284 701993</t>
        </is>
      </c>
    </row>
    <row r="310">
      <c r="A310" t="n">
        <v>40719</v>
      </c>
      <c r="B310" t="inlineStr">
        <is>
          <t>RGT01</t>
        </is>
      </c>
      <c r="C310" t="inlineStr">
        <is>
          <t>Hospital</t>
        </is>
      </c>
      <c r="D310" t="inlineStr">
        <is>
          <t>Hospital</t>
        </is>
      </c>
      <c r="E310" t="inlineStr">
        <is>
          <t>NHS Sector</t>
        </is>
      </c>
      <c r="F310" t="inlineStr">
        <is>
          <t>Visible</t>
        </is>
      </c>
      <c r="G310" t="b">
        <v>1</v>
      </c>
      <c r="H310" t="inlineStr">
        <is>
          <t>Addenbrooke's</t>
        </is>
      </c>
      <c r="I310" t="inlineStr">
        <is>
          <t>Hills Road</t>
        </is>
      </c>
      <c r="J310" t="inlineStr">
        <is>
          <t>Cambridge, Cambridgeshire</t>
        </is>
      </c>
      <c r="K310" t="inlineStr">
        <is>
          <t>CB2 0QQ</t>
        </is>
      </c>
      <c r="L310" t="inlineStr">
        <is>
          <t>RGT</t>
        </is>
      </c>
      <c r="M310" t="inlineStr">
        <is>
          <t>Cambridge University Hospitals NHS Foundation Trust</t>
        </is>
      </c>
      <c r="N310" t="inlineStr">
        <is>
          <t>01223 245151</t>
        </is>
      </c>
      <c r="O310" t="inlineStr">
        <is>
          <t>contactcentre@addenbrookes.nhs.uk</t>
        </is>
      </c>
      <c r="P310">
        <f>HYPERLINK("https://www.cuh.nhs.uk/addenbrookes-hospital", "https://www.cuh.nhs.uk/addenbrookes-hospital")</f>
        <v/>
      </c>
      <c r="Q310" t="inlineStr">
        <is>
          <t>(52.17513275146485, 0.1407532393932342)</t>
        </is>
      </c>
      <c r="R310" t="inlineStr"/>
    </row>
    <row r="311">
      <c r="A311" t="n">
        <v>40720</v>
      </c>
      <c r="B311" t="inlineStr">
        <is>
          <t>RGT32</t>
        </is>
      </c>
      <c r="C311" t="inlineStr">
        <is>
          <t>Hospital</t>
        </is>
      </c>
      <c r="D311" t="inlineStr">
        <is>
          <t>Hospital</t>
        </is>
      </c>
      <c r="E311" t="inlineStr">
        <is>
          <t>NHS Sector</t>
        </is>
      </c>
      <c r="F311" t="inlineStr">
        <is>
          <t>Visible</t>
        </is>
      </c>
      <c r="G311" t="b">
        <v>1</v>
      </c>
      <c r="H311" t="inlineStr">
        <is>
          <t>Rosie Hospital</t>
        </is>
      </c>
      <c r="I311" t="inlineStr">
        <is>
          <t>Robinson Way</t>
        </is>
      </c>
      <c r="J311" t="inlineStr">
        <is>
          <t>Cambridge, Cambridgeshire</t>
        </is>
      </c>
      <c r="K311" t="inlineStr">
        <is>
          <t>CB2 0QQ</t>
        </is>
      </c>
      <c r="L311" t="inlineStr">
        <is>
          <t>RGT</t>
        </is>
      </c>
      <c r="M311" t="inlineStr">
        <is>
          <t>Cambridge University Hospitals NHS Foundation Trust</t>
        </is>
      </c>
      <c r="N311" t="inlineStr">
        <is>
          <t>01223 245 151</t>
        </is>
      </c>
      <c r="O311" t="inlineStr">
        <is>
          <t>contactcentre@addenbrookes.nhs.uk</t>
        </is>
      </c>
      <c r="P311">
        <f>HYPERLINK("https://www.cuh.nhs.uk/rosie-hospital", "https://www.cuh.nhs.uk/rosie-hospital")</f>
        <v/>
      </c>
      <c r="Q311" t="inlineStr">
        <is>
          <t>(52.17326354980469, 0.1394228637218475)</t>
        </is>
      </c>
      <c r="R311" t="inlineStr">
        <is>
          <t>01223 216 090</t>
        </is>
      </c>
    </row>
    <row r="312">
      <c r="A312" t="n">
        <v>40722</v>
      </c>
      <c r="B312" t="inlineStr">
        <is>
          <t>RGT49</t>
        </is>
      </c>
      <c r="C312" t="inlineStr">
        <is>
          <t>Hospital</t>
        </is>
      </c>
      <c r="D312" t="inlineStr">
        <is>
          <t>Hospital</t>
        </is>
      </c>
      <c r="E312" t="inlineStr">
        <is>
          <t>NHS Sector</t>
        </is>
      </c>
      <c r="F312" t="inlineStr">
        <is>
          <t>Visible</t>
        </is>
      </c>
      <c r="G312" t="b">
        <v>0</v>
      </c>
      <c r="H312" t="inlineStr">
        <is>
          <t>Royston Hospital</t>
        </is>
      </c>
      <c r="I312" t="inlineStr">
        <is>
          <t>London Road</t>
        </is>
      </c>
      <c r="J312" t="inlineStr">
        <is>
          <t>Royston, Hertfordshire</t>
        </is>
      </c>
      <c r="K312" t="inlineStr">
        <is>
          <t>SG8 9EN</t>
        </is>
      </c>
      <c r="L312" t="inlineStr">
        <is>
          <t>RGT</t>
        </is>
      </c>
      <c r="M312" t="inlineStr">
        <is>
          <t>Cambridge University Hospitals NHS Foundation Trust</t>
        </is>
      </c>
      <c r="N312" t="inlineStr"/>
      <c r="O312" t="inlineStr"/>
      <c r="P312">
        <f>HYPERLINK("nan", "nan")</f>
        <v/>
      </c>
      <c r="Q312" t="inlineStr">
        <is>
          <t>(52.04151916503906, -0.0223998874425888)</t>
        </is>
      </c>
      <c r="R312" t="inlineStr"/>
    </row>
    <row r="313">
      <c r="A313" t="n">
        <v>40723</v>
      </c>
      <c r="B313" t="inlineStr">
        <is>
          <t>RGT50</t>
        </is>
      </c>
      <c r="C313" t="inlineStr">
        <is>
          <t>Hospital</t>
        </is>
      </c>
      <c r="D313" t="inlineStr">
        <is>
          <t>Hospital</t>
        </is>
      </c>
      <c r="E313" t="inlineStr">
        <is>
          <t>NHS Sector</t>
        </is>
      </c>
      <c r="F313" t="inlineStr">
        <is>
          <t>Visible</t>
        </is>
      </c>
      <c r="G313" t="b">
        <v>0</v>
      </c>
      <c r="H313" t="inlineStr">
        <is>
          <t>Saffron Walden Community Hospital</t>
        </is>
      </c>
      <c r="I313" t="inlineStr">
        <is>
          <t>Radwinter Road</t>
        </is>
      </c>
      <c r="J313" t="inlineStr">
        <is>
          <t>Saffron Walden, Essex</t>
        </is>
      </c>
      <c r="K313" t="inlineStr">
        <is>
          <t>CB11 3HY</t>
        </is>
      </c>
      <c r="L313" t="inlineStr">
        <is>
          <t>RGT</t>
        </is>
      </c>
      <c r="M313" t="inlineStr">
        <is>
          <t>Cambridge University Hospitals NHS Foundation Trust</t>
        </is>
      </c>
      <c r="N313" t="inlineStr"/>
      <c r="O313" t="inlineStr"/>
      <c r="P313">
        <f>HYPERLINK("nan", "nan")</f>
        <v/>
      </c>
      <c r="Q313" t="inlineStr">
        <is>
          <t>(52.02359008789063, 0.2562925219535828)</t>
        </is>
      </c>
      <c r="R313" t="inlineStr"/>
    </row>
    <row r="314">
      <c r="A314" t="n">
        <v>40768</v>
      </c>
      <c r="B314" t="inlineStr">
        <is>
          <t>RH5F1</t>
        </is>
      </c>
      <c r="C314" t="inlineStr">
        <is>
          <t>Hospital</t>
        </is>
      </c>
      <c r="D314" t="inlineStr">
        <is>
          <t>Hospital</t>
        </is>
      </c>
      <c r="E314" t="inlineStr">
        <is>
          <t>NHS Sector</t>
        </is>
      </c>
      <c r="F314" t="inlineStr">
        <is>
          <t>Visible</t>
        </is>
      </c>
      <c r="G314" t="b">
        <v>1</v>
      </c>
      <c r="H314" t="inlineStr">
        <is>
          <t>Wellington Community Hospital</t>
        </is>
      </c>
      <c r="I314" t="inlineStr">
        <is>
          <t>Bulford</t>
        </is>
      </c>
      <c r="J314" t="inlineStr">
        <is>
          <t>Wellington, Somerset</t>
        </is>
      </c>
      <c r="K314" t="inlineStr">
        <is>
          <t>TA21 8QQ</t>
        </is>
      </c>
      <c r="L314" t="inlineStr">
        <is>
          <t>RH5</t>
        </is>
      </c>
      <c r="M314" t="inlineStr">
        <is>
          <t>Somerset Partnership NHS Foundation Trust</t>
        </is>
      </c>
      <c r="N314" t="inlineStr">
        <is>
          <t>01823 662663</t>
        </is>
      </c>
      <c r="O314" t="inlineStr"/>
      <c r="P314">
        <f>HYPERLINK("http://www.sompar.nhs.uk/our_services/adult_services/hospitals/wellington_hospital", "http://www.sompar.nhs.uk/our_services/adult_services/hospitals/wellington_hospital")</f>
        <v/>
      </c>
      <c r="Q314" t="inlineStr">
        <is>
          <t>(50.97667694091797, -3.2273993492126465)</t>
        </is>
      </c>
      <c r="R314" t="inlineStr"/>
    </row>
    <row r="315">
      <c r="A315" t="n">
        <v>40769</v>
      </c>
      <c r="B315" t="inlineStr">
        <is>
          <t>RH5F2</t>
        </is>
      </c>
      <c r="C315" t="inlineStr">
        <is>
          <t>Hospital</t>
        </is>
      </c>
      <c r="D315" t="inlineStr">
        <is>
          <t>Hospital</t>
        </is>
      </c>
      <c r="E315" t="inlineStr">
        <is>
          <t>NHS Sector</t>
        </is>
      </c>
      <c r="F315" t="inlineStr">
        <is>
          <t>Visible</t>
        </is>
      </c>
      <c r="G315" t="b">
        <v>1</v>
      </c>
      <c r="H315" t="inlineStr">
        <is>
          <t>Chard  Community Hospital</t>
        </is>
      </c>
      <c r="I315" t="inlineStr">
        <is>
          <t>Crewkerne Road</t>
        </is>
      </c>
      <c r="J315" t="inlineStr">
        <is>
          <t>Chard, Somerset</t>
        </is>
      </c>
      <c r="K315" t="inlineStr">
        <is>
          <t>TA20 1NF</t>
        </is>
      </c>
      <c r="L315" t="inlineStr">
        <is>
          <t>RH5</t>
        </is>
      </c>
      <c r="M315" t="inlineStr">
        <is>
          <t>Somerset Partnership NHS Foundation Trust</t>
        </is>
      </c>
      <c r="N315" t="inlineStr">
        <is>
          <t>01460 238220</t>
        </is>
      </c>
      <c r="O315" t="inlineStr"/>
      <c r="P315">
        <f>HYPERLINK("http://www.sompar.nhs.uk/what-we-do/community-hospitals/", "http://www.sompar.nhs.uk/what-we-do/community-hospitals/")</f>
        <v/>
      </c>
      <c r="Q315" t="inlineStr">
        <is>
          <t>(50.875, -2.952359437942505)</t>
        </is>
      </c>
      <c r="R315" t="inlineStr"/>
    </row>
    <row r="316">
      <c r="A316" t="n">
        <v>40771</v>
      </c>
      <c r="B316" t="inlineStr">
        <is>
          <t>RH5F5</t>
        </is>
      </c>
      <c r="C316" t="inlineStr">
        <is>
          <t>Hospital</t>
        </is>
      </c>
      <c r="D316" t="inlineStr">
        <is>
          <t>Hospital</t>
        </is>
      </c>
      <c r="E316" t="inlineStr">
        <is>
          <t>NHS Sector</t>
        </is>
      </c>
      <c r="F316" t="inlineStr">
        <is>
          <t>Visible</t>
        </is>
      </c>
      <c r="G316" t="b">
        <v>1</v>
      </c>
      <c r="H316" t="inlineStr">
        <is>
          <t>Minehead Community Hospital</t>
        </is>
      </c>
      <c r="I316" t="inlineStr">
        <is>
          <t>Luttrell Way</t>
        </is>
      </c>
      <c r="J316" t="inlineStr">
        <is>
          <t>Minehead, Somerset</t>
        </is>
      </c>
      <c r="K316" t="inlineStr">
        <is>
          <t>TA24 6DF</t>
        </is>
      </c>
      <c r="L316" t="inlineStr">
        <is>
          <t>RH5</t>
        </is>
      </c>
      <c r="M316" t="inlineStr">
        <is>
          <t>Somerset Partnership NHS Foundation Trust</t>
        </is>
      </c>
      <c r="N316" t="inlineStr">
        <is>
          <t>01643 701701</t>
        </is>
      </c>
      <c r="O316" t="inlineStr"/>
      <c r="P316">
        <f>HYPERLINK("http://www.sompar.nhs.uk/our_services/adult_services/hospitals/minehead_hospital", "http://www.sompar.nhs.uk/our_services/adult_services/hospitals/minehead_hospital")</f>
        <v/>
      </c>
      <c r="Q316" t="inlineStr">
        <is>
          <t>(51.20011901855469, -3.4618840217590328)</t>
        </is>
      </c>
      <c r="R316" t="inlineStr"/>
    </row>
    <row r="317">
      <c r="A317" t="n">
        <v>40772</v>
      </c>
      <c r="B317" t="inlineStr">
        <is>
          <t>RH5F6</t>
        </is>
      </c>
      <c r="C317" t="inlineStr">
        <is>
          <t>Hospital</t>
        </is>
      </c>
      <c r="D317" t="inlineStr">
        <is>
          <t>Hospital</t>
        </is>
      </c>
      <c r="E317" t="inlineStr">
        <is>
          <t>NHS Sector</t>
        </is>
      </c>
      <c r="F317" t="inlineStr">
        <is>
          <t>Visible</t>
        </is>
      </c>
      <c r="G317" t="b">
        <v>1</v>
      </c>
      <c r="H317" t="inlineStr">
        <is>
          <t>Williton Community Hospital</t>
        </is>
      </c>
      <c r="I317" t="inlineStr">
        <is>
          <t>North Road, Williton</t>
        </is>
      </c>
      <c r="J317" t="inlineStr">
        <is>
          <t>Taunton, Somerset</t>
        </is>
      </c>
      <c r="K317" t="inlineStr">
        <is>
          <t>TA4 4RA</t>
        </is>
      </c>
      <c r="L317" t="inlineStr">
        <is>
          <t>RH5</t>
        </is>
      </c>
      <c r="M317" t="inlineStr">
        <is>
          <t>Somerset Partnership NHS Foundation Trust</t>
        </is>
      </c>
      <c r="N317" t="inlineStr">
        <is>
          <t>01984 635600</t>
        </is>
      </c>
      <c r="O317" t="inlineStr"/>
      <c r="P317">
        <f>HYPERLINK("http://www.sompar.nhs.uk/our_services/adult_services/hospitals/williton_hospital", "http://www.sompar.nhs.uk/our_services/adult_services/hospitals/williton_hospital")</f>
        <v/>
      </c>
      <c r="Q317" t="inlineStr">
        <is>
          <t>(51.16289520263672, -3.323194980621337)</t>
        </is>
      </c>
      <c r="R317" t="inlineStr"/>
    </row>
    <row r="318">
      <c r="A318" t="n">
        <v>40773</v>
      </c>
      <c r="B318" t="inlineStr">
        <is>
          <t>RH5F7</t>
        </is>
      </c>
      <c r="C318" t="inlineStr">
        <is>
          <t>Hospital</t>
        </is>
      </c>
      <c r="D318" t="inlineStr">
        <is>
          <t>Hospital</t>
        </is>
      </c>
      <c r="E318" t="inlineStr">
        <is>
          <t>NHS Sector</t>
        </is>
      </c>
      <c r="F318" t="inlineStr">
        <is>
          <t>Visible</t>
        </is>
      </c>
      <c r="G318" t="b">
        <v>1</v>
      </c>
      <c r="H318" t="inlineStr">
        <is>
          <t>Shepton Mallet Community Hospital</t>
        </is>
      </c>
      <c r="I318" t="inlineStr">
        <is>
          <t>Bucklers Way, Old Wells Road</t>
        </is>
      </c>
      <c r="J318" t="inlineStr">
        <is>
          <t>Shepton Mallet, Somerset</t>
        </is>
      </c>
      <c r="K318" t="inlineStr">
        <is>
          <t>BA4 4PG</t>
        </is>
      </c>
      <c r="L318" t="inlineStr">
        <is>
          <t>RH5</t>
        </is>
      </c>
      <c r="M318" t="inlineStr">
        <is>
          <t>Somerset Partnership NHS Foundation Trust</t>
        </is>
      </c>
      <c r="N318" t="inlineStr">
        <is>
          <t>01749 342931</t>
        </is>
      </c>
      <c r="O318" t="inlineStr"/>
      <c r="P318">
        <f>HYPERLINK("http://www.sompar.nhs.uk/our_services/adult_services/hospitals/shepton_mallet_hospital", "http://www.sompar.nhs.uk/our_services/adult_services/hospitals/shepton_mallet_hospital")</f>
        <v/>
      </c>
      <c r="Q318" t="inlineStr">
        <is>
          <t>(51.19057846069336, -2.562471866607666)</t>
        </is>
      </c>
      <c r="R318" t="inlineStr"/>
    </row>
    <row r="319">
      <c r="A319" t="n">
        <v>40774</v>
      </c>
      <c r="B319" t="inlineStr">
        <is>
          <t>RH5F8</t>
        </is>
      </c>
      <c r="C319" t="inlineStr">
        <is>
          <t>Hospital</t>
        </is>
      </c>
      <c r="D319" t="inlineStr">
        <is>
          <t>Hospital</t>
        </is>
      </c>
      <c r="E319" t="inlineStr">
        <is>
          <t>NHS Sector</t>
        </is>
      </c>
      <c r="F319" t="inlineStr">
        <is>
          <t>Visible</t>
        </is>
      </c>
      <c r="G319" t="b">
        <v>1</v>
      </c>
      <c r="H319" t="inlineStr">
        <is>
          <t>West Mendip Community Hospital</t>
        </is>
      </c>
      <c r="I319" t="inlineStr">
        <is>
          <t>Old Wells Road</t>
        </is>
      </c>
      <c r="J319" t="inlineStr">
        <is>
          <t>Glastonbury, Somerset</t>
        </is>
      </c>
      <c r="K319" t="inlineStr">
        <is>
          <t>BA6 8JD</t>
        </is>
      </c>
      <c r="L319" t="inlineStr">
        <is>
          <t>RH5</t>
        </is>
      </c>
      <c r="M319" t="inlineStr">
        <is>
          <t>Somerset Partnership NHS Foundation Trust</t>
        </is>
      </c>
      <c r="N319" t="inlineStr">
        <is>
          <t>01458 836450</t>
        </is>
      </c>
      <c r="O319" t="inlineStr"/>
      <c r="P319">
        <f>HYPERLINK("http://www.sompar.nhs.uk/our_services/adult_services/hospitals/west_mendip_hospital", "http://www.sompar.nhs.uk/our_services/adult_services/hospitals/west_mendip_hospital")</f>
        <v/>
      </c>
      <c r="Q319" t="inlineStr">
        <is>
          <t>(51.16048431396485, -2.6992173194885254)</t>
        </is>
      </c>
      <c r="R319" t="inlineStr"/>
    </row>
    <row r="320">
      <c r="A320" t="n">
        <v>40775</v>
      </c>
      <c r="B320" t="inlineStr">
        <is>
          <t>RH5F9</t>
        </is>
      </c>
      <c r="C320" t="inlineStr">
        <is>
          <t>Hospital</t>
        </is>
      </c>
      <c r="D320" t="inlineStr">
        <is>
          <t>Hospital</t>
        </is>
      </c>
      <c r="E320" t="inlineStr">
        <is>
          <t>NHS Sector</t>
        </is>
      </c>
      <c r="F320" t="inlineStr">
        <is>
          <t>Visible</t>
        </is>
      </c>
      <c r="G320" t="b">
        <v>1</v>
      </c>
      <c r="H320" t="inlineStr">
        <is>
          <t>Crewkerne Community Hospital</t>
        </is>
      </c>
      <c r="I320" t="inlineStr">
        <is>
          <t>Middle Path</t>
        </is>
      </c>
      <c r="J320" t="inlineStr">
        <is>
          <t>Crewkerne, Somerset</t>
        </is>
      </c>
      <c r="K320" t="inlineStr">
        <is>
          <t>TA18 8BG</t>
        </is>
      </c>
      <c r="L320" t="inlineStr">
        <is>
          <t>RH5</t>
        </is>
      </c>
      <c r="M320" t="inlineStr">
        <is>
          <t>Somerset Partnership NHS Foundation Trust</t>
        </is>
      </c>
      <c r="N320" t="inlineStr">
        <is>
          <t>01460 72491</t>
        </is>
      </c>
      <c r="O320" t="inlineStr"/>
      <c r="P320">
        <f>HYPERLINK("http://www.sompar.nhs.uk/our_services/adult_services/hospitals/crewkerne_hospital", "http://www.sompar.nhs.uk/our_services/adult_services/hospitals/crewkerne_hospital")</f>
        <v/>
      </c>
      <c r="Q320" t="inlineStr">
        <is>
          <t>(50.88012313842773, -2.797923803329468)</t>
        </is>
      </c>
      <c r="R320" t="inlineStr"/>
    </row>
    <row r="321">
      <c r="A321" t="n">
        <v>40776</v>
      </c>
      <c r="B321" t="inlineStr">
        <is>
          <t>RH5G1</t>
        </is>
      </c>
      <c r="C321" t="inlineStr">
        <is>
          <t>Hospital</t>
        </is>
      </c>
      <c r="D321" t="inlineStr">
        <is>
          <t>Hospital</t>
        </is>
      </c>
      <c r="E321" t="inlineStr">
        <is>
          <t>NHS Sector</t>
        </is>
      </c>
      <c r="F321" t="inlineStr">
        <is>
          <t>Visible</t>
        </is>
      </c>
      <c r="G321" t="b">
        <v>1</v>
      </c>
      <c r="H321" t="inlineStr">
        <is>
          <t>South Petherton Community Hospital</t>
        </is>
      </c>
      <c r="I321" t="inlineStr">
        <is>
          <t>Bernard Way</t>
        </is>
      </c>
      <c r="J321" t="inlineStr">
        <is>
          <t>South Petherton, Somerset</t>
        </is>
      </c>
      <c r="K321" t="inlineStr">
        <is>
          <t>TA13 5EF</t>
        </is>
      </c>
      <c r="L321" t="inlineStr">
        <is>
          <t>RH5</t>
        </is>
      </c>
      <c r="M321" t="inlineStr">
        <is>
          <t>Somerset Partnership NHS Foundation Trust</t>
        </is>
      </c>
      <c r="N321" t="inlineStr">
        <is>
          <t>01460 243000</t>
        </is>
      </c>
      <c r="O321" t="inlineStr"/>
      <c r="P321">
        <f>HYPERLINK("http://www.sompar.nhs.uk/our_services/adult_services/hospitals/south_petherton_hospital", "http://www.sompar.nhs.uk/our_services/adult_services/hospitals/south_petherton_hospital")</f>
        <v/>
      </c>
      <c r="Q321" t="inlineStr">
        <is>
          <t>(50.95209503173828, -2.7988426685333248)</t>
        </is>
      </c>
      <c r="R321" t="inlineStr"/>
    </row>
    <row r="322">
      <c r="A322" t="n">
        <v>40777</v>
      </c>
      <c r="B322" t="inlineStr">
        <is>
          <t>RH5G2</t>
        </is>
      </c>
      <c r="C322" t="inlineStr">
        <is>
          <t>Hospital</t>
        </is>
      </c>
      <c r="D322" t="inlineStr">
        <is>
          <t>Hospital</t>
        </is>
      </c>
      <c r="E322" t="inlineStr">
        <is>
          <t>NHS Sector</t>
        </is>
      </c>
      <c r="F322" t="inlineStr">
        <is>
          <t>Visible</t>
        </is>
      </c>
      <c r="G322" t="b">
        <v>1</v>
      </c>
      <c r="H322" t="inlineStr">
        <is>
          <t>Wincanton Community Hospital</t>
        </is>
      </c>
      <c r="I322" t="inlineStr">
        <is>
          <t>Dancing Lane</t>
        </is>
      </c>
      <c r="J322" t="inlineStr">
        <is>
          <t>Wincanton, Somerset</t>
        </is>
      </c>
      <c r="K322" t="inlineStr">
        <is>
          <t>BA9 9DQ</t>
        </is>
      </c>
      <c r="L322" t="inlineStr">
        <is>
          <t>RH5</t>
        </is>
      </c>
      <c r="M322" t="inlineStr">
        <is>
          <t>Somerset Partnership NHS Foundation Trust</t>
        </is>
      </c>
      <c r="N322" t="inlineStr">
        <is>
          <t>01963 828444</t>
        </is>
      </c>
      <c r="O322" t="inlineStr"/>
      <c r="P322">
        <f>HYPERLINK("http://www.sompar.nhs.uk/our_services/adult_services/hospitals/wincanton_hospital", "http://www.sompar.nhs.uk/our_services/adult_services/hospitals/wincanton_hospital")</f>
        <v/>
      </c>
      <c r="Q322" t="inlineStr">
        <is>
          <t>(51.05875778198242, -2.418154716491699)</t>
        </is>
      </c>
      <c r="R322" t="inlineStr"/>
    </row>
    <row r="323">
      <c r="A323" t="n">
        <v>40778</v>
      </c>
      <c r="B323" t="inlineStr">
        <is>
          <t>RH5G3</t>
        </is>
      </c>
      <c r="C323" t="inlineStr">
        <is>
          <t>Hospital</t>
        </is>
      </c>
      <c r="D323" t="inlineStr">
        <is>
          <t>Hospital</t>
        </is>
      </c>
      <c r="E323" t="inlineStr">
        <is>
          <t>NHS Sector</t>
        </is>
      </c>
      <c r="F323" t="inlineStr">
        <is>
          <t>Visible</t>
        </is>
      </c>
      <c r="G323" t="b">
        <v>1</v>
      </c>
      <c r="H323" t="inlineStr">
        <is>
          <t xml:space="preserve">Dene Barton Community Hospital </t>
        </is>
      </c>
      <c r="I323" t="inlineStr">
        <is>
          <t>Dene Road, Cotford St Luke</t>
        </is>
      </c>
      <c r="J323" t="inlineStr">
        <is>
          <t>Taunton, Somerset</t>
        </is>
      </c>
      <c r="K323" t="inlineStr">
        <is>
          <t>TA4 1DD</t>
        </is>
      </c>
      <c r="L323" t="inlineStr">
        <is>
          <t>RH5</t>
        </is>
      </c>
      <c r="M323" t="inlineStr">
        <is>
          <t>Somerset Partnership NHS Foundation Trust</t>
        </is>
      </c>
      <c r="N323" t="inlineStr">
        <is>
          <t>01823 431930</t>
        </is>
      </c>
      <c r="O323" t="inlineStr"/>
      <c r="P323">
        <f>HYPERLINK("http://www.sompar.nhs.uk/our_services/adult_services/hospitals/dene_barton_hospital", "http://www.sompar.nhs.uk/our_services/adult_services/hospitals/dene_barton_hospital")</f>
        <v/>
      </c>
      <c r="Q323" t="inlineStr">
        <is>
          <t>(51.03759002685546, -3.182197570800781)</t>
        </is>
      </c>
      <c r="R323" t="inlineStr"/>
    </row>
    <row r="324">
      <c r="A324" t="n">
        <v>40779</v>
      </c>
      <c r="B324" t="inlineStr">
        <is>
          <t>RH5G5</t>
        </is>
      </c>
      <c r="C324" t="inlineStr">
        <is>
          <t>Hospital</t>
        </is>
      </c>
      <c r="D324" t="inlineStr">
        <is>
          <t>Hospital</t>
        </is>
      </c>
      <c r="E324" t="inlineStr">
        <is>
          <t>NHS Sector</t>
        </is>
      </c>
      <c r="F324" t="inlineStr">
        <is>
          <t>Visible</t>
        </is>
      </c>
      <c r="G324" t="b">
        <v>1</v>
      </c>
      <c r="H324" t="inlineStr">
        <is>
          <t xml:space="preserve">Frome Community Hospital </t>
        </is>
      </c>
      <c r="I324" t="inlineStr">
        <is>
          <t>Enos Way</t>
        </is>
      </c>
      <c r="J324" t="inlineStr">
        <is>
          <t>Frome, Somerset</t>
        </is>
      </c>
      <c r="K324" t="inlineStr">
        <is>
          <t>BA11 2FH</t>
        </is>
      </c>
      <c r="L324" t="inlineStr">
        <is>
          <t>RH5</t>
        </is>
      </c>
      <c r="M324" t="inlineStr">
        <is>
          <t>Somerset Partnership NHS Foundation Trust</t>
        </is>
      </c>
      <c r="N324" t="inlineStr">
        <is>
          <t>01373 454740</t>
        </is>
      </c>
      <c r="O324" t="inlineStr"/>
      <c r="P324">
        <f>HYPERLINK("http://www.sompar.nhs.uk/our_services/adult_services/hospitals/frome_hospital", "http://www.sompar.nhs.uk/our_services/adult_services/hospitals/frome_hospital")</f>
        <v/>
      </c>
      <c r="Q324" t="inlineStr">
        <is>
          <t>(51.23731994628906, -2.311554431915283)</t>
        </is>
      </c>
      <c r="R324" t="inlineStr"/>
    </row>
    <row r="325">
      <c r="A325" t="n">
        <v>40782</v>
      </c>
      <c r="B325" t="inlineStr">
        <is>
          <t>RH801</t>
        </is>
      </c>
      <c r="C325" t="inlineStr">
        <is>
          <t>Hospital</t>
        </is>
      </c>
      <c r="D325" t="inlineStr">
        <is>
          <t>Hospital</t>
        </is>
      </c>
      <c r="E325" t="inlineStr">
        <is>
          <t>NHS Sector</t>
        </is>
      </c>
      <c r="F325" t="inlineStr">
        <is>
          <t>Visible</t>
        </is>
      </c>
      <c r="G325" t="b">
        <v>1</v>
      </c>
      <c r="H325" t="inlineStr">
        <is>
          <t>Royal Devon and Exeter Hospital (Wonford)</t>
        </is>
      </c>
      <c r="I325" t="inlineStr">
        <is>
          <t>Barrack Road</t>
        </is>
      </c>
      <c r="J325" t="inlineStr">
        <is>
          <t>Exeter, Devon</t>
        </is>
      </c>
      <c r="K325" t="inlineStr">
        <is>
          <t>EX2 5DW</t>
        </is>
      </c>
      <c r="L325" t="inlineStr">
        <is>
          <t>RH8</t>
        </is>
      </c>
      <c r="M325" t="inlineStr">
        <is>
          <t>Royal Devon and Exeter NHS Foundation Trust</t>
        </is>
      </c>
      <c r="N325" t="inlineStr">
        <is>
          <t>01392 411 611</t>
        </is>
      </c>
      <c r="O325" t="inlineStr">
        <is>
          <t>rde-tr.pals@nhs.net</t>
        </is>
      </c>
      <c r="P325">
        <f>HYPERLINK("http://www.rdehospital.nhs.uk/", "http://www.rdehospital.nhs.uk/")</f>
        <v/>
      </c>
      <c r="Q325" t="inlineStr">
        <is>
          <t>(50.71670913696289, -3.506666421890259)</t>
        </is>
      </c>
      <c r="R325" t="inlineStr"/>
    </row>
    <row r="326">
      <c r="A326" t="n">
        <v>40783</v>
      </c>
      <c r="B326" t="inlineStr">
        <is>
          <t>RH802</t>
        </is>
      </c>
      <c r="C326" t="inlineStr">
        <is>
          <t>Hospital</t>
        </is>
      </c>
      <c r="D326" t="inlineStr">
        <is>
          <t>Hospital</t>
        </is>
      </c>
      <c r="E326" t="inlineStr">
        <is>
          <t>NHS Sector</t>
        </is>
      </c>
      <c r="F326" t="inlineStr">
        <is>
          <t>Visible</t>
        </is>
      </c>
      <c r="G326" t="b">
        <v>1</v>
      </c>
      <c r="H326" t="inlineStr">
        <is>
          <t>Heavitree Hospital</t>
        </is>
      </c>
      <c r="I326" t="inlineStr">
        <is>
          <t>Gladstone Road</t>
        </is>
      </c>
      <c r="J326" t="inlineStr">
        <is>
          <t>Exeter, Devon</t>
        </is>
      </c>
      <c r="K326" t="inlineStr">
        <is>
          <t>EX1 2ED</t>
        </is>
      </c>
      <c r="L326" t="inlineStr">
        <is>
          <t>RH8</t>
        </is>
      </c>
      <c r="M326" t="inlineStr">
        <is>
          <t>Royal Devon and Exeter NHS Foundation Trust</t>
        </is>
      </c>
      <c r="N326" t="inlineStr">
        <is>
          <t>01392 411 611</t>
        </is>
      </c>
      <c r="O326" t="inlineStr"/>
      <c r="P326">
        <f>HYPERLINK("www.rdehospital.nhs.uk", "www.rdehospital.nhs.uk")</f>
        <v/>
      </c>
      <c r="Q326" t="inlineStr">
        <is>
          <t>(50.72439193725586, -3.514011144638061)</t>
        </is>
      </c>
      <c r="R326" t="inlineStr"/>
    </row>
    <row r="327">
      <c r="A327" t="n">
        <v>40787</v>
      </c>
      <c r="B327" t="inlineStr">
        <is>
          <t>RH833</t>
        </is>
      </c>
      <c r="C327" t="inlineStr">
        <is>
          <t>Hospital</t>
        </is>
      </c>
      <c r="D327" t="inlineStr">
        <is>
          <t>Hospital</t>
        </is>
      </c>
      <c r="E327" t="inlineStr">
        <is>
          <t>NHS Sector</t>
        </is>
      </c>
      <c r="F327" t="inlineStr">
        <is>
          <t>Visible</t>
        </is>
      </c>
      <c r="G327" t="b">
        <v>1</v>
      </c>
      <c r="H327" t="inlineStr">
        <is>
          <t>Okehampton Community Hospital</t>
        </is>
      </c>
      <c r="I327" t="inlineStr">
        <is>
          <t>Cavell Way, .</t>
        </is>
      </c>
      <c r="J327" t="inlineStr">
        <is>
          <t>Okehampton, Devon</t>
        </is>
      </c>
      <c r="K327" t="inlineStr">
        <is>
          <t>EX20 1PN</t>
        </is>
      </c>
      <c r="L327" t="inlineStr">
        <is>
          <t>RH8</t>
        </is>
      </c>
      <c r="M327" t="inlineStr">
        <is>
          <t>Royal Devon and Exeter NHS Foundation Trust</t>
        </is>
      </c>
      <c r="N327" t="inlineStr">
        <is>
          <t>01837 658000</t>
        </is>
      </c>
      <c r="O327" t="inlineStr"/>
      <c r="P327">
        <f>HYPERLINK("nan", "nan")</f>
        <v/>
      </c>
      <c r="Q327" t="inlineStr">
        <is>
          <t>(50.741920471191406, -3.9971883296966553)</t>
        </is>
      </c>
      <c r="R327" t="inlineStr"/>
    </row>
    <row r="328">
      <c r="A328" t="n">
        <v>40788</v>
      </c>
      <c r="B328" t="inlineStr">
        <is>
          <t>RH834</t>
        </is>
      </c>
      <c r="C328" t="inlineStr">
        <is>
          <t>Hospital</t>
        </is>
      </c>
      <c r="D328" t="inlineStr">
        <is>
          <t>Hospital</t>
        </is>
      </c>
      <c r="E328" t="inlineStr">
        <is>
          <t>NHS Sector</t>
        </is>
      </c>
      <c r="F328" t="inlineStr">
        <is>
          <t>Visible</t>
        </is>
      </c>
      <c r="G328" t="b">
        <v>1</v>
      </c>
      <c r="H328" t="inlineStr">
        <is>
          <t>Ottery St Mary Hospital</t>
        </is>
      </c>
      <c r="I328" t="inlineStr">
        <is>
          <t>Keegan Close</t>
        </is>
      </c>
      <c r="J328" t="inlineStr">
        <is>
          <t>Ottery St Mary, Devon</t>
        </is>
      </c>
      <c r="K328" t="inlineStr">
        <is>
          <t>EX11 1DN</t>
        </is>
      </c>
      <c r="L328" t="inlineStr">
        <is>
          <t>RH8</t>
        </is>
      </c>
      <c r="M328" t="inlineStr">
        <is>
          <t>Royal Devon and Exeter NHS Foundation Trust</t>
        </is>
      </c>
      <c r="N328" t="inlineStr">
        <is>
          <t>01404 816 000</t>
        </is>
      </c>
      <c r="O328" t="inlineStr"/>
      <c r="P328">
        <f>HYPERLINK("nan", "nan")</f>
        <v/>
      </c>
      <c r="Q328" t="inlineStr">
        <is>
          <t>(50.75011825561523, -3.2915608882904053)</t>
        </is>
      </c>
      <c r="R328" t="inlineStr"/>
    </row>
    <row r="329">
      <c r="A329" t="n">
        <v>40790</v>
      </c>
      <c r="B329" t="inlineStr">
        <is>
          <t>RH853</t>
        </is>
      </c>
      <c r="C329" t="inlineStr">
        <is>
          <t>Hospital</t>
        </is>
      </c>
      <c r="D329" t="inlineStr">
        <is>
          <t>Hospital</t>
        </is>
      </c>
      <c r="E329" t="inlineStr">
        <is>
          <t>NHS Sector</t>
        </is>
      </c>
      <c r="F329" t="inlineStr">
        <is>
          <t>Visible</t>
        </is>
      </c>
      <c r="G329" t="b">
        <v>1</v>
      </c>
      <c r="H329" t="inlineStr">
        <is>
          <t>Tiverton and District Hospital</t>
        </is>
      </c>
      <c r="I329" t="inlineStr">
        <is>
          <t>Kennedy Way, .</t>
        </is>
      </c>
      <c r="J329" t="inlineStr">
        <is>
          <t>Tiverton, Devon</t>
        </is>
      </c>
      <c r="K329" t="inlineStr">
        <is>
          <t>EX16 6NT</t>
        </is>
      </c>
      <c r="L329" t="inlineStr">
        <is>
          <t>RH8</t>
        </is>
      </c>
      <c r="M329" t="inlineStr">
        <is>
          <t>Royal Devon and Exeter NHS Foundation Trust</t>
        </is>
      </c>
      <c r="N329" t="inlineStr">
        <is>
          <t>01884 235400</t>
        </is>
      </c>
      <c r="O329" t="inlineStr"/>
      <c r="P329">
        <f>HYPERLINK("nan", "nan")</f>
        <v/>
      </c>
      <c r="Q329" t="inlineStr">
        <is>
          <t>(50.9094123840332, -3.492953062057495)</t>
        </is>
      </c>
      <c r="R329" t="inlineStr"/>
    </row>
    <row r="330">
      <c r="A330" t="n">
        <v>40791</v>
      </c>
      <c r="B330" t="inlineStr">
        <is>
          <t>RH854</t>
        </is>
      </c>
      <c r="C330" t="inlineStr">
        <is>
          <t>Hospital</t>
        </is>
      </c>
      <c r="D330" t="inlineStr">
        <is>
          <t>Hospital</t>
        </is>
      </c>
      <c r="E330" t="inlineStr">
        <is>
          <t>NHS Sector</t>
        </is>
      </c>
      <c r="F330" t="inlineStr">
        <is>
          <t>Visible</t>
        </is>
      </c>
      <c r="G330" t="b">
        <v>1</v>
      </c>
      <c r="H330" t="inlineStr">
        <is>
          <t>Honiton Hospital</t>
        </is>
      </c>
      <c r="I330" t="inlineStr">
        <is>
          <t>Marlpits Lane, .</t>
        </is>
      </c>
      <c r="J330" t="inlineStr">
        <is>
          <t>Honiton, Devon</t>
        </is>
      </c>
      <c r="K330" t="inlineStr">
        <is>
          <t>EX14 2DE</t>
        </is>
      </c>
      <c r="L330" t="inlineStr">
        <is>
          <t>RH8</t>
        </is>
      </c>
      <c r="M330" t="inlineStr">
        <is>
          <t>Royal Devon and Exeter NHS Foundation Trust</t>
        </is>
      </c>
      <c r="N330" t="inlineStr">
        <is>
          <t>01404 540540</t>
        </is>
      </c>
      <c r="O330" t="inlineStr"/>
      <c r="P330">
        <f>HYPERLINK("nan", "nan")</f>
        <v/>
      </c>
      <c r="Q330" t="inlineStr">
        <is>
          <t>(50.7949333190918, -3.186563014984131)</t>
        </is>
      </c>
      <c r="R330" t="inlineStr"/>
    </row>
    <row r="331">
      <c r="A331" t="n">
        <v>40793</v>
      </c>
      <c r="B331" t="inlineStr">
        <is>
          <t>RH857</t>
        </is>
      </c>
      <c r="C331" t="inlineStr">
        <is>
          <t>Hospital</t>
        </is>
      </c>
      <c r="D331" t="inlineStr">
        <is>
          <t>Hospital</t>
        </is>
      </c>
      <c r="E331" t="inlineStr">
        <is>
          <t>NHS Sector</t>
        </is>
      </c>
      <c r="F331" t="inlineStr">
        <is>
          <t>Visible</t>
        </is>
      </c>
      <c r="G331" t="b">
        <v>1</v>
      </c>
      <c r="H331" t="inlineStr">
        <is>
          <t>Axminster Hospital</t>
        </is>
      </c>
      <c r="I331" t="inlineStr">
        <is>
          <t>Chard Street</t>
        </is>
      </c>
      <c r="J331" t="inlineStr">
        <is>
          <t>Axminster, Devon</t>
        </is>
      </c>
      <c r="K331" t="inlineStr">
        <is>
          <t>EX13 5DU</t>
        </is>
      </c>
      <c r="L331" t="inlineStr">
        <is>
          <t>RH8</t>
        </is>
      </c>
      <c r="M331" t="inlineStr">
        <is>
          <t>Royal Devon and Exeter NHS Foundation Trust</t>
        </is>
      </c>
      <c r="N331" t="inlineStr">
        <is>
          <t>01297 630400</t>
        </is>
      </c>
      <c r="O331" t="inlineStr"/>
      <c r="P331">
        <f>HYPERLINK("nan", "nan")</f>
        <v/>
      </c>
      <c r="Q331" t="inlineStr">
        <is>
          <t>(50.78389739990234, -2.9962546825408936)</t>
        </is>
      </c>
      <c r="R331" t="inlineStr"/>
    </row>
    <row r="332">
      <c r="A332" t="n">
        <v>40794</v>
      </c>
      <c r="B332" t="inlineStr">
        <is>
          <t>RH858</t>
        </is>
      </c>
      <c r="C332" t="inlineStr">
        <is>
          <t>Hospital</t>
        </is>
      </c>
      <c r="D332" t="inlineStr">
        <is>
          <t>Hospital</t>
        </is>
      </c>
      <c r="E332" t="inlineStr">
        <is>
          <t>NHS Sector</t>
        </is>
      </c>
      <c r="F332" t="inlineStr">
        <is>
          <t>Visible</t>
        </is>
      </c>
      <c r="G332" t="b">
        <v>1</v>
      </c>
      <c r="H332" t="inlineStr">
        <is>
          <t>Exmouth Hospital</t>
        </is>
      </c>
      <c r="I332" t="inlineStr">
        <is>
          <t>Claremont Grove</t>
        </is>
      </c>
      <c r="J332" t="inlineStr">
        <is>
          <t>Exmouth, Devon</t>
        </is>
      </c>
      <c r="K332" t="inlineStr">
        <is>
          <t>EX8 2JN</t>
        </is>
      </c>
      <c r="L332" t="inlineStr">
        <is>
          <t>RH8</t>
        </is>
      </c>
      <c r="M332" t="inlineStr">
        <is>
          <t>Royal Devon and Exeter NHS Foundation Trust</t>
        </is>
      </c>
      <c r="N332" t="inlineStr">
        <is>
          <t>01395 279684</t>
        </is>
      </c>
      <c r="O332" t="inlineStr"/>
      <c r="P332">
        <f>HYPERLINK("nan", "nan")</f>
        <v/>
      </c>
      <c r="Q332" t="inlineStr">
        <is>
          <t>(50.62055206298828, -3.401594638824463)</t>
        </is>
      </c>
      <c r="R332" t="inlineStr"/>
    </row>
    <row r="333">
      <c r="A333" t="n">
        <v>40795</v>
      </c>
      <c r="B333" t="inlineStr">
        <is>
          <t>RH859</t>
        </is>
      </c>
      <c r="C333" t="inlineStr">
        <is>
          <t>Hospital</t>
        </is>
      </c>
      <c r="D333" t="inlineStr">
        <is>
          <t>Hospital</t>
        </is>
      </c>
      <c r="E333" t="inlineStr">
        <is>
          <t>NHS Sector</t>
        </is>
      </c>
      <c r="F333" t="inlineStr">
        <is>
          <t>Visible</t>
        </is>
      </c>
      <c r="G333" t="b">
        <v>1</v>
      </c>
      <c r="H333" t="inlineStr">
        <is>
          <t>Victoria Hospital (Sidmouth)</t>
        </is>
      </c>
      <c r="I333" t="inlineStr">
        <is>
          <t>General Hospital</t>
        </is>
      </c>
      <c r="J333" t="inlineStr">
        <is>
          <t>Sidmouth, Devon</t>
        </is>
      </c>
      <c r="K333" t="inlineStr">
        <is>
          <t>EX10 8EW</t>
        </is>
      </c>
      <c r="L333" t="inlineStr">
        <is>
          <t>RH8</t>
        </is>
      </c>
      <c r="M333" t="inlineStr">
        <is>
          <t>Royal Devon and Exeter NHS Foundation Trust</t>
        </is>
      </c>
      <c r="N333" t="inlineStr"/>
      <c r="O333" t="inlineStr"/>
      <c r="P333">
        <f>HYPERLINK("nan", "nan")</f>
        <v/>
      </c>
      <c r="Q333" t="inlineStr">
        <is>
          <t>(50.68161392211914, -3.239641666412353)</t>
        </is>
      </c>
      <c r="R333" t="inlineStr"/>
    </row>
    <row r="334">
      <c r="A334" t="n">
        <v>40804</v>
      </c>
      <c r="B334" t="inlineStr">
        <is>
          <t>RHA04</t>
        </is>
      </c>
      <c r="C334" t="inlineStr">
        <is>
          <t>Hospital</t>
        </is>
      </c>
      <c r="D334" t="inlineStr">
        <is>
          <t>Hospital</t>
        </is>
      </c>
      <c r="E334" t="inlineStr">
        <is>
          <t>NHS Sector</t>
        </is>
      </c>
      <c r="F334" t="inlineStr">
        <is>
          <t>Visible</t>
        </is>
      </c>
      <c r="G334" t="b">
        <v>1</v>
      </c>
      <c r="H334" t="inlineStr">
        <is>
          <t>Rampton Hospital</t>
        </is>
      </c>
      <c r="I334" t="inlineStr">
        <is>
          <t>Rampton Hospital</t>
        </is>
      </c>
      <c r="J334" t="inlineStr">
        <is>
          <t>Retford, Nottinghamshire</t>
        </is>
      </c>
      <c r="K334" t="inlineStr">
        <is>
          <t>DN22 0PD</t>
        </is>
      </c>
      <c r="L334" t="inlineStr">
        <is>
          <t>RHA</t>
        </is>
      </c>
      <c r="M334" t="inlineStr">
        <is>
          <t>Nottinghamshire Healthcare NHS Foundation Trust</t>
        </is>
      </c>
      <c r="N334" t="inlineStr">
        <is>
          <t>01777 24 8321</t>
        </is>
      </c>
      <c r="O334" t="inlineStr"/>
      <c r="P334">
        <f>HYPERLINK("http://www.nottinghamshirehealthcare.nhs.uk/rampton-hospital", "http://www.nottinghamshirehealthcare.nhs.uk/rampton-hospital")</f>
        <v/>
      </c>
      <c r="Q334" t="inlineStr">
        <is>
          <t>(53.29038619995117, -0.8381976485252381)</t>
        </is>
      </c>
      <c r="R334" t="inlineStr"/>
    </row>
    <row r="335">
      <c r="A335" t="n">
        <v>40841</v>
      </c>
      <c r="B335" t="inlineStr">
        <is>
          <t>RHANN</t>
        </is>
      </c>
      <c r="C335" t="inlineStr">
        <is>
          <t>Hospital</t>
        </is>
      </c>
      <c r="D335" t="inlineStr">
        <is>
          <t>Hospital</t>
        </is>
      </c>
      <c r="E335" t="inlineStr">
        <is>
          <t>NHS Sector</t>
        </is>
      </c>
      <c r="F335" t="inlineStr">
        <is>
          <t>Visible</t>
        </is>
      </c>
      <c r="G335" t="b">
        <v>1</v>
      </c>
      <c r="H335" t="inlineStr">
        <is>
          <t>Lings Bar Hospital</t>
        </is>
      </c>
      <c r="I335" t="inlineStr">
        <is>
          <t>Beckside, Gamston</t>
        </is>
      </c>
      <c r="J335" t="inlineStr">
        <is>
          <t>Nottingham, Nottinghamshire</t>
        </is>
      </c>
      <c r="K335" t="inlineStr">
        <is>
          <t>NG2 6PR</t>
        </is>
      </c>
      <c r="L335" t="inlineStr">
        <is>
          <t>RHA</t>
        </is>
      </c>
      <c r="M335" t="inlineStr">
        <is>
          <t>Nottinghamshire Healthcare NHS Foundation Trust</t>
        </is>
      </c>
      <c r="N335" t="inlineStr">
        <is>
          <t>0115 955 5477</t>
        </is>
      </c>
      <c r="O335" t="inlineStr"/>
      <c r="P335">
        <f>HYPERLINK("nan", "nan")</f>
        <v/>
      </c>
      <c r="Q335" t="inlineStr">
        <is>
          <t>(52.92256546020508, -1.0998016595840454)</t>
        </is>
      </c>
      <c r="R335" t="inlineStr"/>
    </row>
    <row r="336">
      <c r="A336" t="n">
        <v>40843</v>
      </c>
      <c r="B336" t="inlineStr">
        <is>
          <t>RHM01</t>
        </is>
      </c>
      <c r="C336" t="inlineStr">
        <is>
          <t>Hospital</t>
        </is>
      </c>
      <c r="D336" t="inlineStr">
        <is>
          <t>Hospital</t>
        </is>
      </c>
      <c r="E336" t="inlineStr">
        <is>
          <t>NHS Sector</t>
        </is>
      </c>
      <c r="F336" t="inlineStr">
        <is>
          <t>Visible</t>
        </is>
      </c>
      <c r="G336" t="b">
        <v>1</v>
      </c>
      <c r="H336" t="inlineStr">
        <is>
          <t>Southampton General Hospital</t>
        </is>
      </c>
      <c r="I336" t="inlineStr">
        <is>
          <t>Tremona Road</t>
        </is>
      </c>
      <c r="J336" t="inlineStr">
        <is>
          <t>Southampton, Hampshire</t>
        </is>
      </c>
      <c r="K336" t="inlineStr">
        <is>
          <t>SO16 6YD</t>
        </is>
      </c>
      <c r="L336" t="inlineStr">
        <is>
          <t>RHM</t>
        </is>
      </c>
      <c r="M336" t="inlineStr">
        <is>
          <t>University Hospital Southampton NHS Foundation Trust</t>
        </is>
      </c>
      <c r="N336" t="inlineStr">
        <is>
          <t>023 8077 7222</t>
        </is>
      </c>
      <c r="O336" t="inlineStr">
        <is>
          <t>patientsupportservices@uhs.nhs.uk</t>
        </is>
      </c>
      <c r="P336">
        <f>HYPERLINK("http://www.uhs.nhs.uk", "http://www.uhs.nhs.uk")</f>
        <v/>
      </c>
      <c r="Q336" t="inlineStr">
        <is>
          <t>(50.93302154541016, -1.435089945793152)</t>
        </is>
      </c>
      <c r="R336" t="inlineStr">
        <is>
          <t>023 8120 4715</t>
        </is>
      </c>
    </row>
    <row r="337">
      <c r="A337" t="n">
        <v>40847</v>
      </c>
      <c r="B337" t="inlineStr">
        <is>
          <t>RHM12</t>
        </is>
      </c>
      <c r="C337" t="inlineStr">
        <is>
          <t>Hospital</t>
        </is>
      </c>
      <c r="D337" t="inlineStr">
        <is>
          <t>Hospital</t>
        </is>
      </c>
      <c r="E337" t="inlineStr">
        <is>
          <t>NHS Sector</t>
        </is>
      </c>
      <c r="F337" t="inlineStr">
        <is>
          <t>Visible</t>
        </is>
      </c>
      <c r="G337" t="b">
        <v>1</v>
      </c>
      <c r="H337" t="inlineStr">
        <is>
          <t>Princess Anne Hospital</t>
        </is>
      </c>
      <c r="I337" t="inlineStr">
        <is>
          <t>Coxford Road</t>
        </is>
      </c>
      <c r="J337" t="inlineStr">
        <is>
          <t>Southampton, Hampshire</t>
        </is>
      </c>
      <c r="K337" t="inlineStr">
        <is>
          <t>SO16 5YA</t>
        </is>
      </c>
      <c r="L337" t="inlineStr">
        <is>
          <t>RHM</t>
        </is>
      </c>
      <c r="M337" t="inlineStr">
        <is>
          <t>University Hospital Southampton NHS Foundation Trust</t>
        </is>
      </c>
      <c r="N337" t="inlineStr">
        <is>
          <t>023 8077 7222</t>
        </is>
      </c>
      <c r="O337" t="inlineStr">
        <is>
          <t>patientsupportservices@uhs.nhs.uk</t>
        </is>
      </c>
      <c r="P337">
        <f>HYPERLINK("http://www.uhs.nhs.uk", "http://www.uhs.nhs.uk")</f>
        <v/>
      </c>
      <c r="Q337" t="inlineStr">
        <is>
          <t>(50.93526077270508, -1.4348493814468384)</t>
        </is>
      </c>
      <c r="R337" t="inlineStr"/>
    </row>
    <row r="338">
      <c r="A338" t="n">
        <v>40857</v>
      </c>
      <c r="B338" t="inlineStr">
        <is>
          <t>RHQCC</t>
        </is>
      </c>
      <c r="C338" t="inlineStr">
        <is>
          <t>Hospital</t>
        </is>
      </c>
      <c r="D338" t="inlineStr">
        <is>
          <t>Hospital</t>
        </is>
      </c>
      <c r="E338" t="inlineStr">
        <is>
          <t>NHS Sector</t>
        </is>
      </c>
      <c r="F338" t="inlineStr">
        <is>
          <t>Visible</t>
        </is>
      </c>
      <c r="G338" t="b">
        <v>1</v>
      </c>
      <c r="H338" t="inlineStr">
        <is>
          <t>Charles Clifford Dental Hospital</t>
        </is>
      </c>
      <c r="I338" t="inlineStr">
        <is>
          <t>76 Wellesley Road</t>
        </is>
      </c>
      <c r="J338" t="inlineStr">
        <is>
          <t>Sheffield, South Yorkshire</t>
        </is>
      </c>
      <c r="K338" t="inlineStr">
        <is>
          <t>S10 2SZ</t>
        </is>
      </c>
      <c r="L338" t="inlineStr">
        <is>
          <t>RHQ</t>
        </is>
      </c>
      <c r="M338" t="inlineStr">
        <is>
          <t>Sheffield Teaching Hospitals NHS Foundation Trust</t>
        </is>
      </c>
      <c r="N338" t="inlineStr">
        <is>
          <t>0114 271 7800</t>
        </is>
      </c>
      <c r="O338" t="inlineStr"/>
      <c r="P338">
        <f>HYPERLINK("http://www.sth.nhs.uk", "http://www.sth.nhs.uk")</f>
        <v/>
      </c>
      <c r="Q338" t="inlineStr">
        <is>
          <t>(53.37979888916016, -1.4937652349472046)</t>
        </is>
      </c>
      <c r="R338" t="inlineStr"/>
    </row>
    <row r="339">
      <c r="A339" t="n">
        <v>40860</v>
      </c>
      <c r="B339" t="inlineStr">
        <is>
          <t>RHQHH</t>
        </is>
      </c>
      <c r="C339" t="inlineStr">
        <is>
          <t>Hospital</t>
        </is>
      </c>
      <c r="D339" t="inlineStr">
        <is>
          <t>Hospital</t>
        </is>
      </c>
      <c r="E339" t="inlineStr">
        <is>
          <t>NHS Sector</t>
        </is>
      </c>
      <c r="F339" t="inlineStr">
        <is>
          <t>Visible</t>
        </is>
      </c>
      <c r="G339" t="b">
        <v>1</v>
      </c>
      <c r="H339" t="inlineStr">
        <is>
          <t>Royal Hallamshire Hospital</t>
        </is>
      </c>
      <c r="I339" t="inlineStr">
        <is>
          <t>Glossop Road</t>
        </is>
      </c>
      <c r="J339" t="inlineStr">
        <is>
          <t>Sheffield, South Yorkshire</t>
        </is>
      </c>
      <c r="K339" t="inlineStr">
        <is>
          <t>S10 2JF</t>
        </is>
      </c>
      <c r="L339" t="inlineStr">
        <is>
          <t>RHQ</t>
        </is>
      </c>
      <c r="M339" t="inlineStr">
        <is>
          <t>Sheffield Teaching Hospitals NHS Foundation Trust</t>
        </is>
      </c>
      <c r="N339" t="inlineStr">
        <is>
          <t>0114 2434343</t>
        </is>
      </c>
      <c r="O339" t="inlineStr"/>
      <c r="P339">
        <f>HYPERLINK("http://www.sth.nhs.uk", "http://www.sth.nhs.uk")</f>
        <v/>
      </c>
      <c r="Q339" t="inlineStr">
        <is>
          <t>(53.37835693359375, -1.4933162927627563)</t>
        </is>
      </c>
      <c r="R339" t="inlineStr"/>
    </row>
    <row r="340">
      <c r="A340" t="n">
        <v>40861</v>
      </c>
      <c r="B340" t="inlineStr">
        <is>
          <t>RHQNG</t>
        </is>
      </c>
      <c r="C340" t="inlineStr">
        <is>
          <t>Hospital</t>
        </is>
      </c>
      <c r="D340" t="inlineStr">
        <is>
          <t>Hospital</t>
        </is>
      </c>
      <c r="E340" t="inlineStr">
        <is>
          <t>NHS Sector</t>
        </is>
      </c>
      <c r="F340" t="inlineStr">
        <is>
          <t>Visible</t>
        </is>
      </c>
      <c r="G340" t="b">
        <v>1</v>
      </c>
      <c r="H340" t="inlineStr">
        <is>
          <t>Northern General Hospital</t>
        </is>
      </c>
      <c r="I340" t="inlineStr">
        <is>
          <t>Northern General Hospital, Herries Road</t>
        </is>
      </c>
      <c r="J340" t="inlineStr">
        <is>
          <t>Sheffield, South Yorkshire</t>
        </is>
      </c>
      <c r="K340" t="inlineStr">
        <is>
          <t>S5 7AU</t>
        </is>
      </c>
      <c r="L340" t="inlineStr">
        <is>
          <t>RHQ</t>
        </is>
      </c>
      <c r="M340" t="inlineStr">
        <is>
          <t>Sheffield Teaching Hospitals NHS Foundation Trust</t>
        </is>
      </c>
      <c r="N340" t="inlineStr">
        <is>
          <t>0114 243 4343</t>
        </is>
      </c>
      <c r="O340" t="inlineStr"/>
      <c r="P340">
        <f>HYPERLINK("http://www.sth.nhs.uk/", "http://www.sth.nhs.uk/")</f>
        <v/>
      </c>
      <c r="Q340" t="inlineStr">
        <is>
          <t>(53.40887832641602, -1.46087646484375)</t>
        </is>
      </c>
      <c r="R340" t="inlineStr"/>
    </row>
    <row r="341">
      <c r="A341" t="n">
        <v>40865</v>
      </c>
      <c r="B341" t="inlineStr">
        <is>
          <t>RHQWP</t>
        </is>
      </c>
      <c r="C341" t="inlineStr">
        <is>
          <t>Hospital</t>
        </is>
      </c>
      <c r="D341" t="inlineStr">
        <is>
          <t>Hospital</t>
        </is>
      </c>
      <c r="E341" t="inlineStr">
        <is>
          <t>NHS Sector</t>
        </is>
      </c>
      <c r="F341" t="inlineStr">
        <is>
          <t>Visible</t>
        </is>
      </c>
      <c r="G341" t="b">
        <v>1</v>
      </c>
      <c r="H341" t="inlineStr">
        <is>
          <t>Weston Park Hospital</t>
        </is>
      </c>
      <c r="I341" t="inlineStr">
        <is>
          <t>Whitham Road</t>
        </is>
      </c>
      <c r="J341" t="inlineStr">
        <is>
          <t>Sheffield, South Yorkshire</t>
        </is>
      </c>
      <c r="K341" t="inlineStr">
        <is>
          <t>S10 2SJ</t>
        </is>
      </c>
      <c r="L341" t="inlineStr">
        <is>
          <t>RHQ</t>
        </is>
      </c>
      <c r="M341" t="inlineStr">
        <is>
          <t>Sheffield Teaching Hospitals NHS Foundation Trust</t>
        </is>
      </c>
      <c r="N341" t="inlineStr">
        <is>
          <t>0114 226 5000</t>
        </is>
      </c>
      <c r="O341" t="inlineStr"/>
      <c r="P341">
        <f>HYPERLINK("http://www.sth.nhs.uk", "http://www.sth.nhs.uk")</f>
        <v/>
      </c>
      <c r="Q341" t="inlineStr">
        <is>
          <t>(53.38025283813477, -1.494917392730713)</t>
        </is>
      </c>
      <c r="R341" t="inlineStr"/>
    </row>
    <row r="342">
      <c r="A342" t="n">
        <v>40867</v>
      </c>
      <c r="B342" t="inlineStr">
        <is>
          <t>RHU02</t>
        </is>
      </c>
      <c r="C342" t="inlineStr">
        <is>
          <t>Hospital</t>
        </is>
      </c>
      <c r="D342" t="inlineStr">
        <is>
          <t>Hospital</t>
        </is>
      </c>
      <c r="E342" t="inlineStr">
        <is>
          <t>NHS Sector</t>
        </is>
      </c>
      <c r="F342" t="inlineStr">
        <is>
          <t>Visible</t>
        </is>
      </c>
      <c r="G342" t="b">
        <v>1</v>
      </c>
      <c r="H342" t="inlineStr">
        <is>
          <t>St Mary</t>
        </is>
      </c>
      <c r="I342" t="inlineStr">
        <is>
          <t>West Wing, Milton Road</t>
        </is>
      </c>
      <c r="J342" t="inlineStr">
        <is>
          <t>Portsmouth, Hampshire</t>
        </is>
      </c>
      <c r="K342" t="inlineStr">
        <is>
          <t>PO3 6AD</t>
        </is>
      </c>
      <c r="L342" t="inlineStr">
        <is>
          <t>RHU</t>
        </is>
      </c>
      <c r="M342" t="inlineStr">
        <is>
          <t>Portsmouth Hospitals NHS Trust</t>
        </is>
      </c>
      <c r="N342" t="inlineStr">
        <is>
          <t>02392 680000</t>
        </is>
      </c>
      <c r="O342" t="inlineStr"/>
      <c r="P342">
        <f>HYPERLINK("http://www.porthosp.nhs.uk", "http://www.porthosp.nhs.uk")</f>
        <v/>
      </c>
      <c r="Q342" t="inlineStr">
        <is>
          <t>(50.8001365661621, -1.0639320611953735)</t>
        </is>
      </c>
      <c r="R342" t="inlineStr">
        <is>
          <t>023 9286 6413</t>
        </is>
      </c>
    </row>
    <row r="343">
      <c r="A343" t="n">
        <v>40868</v>
      </c>
      <c r="B343" t="inlineStr">
        <is>
          <t>RHU03</t>
        </is>
      </c>
      <c r="C343" t="inlineStr">
        <is>
          <t>Hospital</t>
        </is>
      </c>
      <c r="D343" t="inlineStr">
        <is>
          <t>Hospital</t>
        </is>
      </c>
      <c r="E343" t="inlineStr">
        <is>
          <t>NHS Sector</t>
        </is>
      </c>
      <c r="F343" t="inlineStr">
        <is>
          <t>Visible</t>
        </is>
      </c>
      <c r="G343" t="b">
        <v>1</v>
      </c>
      <c r="H343" t="inlineStr">
        <is>
          <t>Queen Alexandra Hospital</t>
        </is>
      </c>
      <c r="I343" t="inlineStr">
        <is>
          <t>Southwick Hill Road, Cosham</t>
        </is>
      </c>
      <c r="J343" t="inlineStr">
        <is>
          <t>Portsmouth, Hampshire</t>
        </is>
      </c>
      <c r="K343" t="inlineStr">
        <is>
          <t>PO6 3LY</t>
        </is>
      </c>
      <c r="L343" t="inlineStr">
        <is>
          <t>RHU</t>
        </is>
      </c>
      <c r="M343" t="inlineStr">
        <is>
          <t>Portsmouth Hospitals NHS Trust</t>
        </is>
      </c>
      <c r="N343" t="inlineStr">
        <is>
          <t>023 9228 6000</t>
        </is>
      </c>
      <c r="O343" t="inlineStr"/>
      <c r="P343">
        <f>HYPERLINK("http://www.porthosp.nhs.uk", "http://www.porthosp.nhs.uk")</f>
        <v/>
      </c>
      <c r="Q343" t="inlineStr">
        <is>
          <t>(50.85029983520508, -1.0699176788330078)</t>
        </is>
      </c>
      <c r="R343" t="inlineStr">
        <is>
          <t>023 9286 6413</t>
        </is>
      </c>
    </row>
    <row r="344">
      <c r="A344" t="n">
        <v>40870</v>
      </c>
      <c r="B344" t="inlineStr">
        <is>
          <t>RHU10</t>
        </is>
      </c>
      <c r="C344" t="inlineStr">
        <is>
          <t>Hospital</t>
        </is>
      </c>
      <c r="D344" t="inlineStr">
        <is>
          <t>Hospital</t>
        </is>
      </c>
      <c r="E344" t="inlineStr">
        <is>
          <t>NHS Sector</t>
        </is>
      </c>
      <c r="F344" t="inlineStr">
        <is>
          <t>Visible</t>
        </is>
      </c>
      <c r="G344" t="b">
        <v>1</v>
      </c>
      <c r="H344" t="inlineStr">
        <is>
          <t>Gosport War Memorial Hospital - Portsmouth Hospitals NHS Trust</t>
        </is>
      </c>
      <c r="I344" t="inlineStr">
        <is>
          <t>Bury Road, Gosport</t>
        </is>
      </c>
      <c r="J344" t="inlineStr">
        <is>
          <t>Gosport, Hampshire</t>
        </is>
      </c>
      <c r="K344" t="inlineStr">
        <is>
          <t>PO12 3PW</t>
        </is>
      </c>
      <c r="L344" t="inlineStr">
        <is>
          <t>RHU</t>
        </is>
      </c>
      <c r="M344" t="inlineStr">
        <is>
          <t>Portsmouth Hospitals NHS Trust</t>
        </is>
      </c>
      <c r="N344" t="inlineStr">
        <is>
          <t>02392 524611</t>
        </is>
      </c>
      <c r="O344" t="inlineStr"/>
      <c r="P344">
        <f>HYPERLINK("https://www.southernhealth.nhs.uk/locations/gosport-war-memorial-hospital/", "https://www.southernhealth.nhs.uk/locations/gosport-war-memorial-hospital/")</f>
        <v/>
      </c>
      <c r="Q344" t="inlineStr">
        <is>
          <t>(50.79306411743164, -1.1480667591094973)</t>
        </is>
      </c>
      <c r="R344" t="inlineStr"/>
    </row>
    <row r="345">
      <c r="A345" t="n">
        <v>40884</v>
      </c>
      <c r="B345" t="inlineStr">
        <is>
          <t>RHW01</t>
        </is>
      </c>
      <c r="C345" t="inlineStr">
        <is>
          <t>Hospital</t>
        </is>
      </c>
      <c r="D345" t="inlineStr">
        <is>
          <t>Hospital</t>
        </is>
      </c>
      <c r="E345" t="inlineStr">
        <is>
          <t>NHS Sector</t>
        </is>
      </c>
      <c r="F345" t="inlineStr">
        <is>
          <t>Visible</t>
        </is>
      </c>
      <c r="G345" t="b">
        <v>1</v>
      </c>
      <c r="H345" t="inlineStr">
        <is>
          <t>Royal Berkshire Hospital</t>
        </is>
      </c>
      <c r="I345" t="inlineStr">
        <is>
          <t>London Road, Craven Road</t>
        </is>
      </c>
      <c r="J345" t="inlineStr">
        <is>
          <t>Reading, Berkshire</t>
        </is>
      </c>
      <c r="K345" t="inlineStr">
        <is>
          <t>RG1 5AN</t>
        </is>
      </c>
      <c r="L345" t="inlineStr">
        <is>
          <t>RHW</t>
        </is>
      </c>
      <c r="M345" t="inlineStr">
        <is>
          <t>Royal Berkshire NHS Foundation Trust</t>
        </is>
      </c>
      <c r="N345" t="inlineStr">
        <is>
          <t>0118 322 5111</t>
        </is>
      </c>
      <c r="O345" t="inlineStr">
        <is>
          <t>nhs.choices@royalberkshire.nhs.uk</t>
        </is>
      </c>
      <c r="P345">
        <f>HYPERLINK("http://www.royalberkshire.nhs.uk", "http://www.royalberkshire.nhs.uk")</f>
        <v/>
      </c>
      <c r="Q345" t="inlineStr">
        <is>
          <t>(51.45102310180664, -0.9593157768249512)</t>
        </is>
      </c>
      <c r="R345" t="inlineStr"/>
    </row>
    <row r="346">
      <c r="A346" t="n">
        <v>40885</v>
      </c>
      <c r="B346" t="inlineStr">
        <is>
          <t>RHW03</t>
        </is>
      </c>
      <c r="C346" t="inlineStr">
        <is>
          <t>Hospital</t>
        </is>
      </c>
      <c r="D346" t="inlineStr">
        <is>
          <t>Hospital</t>
        </is>
      </c>
      <c r="E346" t="inlineStr">
        <is>
          <t>NHS Sector</t>
        </is>
      </c>
      <c r="F346" t="inlineStr">
        <is>
          <t>Visible</t>
        </is>
      </c>
      <c r="G346" t="b">
        <v>1</v>
      </c>
      <c r="H346" t="inlineStr">
        <is>
          <t>Prince Charles Eye Unit</t>
        </is>
      </c>
      <c r="I346" t="inlineStr">
        <is>
          <t>St Leonards Road</t>
        </is>
      </c>
      <c r="J346" t="inlineStr">
        <is>
          <t>Windsor, Berkshire</t>
        </is>
      </c>
      <c r="K346" t="inlineStr">
        <is>
          <t>SL4 3DP</t>
        </is>
      </c>
      <c r="L346" t="inlineStr">
        <is>
          <t>RHW</t>
        </is>
      </c>
      <c r="M346" t="inlineStr">
        <is>
          <t>Royal Berkshire NHS Foundation Trust</t>
        </is>
      </c>
      <c r="N346" t="inlineStr">
        <is>
          <t>01753 860 441</t>
        </is>
      </c>
      <c r="O346" t="inlineStr"/>
      <c r="P346">
        <f>HYPERLINK("http://www.royalberkshire.nhs.uk", "http://www.royalberkshire.nhs.uk")</f>
        <v/>
      </c>
      <c r="Q346" t="inlineStr">
        <is>
          <t>(51.47354507446289, -0.6146926283836365)</t>
        </is>
      </c>
      <c r="R346" t="inlineStr"/>
    </row>
    <row r="347">
      <c r="A347" t="n">
        <v>40918</v>
      </c>
      <c r="B347" t="inlineStr">
        <is>
          <t>RJ121</t>
        </is>
      </c>
      <c r="C347" t="inlineStr">
        <is>
          <t>Hospital</t>
        </is>
      </c>
      <c r="D347" t="inlineStr">
        <is>
          <t>Hospital</t>
        </is>
      </c>
      <c r="E347" t="inlineStr">
        <is>
          <t>NHS Sector</t>
        </is>
      </c>
      <c r="F347" t="inlineStr">
        <is>
          <t>Visible</t>
        </is>
      </c>
      <c r="G347" t="b">
        <v>1</v>
      </c>
      <c r="H347" t="inlineStr">
        <is>
          <t>Guy's Hospital</t>
        </is>
      </c>
      <c r="I347" t="inlineStr">
        <is>
          <t>Great Maze Pond</t>
        </is>
      </c>
      <c r="J347" t="inlineStr">
        <is>
          <t>London</t>
        </is>
      </c>
      <c r="K347" t="inlineStr">
        <is>
          <t>SE1 9RT</t>
        </is>
      </c>
      <c r="L347" t="inlineStr">
        <is>
          <t>RJ1</t>
        </is>
      </c>
      <c r="M347" t="inlineStr">
        <is>
          <t>Guy's and St Thomas' NHS Foundation Trust</t>
        </is>
      </c>
      <c r="N347" t="inlineStr">
        <is>
          <t>020 7188 7188</t>
        </is>
      </c>
      <c r="O347" t="inlineStr">
        <is>
          <t>pals@gstt.nhs.uk</t>
        </is>
      </c>
      <c r="P347">
        <f>HYPERLINK("https://www.guysandstthomas.nhs.uk", "https://www.guysandstthomas.nhs.uk")</f>
        <v/>
      </c>
      <c r="Q347" t="inlineStr">
        <is>
          <t>(51.50346374511719, -0.086805559694767)</t>
        </is>
      </c>
      <c r="R347" t="inlineStr"/>
    </row>
    <row r="348">
      <c r="A348" t="n">
        <v>40919</v>
      </c>
      <c r="B348" t="inlineStr">
        <is>
          <t>RJ122</t>
        </is>
      </c>
      <c r="C348" t="inlineStr">
        <is>
          <t>Hospital</t>
        </is>
      </c>
      <c r="D348" t="inlineStr">
        <is>
          <t>Hospital</t>
        </is>
      </c>
      <c r="E348" t="inlineStr">
        <is>
          <t>NHS Sector</t>
        </is>
      </c>
      <c r="F348" t="inlineStr">
        <is>
          <t>Visible</t>
        </is>
      </c>
      <c r="G348" t="b">
        <v>1</v>
      </c>
      <c r="H348" t="inlineStr">
        <is>
          <t>St Thomas'</t>
        </is>
      </c>
      <c r="I348" t="inlineStr">
        <is>
          <t>Westminster Bridge Road</t>
        </is>
      </c>
      <c r="J348" t="inlineStr">
        <is>
          <t>London</t>
        </is>
      </c>
      <c r="K348" t="inlineStr">
        <is>
          <t>SE1 7EH</t>
        </is>
      </c>
      <c r="L348" t="inlineStr">
        <is>
          <t>RJ1</t>
        </is>
      </c>
      <c r="M348" t="inlineStr">
        <is>
          <t>Guy's and St Thomas' NHS Foundation Trust</t>
        </is>
      </c>
      <c r="N348" t="inlineStr">
        <is>
          <t>020 7188 7188</t>
        </is>
      </c>
      <c r="O348" t="inlineStr">
        <is>
          <t>pals@gstt.nhs.uk</t>
        </is>
      </c>
      <c r="P348">
        <f>HYPERLINK("https://www.guysandstthomas.nhs.uk", "https://www.guysandstthomas.nhs.uk")</f>
        <v/>
      </c>
      <c r="Q348" t="inlineStr">
        <is>
          <t>(51.49795913696289, -0.1188906356692314)</t>
        </is>
      </c>
      <c r="R348" t="inlineStr"/>
    </row>
    <row r="349">
      <c r="A349" t="n">
        <v>40922</v>
      </c>
      <c r="B349" t="inlineStr">
        <is>
          <t>RJ224</t>
        </is>
      </c>
      <c r="C349" t="inlineStr">
        <is>
          <t>Hospital</t>
        </is>
      </c>
      <c r="D349" t="inlineStr">
        <is>
          <t>Hospital</t>
        </is>
      </c>
      <c r="E349" t="inlineStr">
        <is>
          <t>NHS Sector</t>
        </is>
      </c>
      <c r="F349" t="inlineStr">
        <is>
          <t>Visible</t>
        </is>
      </c>
      <c r="G349" t="b">
        <v>1</v>
      </c>
      <c r="H349" t="inlineStr">
        <is>
          <t>University Hospital Lewisham</t>
        </is>
      </c>
      <c r="I349" t="inlineStr">
        <is>
          <t>Lewisham High Street</t>
        </is>
      </c>
      <c r="J349" t="inlineStr">
        <is>
          <t>London</t>
        </is>
      </c>
      <c r="K349" t="inlineStr">
        <is>
          <t>SE13 6LH</t>
        </is>
      </c>
      <c r="L349" t="inlineStr">
        <is>
          <t>RJ2</t>
        </is>
      </c>
      <c r="M349" t="inlineStr">
        <is>
          <t>Lewisham and Greenwich NHS Trust</t>
        </is>
      </c>
      <c r="N349" t="inlineStr">
        <is>
          <t>020 8333 3000</t>
        </is>
      </c>
      <c r="O349" t="inlineStr"/>
      <c r="P349">
        <f>HYPERLINK("http://www.lewishamandgreenwich.nhs.uk", "http://www.lewishamandgreenwich.nhs.uk")</f>
        <v/>
      </c>
      <c r="Q349" t="inlineStr">
        <is>
          <t>(51.45433044433594, -0.0170364379882812)</t>
        </is>
      </c>
      <c r="R349" t="inlineStr">
        <is>
          <t>020 8333 3333</t>
        </is>
      </c>
    </row>
    <row r="350">
      <c r="A350" t="n">
        <v>40924</v>
      </c>
      <c r="B350" t="inlineStr">
        <is>
          <t>RJ611</t>
        </is>
      </c>
      <c r="C350" t="inlineStr">
        <is>
          <t>Hospital</t>
        </is>
      </c>
      <c r="D350" t="inlineStr">
        <is>
          <t>Hospital</t>
        </is>
      </c>
      <c r="E350" t="inlineStr">
        <is>
          <t>NHS Sector</t>
        </is>
      </c>
      <c r="F350" t="inlineStr">
        <is>
          <t>Visible</t>
        </is>
      </c>
      <c r="G350" t="b">
        <v>1</v>
      </c>
      <c r="H350" t="inlineStr">
        <is>
          <t>Croydon University Hospital</t>
        </is>
      </c>
      <c r="I350" t="inlineStr">
        <is>
          <t>530 London Road</t>
        </is>
      </c>
      <c r="J350" t="inlineStr">
        <is>
          <t>Thornton Heath, Surrey</t>
        </is>
      </c>
      <c r="K350" t="inlineStr">
        <is>
          <t>CR7 7YE</t>
        </is>
      </c>
      <c r="L350" t="inlineStr">
        <is>
          <t>RJ6</t>
        </is>
      </c>
      <c r="M350" t="inlineStr">
        <is>
          <t>Croydon Health Services NHS Trust</t>
        </is>
      </c>
      <c r="N350" t="inlineStr">
        <is>
          <t>020 8401 3000</t>
        </is>
      </c>
      <c r="O350" t="inlineStr"/>
      <c r="P350">
        <f>HYPERLINK("http://www.croydonhealthservices.nhs.uk/", "http://www.croydonhealthservices.nhs.uk/")</f>
        <v/>
      </c>
      <c r="Q350" t="inlineStr">
        <is>
          <t>(51.38912963867188, -0.1087688133120536)</t>
        </is>
      </c>
      <c r="R350" t="inlineStr"/>
    </row>
    <row r="351">
      <c r="A351" t="n">
        <v>40925</v>
      </c>
      <c r="B351" t="inlineStr">
        <is>
          <t>RJ613</t>
        </is>
      </c>
      <c r="C351" t="inlineStr">
        <is>
          <t>Hospital</t>
        </is>
      </c>
      <c r="D351" t="inlineStr">
        <is>
          <t>Hospital</t>
        </is>
      </c>
      <c r="E351" t="inlineStr">
        <is>
          <t>NHS Sector</t>
        </is>
      </c>
      <c r="F351" t="inlineStr">
        <is>
          <t>Visible</t>
        </is>
      </c>
      <c r="G351" t="b">
        <v>1</v>
      </c>
      <c r="H351" t="inlineStr">
        <is>
          <t>Purley War Memorial Hospital</t>
        </is>
      </c>
      <c r="I351" t="inlineStr">
        <is>
          <t>856 Brighton Road, 856 Brighton Road</t>
        </is>
      </c>
      <c r="J351" t="inlineStr">
        <is>
          <t>Purley, Surrey</t>
        </is>
      </c>
      <c r="K351" t="inlineStr">
        <is>
          <t>CR8 2YL</t>
        </is>
      </c>
      <c r="L351" t="inlineStr">
        <is>
          <t>RJ6</t>
        </is>
      </c>
      <c r="M351" t="inlineStr">
        <is>
          <t>Croydon Health Services NHS Trust</t>
        </is>
      </c>
      <c r="N351" t="inlineStr">
        <is>
          <t>020 8401 3515</t>
        </is>
      </c>
      <c r="O351" t="inlineStr"/>
      <c r="P351">
        <f>HYPERLINK("http://www.croydonhealthservices.nhs.uk", "http://www.croydonhealthservices.nhs.uk")</f>
        <v/>
      </c>
      <c r="Q351" t="inlineStr">
        <is>
          <t>(51.34074020385742, -0.1144512146711349)</t>
        </is>
      </c>
      <c r="R351" t="inlineStr"/>
    </row>
    <row r="352">
      <c r="A352" t="n">
        <v>40949</v>
      </c>
      <c r="B352" t="inlineStr">
        <is>
          <t>RJ701</t>
        </is>
      </c>
      <c r="C352" t="inlineStr">
        <is>
          <t>Hospital</t>
        </is>
      </c>
      <c r="D352" t="inlineStr">
        <is>
          <t>Hospital</t>
        </is>
      </c>
      <c r="E352" t="inlineStr">
        <is>
          <t>NHS Sector</t>
        </is>
      </c>
      <c r="F352" t="inlineStr">
        <is>
          <t>Visible</t>
        </is>
      </c>
      <c r="G352" t="b">
        <v>1</v>
      </c>
      <c r="H352" t="inlineStr">
        <is>
          <t>St George's Hospital</t>
        </is>
      </c>
      <c r="I352" t="inlineStr">
        <is>
          <t>Blackshaw Road</t>
        </is>
      </c>
      <c r="J352" t="inlineStr">
        <is>
          <t>London, Greater London</t>
        </is>
      </c>
      <c r="K352" t="inlineStr">
        <is>
          <t>SW17 0QT</t>
        </is>
      </c>
      <c r="L352" t="inlineStr">
        <is>
          <t>RJ7</t>
        </is>
      </c>
      <c r="M352" t="inlineStr">
        <is>
          <t>St George's University Hospitals NHS Foundation Trust</t>
        </is>
      </c>
      <c r="N352" t="inlineStr">
        <is>
          <t>0208 672 1255</t>
        </is>
      </c>
      <c r="O352" t="inlineStr">
        <is>
          <t>communications@stgeorges.nhs.uk</t>
        </is>
      </c>
      <c r="P352">
        <f>HYPERLINK("http://www.stgeorges.nhs.uk", "http://www.stgeorges.nhs.uk")</f>
        <v/>
      </c>
      <c r="Q352" t="inlineStr">
        <is>
          <t>(51.42668151855469, -0.1757045537233352)</t>
        </is>
      </c>
      <c r="R352" t="inlineStr"/>
    </row>
    <row r="353">
      <c r="A353" t="n">
        <v>40952</v>
      </c>
      <c r="B353" t="inlineStr">
        <is>
          <t>RJ731</t>
        </is>
      </c>
      <c r="C353" t="inlineStr">
        <is>
          <t>Hospital</t>
        </is>
      </c>
      <c r="D353" t="inlineStr">
        <is>
          <t>Hospital</t>
        </is>
      </c>
      <c r="E353" t="inlineStr">
        <is>
          <t>NHS Sector</t>
        </is>
      </c>
      <c r="F353" t="inlineStr">
        <is>
          <t>Visible</t>
        </is>
      </c>
      <c r="G353" t="b">
        <v>1</v>
      </c>
      <c r="H353" t="inlineStr">
        <is>
          <t>Queen Mary - St George's University Hospitals NHS Foundation Trust</t>
        </is>
      </c>
      <c r="I353" t="inlineStr">
        <is>
          <t>Roehampton Lane, Roehampton</t>
        </is>
      </c>
      <c r="J353" t="inlineStr">
        <is>
          <t>London</t>
        </is>
      </c>
      <c r="K353" t="inlineStr">
        <is>
          <t>SW15 5PN</t>
        </is>
      </c>
      <c r="L353" t="inlineStr">
        <is>
          <t>RJ7</t>
        </is>
      </c>
      <c r="M353" t="inlineStr">
        <is>
          <t>St George's University Hospitals NHS Foundation Trust</t>
        </is>
      </c>
      <c r="N353" t="inlineStr">
        <is>
          <t>020 8487 6000</t>
        </is>
      </c>
      <c r="O353" t="inlineStr"/>
      <c r="P353">
        <f>HYPERLINK("https://www.stgeorges.nhs.uk", "https://www.stgeorges.nhs.uk")</f>
        <v/>
      </c>
      <c r="Q353" t="inlineStr">
        <is>
          <t>(51.45555114746094, -0.2417150288820267)</t>
        </is>
      </c>
      <c r="R353" t="inlineStr"/>
    </row>
    <row r="354">
      <c r="A354" t="n">
        <v>40965</v>
      </c>
      <c r="B354" t="inlineStr">
        <is>
          <t>RJ801</t>
        </is>
      </c>
      <c r="C354" t="inlineStr">
        <is>
          <t>Hospital</t>
        </is>
      </c>
      <c r="D354" t="inlineStr">
        <is>
          <t>Hospital</t>
        </is>
      </c>
      <c r="E354" t="inlineStr">
        <is>
          <t>NHS Sector</t>
        </is>
      </c>
      <c r="F354" t="inlineStr">
        <is>
          <t>Visible</t>
        </is>
      </c>
      <c r="G354" t="b">
        <v>1</v>
      </c>
      <c r="H354" t="inlineStr">
        <is>
          <t>St Austell Community Hospital - Cornwall Partnership NHS Foundation Trust</t>
        </is>
      </c>
      <c r="I354" t="inlineStr">
        <is>
          <t>Porthpean Road</t>
        </is>
      </c>
      <c r="J354" t="inlineStr">
        <is>
          <t>St. Austell, Cornwall</t>
        </is>
      </c>
      <c r="K354" t="inlineStr">
        <is>
          <t>PL26 6AD</t>
        </is>
      </c>
      <c r="L354" t="inlineStr">
        <is>
          <t>RJ8</t>
        </is>
      </c>
      <c r="M354" t="inlineStr">
        <is>
          <t>Cornwall Partnership NHS Foundation Trust</t>
        </is>
      </c>
      <c r="N354" t="inlineStr">
        <is>
          <t>01726 873000</t>
        </is>
      </c>
      <c r="O354" t="inlineStr"/>
      <c r="P354">
        <f>HYPERLINK("http://www.cornwallft.nhs.uk/hospitals/st-austell/", "http://www.cornwallft.nhs.uk/hospitals/st-austell/")</f>
        <v/>
      </c>
      <c r="Q354" t="inlineStr">
        <is>
          <t>(50.32788467407226, -4.772349834442139)</t>
        </is>
      </c>
      <c r="R354" t="inlineStr"/>
    </row>
    <row r="355">
      <c r="A355" t="n">
        <v>40966</v>
      </c>
      <c r="B355" t="inlineStr">
        <is>
          <t>RJ807</t>
        </is>
      </c>
      <c r="C355" t="inlineStr">
        <is>
          <t>Hospital</t>
        </is>
      </c>
      <c r="D355" t="inlineStr">
        <is>
          <t>Hospital</t>
        </is>
      </c>
      <c r="E355" t="inlineStr">
        <is>
          <t>NHS Sector</t>
        </is>
      </c>
      <c r="F355" t="inlineStr">
        <is>
          <t>Visible</t>
        </is>
      </c>
      <c r="G355" t="b">
        <v>1</v>
      </c>
      <c r="H355" t="inlineStr">
        <is>
          <t>Newquay Hospital - Cornwall Partnership NHS Foundation Trust</t>
        </is>
      </c>
      <c r="I355" t="inlineStr">
        <is>
          <t>St Thomas Road</t>
        </is>
      </c>
      <c r="J355" t="inlineStr">
        <is>
          <t>Newquay, Cornwall</t>
        </is>
      </c>
      <c r="K355" t="inlineStr">
        <is>
          <t>TR7 1RQ</t>
        </is>
      </c>
      <c r="L355" t="inlineStr">
        <is>
          <t>RJ8</t>
        </is>
      </c>
      <c r="M355" t="inlineStr">
        <is>
          <t>Cornwall Partnership NHS Foundation Trust</t>
        </is>
      </c>
      <c r="N355" t="inlineStr">
        <is>
          <t>01637 834800</t>
        </is>
      </c>
      <c r="O355" t="inlineStr"/>
      <c r="P355">
        <f>HYPERLINK("https://www.cornwallft.nhs.uk/newquay-community", "https://www.cornwallft.nhs.uk/newquay-community")</f>
        <v/>
      </c>
      <c r="Q355" t="inlineStr">
        <is>
          <t>(50.41106414794922, -5.074197769165039)</t>
        </is>
      </c>
      <c r="R355" t="inlineStr"/>
    </row>
    <row r="356">
      <c r="A356" t="n">
        <v>40968</v>
      </c>
      <c r="B356" t="inlineStr">
        <is>
          <t>RJ817</t>
        </is>
      </c>
      <c r="C356" t="inlineStr">
        <is>
          <t>Hospital</t>
        </is>
      </c>
      <c r="D356" t="inlineStr">
        <is>
          <t>Hospital</t>
        </is>
      </c>
      <c r="E356" t="inlineStr">
        <is>
          <t>NHS Sector</t>
        </is>
      </c>
      <c r="F356" t="inlineStr">
        <is>
          <t>Visible</t>
        </is>
      </c>
      <c r="G356" t="b">
        <v>1</v>
      </c>
      <c r="H356" t="inlineStr">
        <is>
          <t>Camborne Redruth Community Hospital - Cornwall Partnership NHS Foundation Trust</t>
        </is>
      </c>
      <c r="I356" t="inlineStr">
        <is>
          <t>Barncoose</t>
        </is>
      </c>
      <c r="J356" t="inlineStr">
        <is>
          <t>Redruth, Cornwall</t>
        </is>
      </c>
      <c r="K356" t="inlineStr">
        <is>
          <t>TR15 3ER</t>
        </is>
      </c>
      <c r="L356" t="inlineStr">
        <is>
          <t>RJ8</t>
        </is>
      </c>
      <c r="M356" t="inlineStr">
        <is>
          <t>Cornwall Partnership NHS Foundation Trust</t>
        </is>
      </c>
      <c r="N356" t="inlineStr">
        <is>
          <t>01209 318000</t>
        </is>
      </c>
      <c r="O356" t="inlineStr"/>
      <c r="P356">
        <f>HYPERLINK("http://www.cornwallft.nhs.uk/hospitals/camborne-redruth/", "http://www.cornwallft.nhs.uk/hospitals/camborne-redruth/")</f>
        <v/>
      </c>
      <c r="Q356" t="inlineStr">
        <is>
          <t>(50.22938919067383, -5.244363307952881)</t>
        </is>
      </c>
      <c r="R356" t="inlineStr"/>
    </row>
    <row r="357">
      <c r="A357" t="n">
        <v>40970</v>
      </c>
      <c r="B357" t="inlineStr">
        <is>
          <t>RJ866</t>
        </is>
      </c>
      <c r="C357" t="inlineStr">
        <is>
          <t>Hospital</t>
        </is>
      </c>
      <c r="D357" t="inlineStr">
        <is>
          <t>Hospital</t>
        </is>
      </c>
      <c r="E357" t="inlineStr">
        <is>
          <t>NHS Sector</t>
        </is>
      </c>
      <c r="F357" t="inlineStr">
        <is>
          <t>Visible</t>
        </is>
      </c>
      <c r="G357" t="b">
        <v>1</v>
      </c>
      <c r="H357" t="inlineStr">
        <is>
          <t>Bodmin Hospital - Cornwall Partnership NHS Foundation Trust</t>
        </is>
      </c>
      <c r="I357" t="inlineStr">
        <is>
          <t>Boundary Road</t>
        </is>
      </c>
      <c r="J357" t="inlineStr">
        <is>
          <t>Bodmin, Cornwall</t>
        </is>
      </c>
      <c r="K357" t="inlineStr">
        <is>
          <t>PL31 2QT</t>
        </is>
      </c>
      <c r="L357" t="inlineStr">
        <is>
          <t>RJ8</t>
        </is>
      </c>
      <c r="M357" t="inlineStr">
        <is>
          <t>Cornwall Partnership NHS Foundation Trust</t>
        </is>
      </c>
      <c r="N357" t="inlineStr">
        <is>
          <t>01208 251300</t>
        </is>
      </c>
      <c r="O357" t="inlineStr">
        <is>
          <t>cpn-tr.enquiries@nhs.net</t>
        </is>
      </c>
      <c r="P357">
        <f>HYPERLINK("http://www.cornwallft.nhs.uk", "http://www.cornwallft.nhs.uk")</f>
        <v/>
      </c>
      <c r="Q357" t="inlineStr">
        <is>
          <t>(50.467247009277344, -4.741144180297852)</t>
        </is>
      </c>
      <c r="R357" t="inlineStr">
        <is>
          <t>01208 251580</t>
        </is>
      </c>
    </row>
    <row r="358">
      <c r="A358" t="n">
        <v>40971</v>
      </c>
      <c r="B358" t="inlineStr">
        <is>
          <t>RJ867</t>
        </is>
      </c>
      <c r="C358" t="inlineStr">
        <is>
          <t>Hospital</t>
        </is>
      </c>
      <c r="D358" t="inlineStr">
        <is>
          <t>Hospital</t>
        </is>
      </c>
      <c r="E358" t="inlineStr">
        <is>
          <t>NHS Sector</t>
        </is>
      </c>
      <c r="F358" t="inlineStr">
        <is>
          <t>Visible</t>
        </is>
      </c>
      <c r="G358" t="b">
        <v>1</v>
      </c>
      <c r="H358" t="inlineStr">
        <is>
          <t>Stratton Hospital - Cornwall Partnership NHS Foundation Trust</t>
        </is>
      </c>
      <c r="I358" t="inlineStr">
        <is>
          <t>Stratton</t>
        </is>
      </c>
      <c r="J358" t="inlineStr">
        <is>
          <t>Bude, Cornwall</t>
        </is>
      </c>
      <c r="K358" t="inlineStr">
        <is>
          <t>EX23 9BR</t>
        </is>
      </c>
      <c r="L358" t="inlineStr">
        <is>
          <t>RJ8</t>
        </is>
      </c>
      <c r="M358" t="inlineStr">
        <is>
          <t>Cornwall Partnership NHS Foundation Trust</t>
        </is>
      </c>
      <c r="N358" t="inlineStr">
        <is>
          <t>01288 320100</t>
        </is>
      </c>
      <c r="O358" t="inlineStr"/>
      <c r="P358">
        <f>HYPERLINK("http://www.cornwallft.nhs.uk/stratton-community", "http://www.cornwallft.nhs.uk/stratton-community")</f>
        <v/>
      </c>
      <c r="Q358" t="inlineStr">
        <is>
          <t>(50.83075332641602, -4.517526626586913)</t>
        </is>
      </c>
      <c r="R358" t="inlineStr"/>
    </row>
    <row r="359">
      <c r="A359" t="n">
        <v>40973</v>
      </c>
      <c r="B359" t="inlineStr">
        <is>
          <t>RJ870</t>
        </is>
      </c>
      <c r="C359" t="inlineStr">
        <is>
          <t>Hospital</t>
        </is>
      </c>
      <c r="D359" t="inlineStr">
        <is>
          <t>Hospital</t>
        </is>
      </c>
      <c r="E359" t="inlineStr">
        <is>
          <t>NHS Sector</t>
        </is>
      </c>
      <c r="F359" t="inlineStr">
        <is>
          <t>Visible</t>
        </is>
      </c>
      <c r="G359" t="b">
        <v>1</v>
      </c>
      <c r="H359" t="inlineStr">
        <is>
          <t>Launceston Hospital - Cornwall Partnership NHS Foundation Trust</t>
        </is>
      </c>
      <c r="I359" t="inlineStr">
        <is>
          <t>Link Road</t>
        </is>
      </c>
      <c r="J359" t="inlineStr">
        <is>
          <t>Launceston, Cornwall</t>
        </is>
      </c>
      <c r="K359" t="inlineStr">
        <is>
          <t>PL15 9JD</t>
        </is>
      </c>
      <c r="L359" t="inlineStr">
        <is>
          <t>RJ8</t>
        </is>
      </c>
      <c r="M359" t="inlineStr">
        <is>
          <t>Cornwall Partnership NHS Foundation Trust</t>
        </is>
      </c>
      <c r="N359" t="inlineStr">
        <is>
          <t>01566 761000</t>
        </is>
      </c>
      <c r="O359" t="inlineStr"/>
      <c r="P359">
        <f>HYPERLINK("https://www.cornwallft.nhs.uk/launceston-community", "https://www.cornwallft.nhs.uk/launceston-community")</f>
        <v/>
      </c>
      <c r="Q359" t="inlineStr">
        <is>
          <t>(50.62839126586914, -4.3597612380981445)</t>
        </is>
      </c>
      <c r="R359" t="inlineStr"/>
    </row>
    <row r="360">
      <c r="A360" t="n">
        <v>40975</v>
      </c>
      <c r="B360" t="inlineStr">
        <is>
          <t>RJC02</t>
        </is>
      </c>
      <c r="C360" t="inlineStr">
        <is>
          <t>Hospital</t>
        </is>
      </c>
      <c r="D360" t="inlineStr">
        <is>
          <t>Hospital</t>
        </is>
      </c>
      <c r="E360" t="inlineStr">
        <is>
          <t>NHS Sector</t>
        </is>
      </c>
      <c r="F360" t="inlineStr">
        <is>
          <t>Visible</t>
        </is>
      </c>
      <c r="G360" t="b">
        <v>1</v>
      </c>
      <c r="H360" t="inlineStr">
        <is>
          <t>Warwick Hospital</t>
        </is>
      </c>
      <c r="I360" t="inlineStr">
        <is>
          <t>Warwick Hospital, Lakin Road</t>
        </is>
      </c>
      <c r="J360" t="inlineStr">
        <is>
          <t>Warwick, Warwickshire</t>
        </is>
      </c>
      <c r="K360" t="inlineStr">
        <is>
          <t>CV34 5BW</t>
        </is>
      </c>
      <c r="L360" t="inlineStr">
        <is>
          <t>RJC</t>
        </is>
      </c>
      <c r="M360" t="inlineStr">
        <is>
          <t>South Warwickshire NHS Foundation Trust</t>
        </is>
      </c>
      <c r="N360" t="inlineStr">
        <is>
          <t>01926 495321</t>
        </is>
      </c>
      <c r="O360" t="inlineStr"/>
      <c r="P360">
        <f>HYPERLINK("http://www.swft.nhs.uk", "http://www.swft.nhs.uk")</f>
        <v/>
      </c>
      <c r="Q360" t="inlineStr">
        <is>
          <t>(52.28995132446289, -1.5832006931304932)</t>
        </is>
      </c>
      <c r="R360" t="inlineStr">
        <is>
          <t>01926 482603</t>
        </is>
      </c>
    </row>
    <row r="361">
      <c r="A361" t="n">
        <v>40976</v>
      </c>
      <c r="B361" t="inlineStr">
        <is>
          <t>RJC03</t>
        </is>
      </c>
      <c r="C361" t="inlineStr">
        <is>
          <t>Hospital</t>
        </is>
      </c>
      <c r="D361" t="inlineStr">
        <is>
          <t>Hospital</t>
        </is>
      </c>
      <c r="E361" t="inlineStr">
        <is>
          <t>NHS Sector</t>
        </is>
      </c>
      <c r="F361" t="inlineStr">
        <is>
          <t>Visible</t>
        </is>
      </c>
      <c r="G361" t="b">
        <v>1</v>
      </c>
      <c r="H361" t="inlineStr">
        <is>
          <t>Stratford Hospital</t>
        </is>
      </c>
      <c r="I361" t="inlineStr">
        <is>
          <t>Arden Street</t>
        </is>
      </c>
      <c r="J361" t="inlineStr">
        <is>
          <t>Stratford-upon-Avon, Warwickshire</t>
        </is>
      </c>
      <c r="K361" t="inlineStr">
        <is>
          <t>CV37 6NX</t>
        </is>
      </c>
      <c r="L361" t="inlineStr">
        <is>
          <t>RJC</t>
        </is>
      </c>
      <c r="M361" t="inlineStr">
        <is>
          <t>South Warwickshire NHS Foundation Trust</t>
        </is>
      </c>
      <c r="N361" t="inlineStr">
        <is>
          <t>01789  205831</t>
        </is>
      </c>
      <c r="O361" t="inlineStr"/>
      <c r="P361">
        <f>HYPERLINK("http://www.swft.nhs.uk", "http://www.swft.nhs.uk")</f>
        <v/>
      </c>
      <c r="Q361" t="inlineStr">
        <is>
          <t>(52.19526672363281, -1.7133854627609253)</t>
        </is>
      </c>
      <c r="R361" t="inlineStr">
        <is>
          <t>01789 262855</t>
        </is>
      </c>
    </row>
    <row r="362">
      <c r="A362" t="n">
        <v>40977</v>
      </c>
      <c r="B362" t="inlineStr">
        <is>
          <t>RJC04</t>
        </is>
      </c>
      <c r="C362" t="inlineStr">
        <is>
          <t>Hospital</t>
        </is>
      </c>
      <c r="D362" t="inlineStr">
        <is>
          <t>Hospital</t>
        </is>
      </c>
      <c r="E362" t="inlineStr">
        <is>
          <t>NHS Sector</t>
        </is>
      </c>
      <c r="F362" t="inlineStr">
        <is>
          <t>Visible</t>
        </is>
      </c>
      <c r="G362" t="b">
        <v>1</v>
      </c>
      <c r="H362" t="inlineStr">
        <is>
          <t>Ellen Badger Hospital</t>
        </is>
      </c>
      <c r="I362" t="inlineStr">
        <is>
          <t>Stratford Road</t>
        </is>
      </c>
      <c r="J362" t="inlineStr">
        <is>
          <t>Shipston-on-Stour, Warwickshire</t>
        </is>
      </c>
      <c r="K362" t="inlineStr">
        <is>
          <t>CV36 4AX</t>
        </is>
      </c>
      <c r="L362" t="inlineStr">
        <is>
          <t>RJC</t>
        </is>
      </c>
      <c r="M362" t="inlineStr">
        <is>
          <t>South Warwickshire NHS Foundation Trust</t>
        </is>
      </c>
      <c r="N362" t="inlineStr">
        <is>
          <t>01608 661410</t>
        </is>
      </c>
      <c r="O362" t="inlineStr"/>
      <c r="P362">
        <f>HYPERLINK("http://www.swft.nhs.uk", "http://www.swft.nhs.uk")</f>
        <v/>
      </c>
      <c r="Q362" t="inlineStr">
        <is>
          <t>(52.06686019897461, -1.6225370168685913)</t>
        </is>
      </c>
      <c r="R362" t="inlineStr"/>
    </row>
    <row r="363">
      <c r="A363" t="n">
        <v>41013</v>
      </c>
      <c r="B363" t="inlineStr">
        <is>
          <t>RJE01</t>
        </is>
      </c>
      <c r="C363" t="inlineStr">
        <is>
          <t>Hospital</t>
        </is>
      </c>
      <c r="D363" t="inlineStr">
        <is>
          <t>Hospital</t>
        </is>
      </c>
      <c r="E363" t="inlineStr">
        <is>
          <t>NHS Sector</t>
        </is>
      </c>
      <c r="F363" t="inlineStr">
        <is>
          <t>Visible</t>
        </is>
      </c>
      <c r="G363" t="b">
        <v>1</v>
      </c>
      <c r="H363" t="inlineStr">
        <is>
          <t>Royal Stoke University Hospital</t>
        </is>
      </c>
      <c r="I363" t="inlineStr">
        <is>
          <t>Newcastle Road</t>
        </is>
      </c>
      <c r="J363" t="inlineStr">
        <is>
          <t>Stoke-on-Trent, Staffordshire</t>
        </is>
      </c>
      <c r="K363" t="inlineStr">
        <is>
          <t>ST4 6QG</t>
        </is>
      </c>
      <c r="L363" t="inlineStr">
        <is>
          <t>RJE</t>
        </is>
      </c>
      <c r="M363" t="inlineStr">
        <is>
          <t>University Hospitals of North Midlands</t>
        </is>
      </c>
      <c r="N363" t="inlineStr">
        <is>
          <t>01782 715444</t>
        </is>
      </c>
      <c r="O363" t="inlineStr"/>
      <c r="P363">
        <f>HYPERLINK("http://www.uhnm.nhs.uk", "http://www.uhnm.nhs.uk")</f>
        <v/>
      </c>
      <c r="Q363" t="inlineStr">
        <is>
          <t>(53.00315856933594, -2.2120518684387207)</t>
        </is>
      </c>
      <c r="R363" t="inlineStr"/>
    </row>
    <row r="364">
      <c r="A364" t="n">
        <v>41017</v>
      </c>
      <c r="B364" t="inlineStr">
        <is>
          <t>RJF05</t>
        </is>
      </c>
      <c r="C364" t="inlineStr">
        <is>
          <t>Hospital</t>
        </is>
      </c>
      <c r="D364" t="inlineStr">
        <is>
          <t>Hospital</t>
        </is>
      </c>
      <c r="E364" t="inlineStr">
        <is>
          <t>NHS Sector</t>
        </is>
      </c>
      <c r="F364" t="inlineStr">
        <is>
          <t>Visible</t>
        </is>
      </c>
      <c r="G364" t="b">
        <v>1</v>
      </c>
      <c r="H364" t="inlineStr">
        <is>
          <t>Sir Robert Peel Hospital</t>
        </is>
      </c>
      <c r="I364" t="inlineStr">
        <is>
          <t>Plantation Lane, Mile Oak</t>
        </is>
      </c>
      <c r="J364" t="inlineStr">
        <is>
          <t>Tamworth, Staffordshire</t>
        </is>
      </c>
      <c r="K364" t="inlineStr">
        <is>
          <t>B78 3NG</t>
        </is>
      </c>
      <c r="L364" t="inlineStr">
        <is>
          <t>RJF</t>
        </is>
      </c>
      <c r="M364" t="inlineStr">
        <is>
          <t>Burton Hospitals NHS Foundation Trust</t>
        </is>
      </c>
      <c r="N364" t="inlineStr">
        <is>
          <t>01827 263 800</t>
        </is>
      </c>
      <c r="O364" t="inlineStr"/>
      <c r="P364">
        <f>HYPERLINK("http://www.burtonhospitals.nhs.uk", "http://www.burtonhospitals.nhs.uk")</f>
        <v/>
      </c>
      <c r="Q364" t="inlineStr">
        <is>
          <t>(52.62066650390625, -1.7238526344299316)</t>
        </is>
      </c>
      <c r="R364" t="inlineStr"/>
    </row>
    <row r="365">
      <c r="A365" t="n">
        <v>41019</v>
      </c>
      <c r="B365" t="inlineStr">
        <is>
          <t>RJL30</t>
        </is>
      </c>
      <c r="C365" t="inlineStr">
        <is>
          <t>Hospital</t>
        </is>
      </c>
      <c r="D365" t="inlineStr">
        <is>
          <t>Hospital</t>
        </is>
      </c>
      <c r="E365" t="inlineStr">
        <is>
          <t>NHS Sector</t>
        </is>
      </c>
      <c r="F365" t="inlineStr">
        <is>
          <t>Visible</t>
        </is>
      </c>
      <c r="G365" t="b">
        <v>1</v>
      </c>
      <c r="H365" t="inlineStr">
        <is>
          <t>Diana, Princess Of Wales Hospital</t>
        </is>
      </c>
      <c r="I365" t="inlineStr">
        <is>
          <t>Scartho Road</t>
        </is>
      </c>
      <c r="J365" t="inlineStr">
        <is>
          <t>Grimsby</t>
        </is>
      </c>
      <c r="K365" t="inlineStr">
        <is>
          <t>DN33 2BA</t>
        </is>
      </c>
      <c r="L365" t="inlineStr">
        <is>
          <t>RJL</t>
        </is>
      </c>
      <c r="M365" t="inlineStr">
        <is>
          <t>Northern Lincolnshire and Goole NHS Foundation Trust</t>
        </is>
      </c>
      <c r="N365" t="inlineStr">
        <is>
          <t>01472 874111</t>
        </is>
      </c>
      <c r="O365" t="inlineStr">
        <is>
          <t>nlg-tr.pals@nhs.net</t>
        </is>
      </c>
      <c r="P365">
        <f>HYPERLINK("http://www.nlg.nhs.uk/hospitals/grimsby", "http://www.nlg.nhs.uk/hospitals/grimsby")</f>
        <v/>
      </c>
      <c r="Q365" t="inlineStr">
        <is>
          <t>(53.54485702514648, -0.0962134972214699)</t>
        </is>
      </c>
      <c r="R365" t="inlineStr"/>
    </row>
    <row r="366">
      <c r="A366" t="n">
        <v>41021</v>
      </c>
      <c r="B366" t="inlineStr">
        <is>
          <t>RJL32</t>
        </is>
      </c>
      <c r="C366" t="inlineStr">
        <is>
          <t>Hospital</t>
        </is>
      </c>
      <c r="D366" t="inlineStr">
        <is>
          <t>Hospital</t>
        </is>
      </c>
      <c r="E366" t="inlineStr">
        <is>
          <t>NHS Sector</t>
        </is>
      </c>
      <c r="F366" t="inlineStr">
        <is>
          <t>Visible</t>
        </is>
      </c>
      <c r="G366" t="b">
        <v>1</v>
      </c>
      <c r="H366" t="inlineStr">
        <is>
          <t>Scunthorpe General Hospital</t>
        </is>
      </c>
      <c r="I366" t="inlineStr">
        <is>
          <t>Cliff Gardens</t>
        </is>
      </c>
      <c r="J366" t="inlineStr">
        <is>
          <t>Scunthorpe</t>
        </is>
      </c>
      <c r="K366" t="inlineStr">
        <is>
          <t>DN15 7BH</t>
        </is>
      </c>
      <c r="L366" t="inlineStr">
        <is>
          <t>RJL</t>
        </is>
      </c>
      <c r="M366" t="inlineStr">
        <is>
          <t>Northern Lincolnshire and Goole NHS Foundation Trust</t>
        </is>
      </c>
      <c r="N366" t="inlineStr">
        <is>
          <t>01724 282282</t>
        </is>
      </c>
      <c r="O366" t="inlineStr">
        <is>
          <t>nlg-tr.pals@nhs.net</t>
        </is>
      </c>
      <c r="P366">
        <f>HYPERLINK("http://www.nlg.nhs.uk/hospitals/scunthorpe", "http://www.nlg.nhs.uk/hospitals/scunthorpe")</f>
        <v/>
      </c>
      <c r="Q366" t="inlineStr">
        <is>
          <t>(53.58758544921875, -0.6675840616226196)</t>
        </is>
      </c>
      <c r="R366" t="inlineStr"/>
    </row>
    <row r="367">
      <c r="A367" t="n">
        <v>41028</v>
      </c>
      <c r="B367" t="inlineStr">
        <is>
          <t>RJN63</t>
        </is>
      </c>
      <c r="C367" t="inlineStr">
        <is>
          <t>Hospital</t>
        </is>
      </c>
      <c r="D367" t="inlineStr">
        <is>
          <t>Hospital</t>
        </is>
      </c>
      <c r="E367" t="inlineStr">
        <is>
          <t>NHS Sector</t>
        </is>
      </c>
      <c r="F367" t="inlineStr">
        <is>
          <t>Visible</t>
        </is>
      </c>
      <c r="G367" t="b">
        <v>1</v>
      </c>
      <c r="H367" t="inlineStr">
        <is>
          <t>Congleton War Memorial Hospital</t>
        </is>
      </c>
      <c r="I367" t="inlineStr">
        <is>
          <t>Congleton War Memorial Hospital, Canal Road</t>
        </is>
      </c>
      <c r="J367" t="inlineStr">
        <is>
          <t>Congleton, Cheshire</t>
        </is>
      </c>
      <c r="K367" t="inlineStr">
        <is>
          <t>CW12 3AR</t>
        </is>
      </c>
      <c r="L367" t="inlineStr">
        <is>
          <t>RJN</t>
        </is>
      </c>
      <c r="M367" t="inlineStr">
        <is>
          <t>East Cheshire NHS Trust</t>
        </is>
      </c>
      <c r="N367" t="inlineStr">
        <is>
          <t>01260 294800</t>
        </is>
      </c>
      <c r="O367" t="inlineStr"/>
      <c r="P367">
        <f>HYPERLINK("http://www.eastcheshire.nhs.uk", "http://www.eastcheshire.nhs.uk")</f>
        <v/>
      </c>
      <c r="Q367" t="inlineStr">
        <is>
          <t>(53.15802764892578, -2.2026607990264893)</t>
        </is>
      </c>
      <c r="R367" t="inlineStr"/>
    </row>
    <row r="368">
      <c r="A368" t="n">
        <v>41030</v>
      </c>
      <c r="B368" t="inlineStr">
        <is>
          <t>RJN68</t>
        </is>
      </c>
      <c r="C368" t="inlineStr">
        <is>
          <t>Hospital</t>
        </is>
      </c>
      <c r="D368" t="inlineStr">
        <is>
          <t>Hospital</t>
        </is>
      </c>
      <c r="E368" t="inlineStr">
        <is>
          <t>NHS Sector</t>
        </is>
      </c>
      <c r="F368" t="inlineStr">
        <is>
          <t>Visible</t>
        </is>
      </c>
      <c r="G368" t="b">
        <v>1</v>
      </c>
      <c r="H368" t="inlineStr">
        <is>
          <t>Knutsford and District Community Hospital</t>
        </is>
      </c>
      <c r="I368" t="inlineStr">
        <is>
          <t>Knutsford District and Community Hospital, Bexton Road</t>
        </is>
      </c>
      <c r="J368" t="inlineStr">
        <is>
          <t>Knutsford, Cheshire</t>
        </is>
      </c>
      <c r="K368" t="inlineStr">
        <is>
          <t>WA16 0BT</t>
        </is>
      </c>
      <c r="L368" t="inlineStr">
        <is>
          <t>RJN</t>
        </is>
      </c>
      <c r="M368" t="inlineStr">
        <is>
          <t>East Cheshire NHS Trust</t>
        </is>
      </c>
      <c r="N368" t="inlineStr">
        <is>
          <t>01565 757220</t>
        </is>
      </c>
      <c r="O368" t="inlineStr"/>
      <c r="P368">
        <f>HYPERLINK("http://www.eastcheshire.nhs.uk", "http://www.eastcheshire.nhs.uk")</f>
        <v/>
      </c>
      <c r="Q368" t="inlineStr">
        <is>
          <t>(53.30200576782226, -2.3785903453826904)</t>
        </is>
      </c>
      <c r="R368" t="inlineStr"/>
    </row>
    <row r="369">
      <c r="A369" t="n">
        <v>41031</v>
      </c>
      <c r="B369" t="inlineStr">
        <is>
          <t>RJN71</t>
        </is>
      </c>
      <c r="C369" t="inlineStr">
        <is>
          <t>Hospital</t>
        </is>
      </c>
      <c r="D369" t="inlineStr">
        <is>
          <t>Hospital</t>
        </is>
      </c>
      <c r="E369" t="inlineStr">
        <is>
          <t>NHS Sector</t>
        </is>
      </c>
      <c r="F369" t="inlineStr">
        <is>
          <t>Visible</t>
        </is>
      </c>
      <c r="G369" t="b">
        <v>1</v>
      </c>
      <c r="H369" t="inlineStr">
        <is>
          <t>Macclesfield District General Hospital</t>
        </is>
      </c>
      <c r="I369" t="inlineStr">
        <is>
          <t>Victoria Road</t>
        </is>
      </c>
      <c r="J369" t="inlineStr">
        <is>
          <t>Macclesfield, Cheshire</t>
        </is>
      </c>
      <c r="K369" t="inlineStr">
        <is>
          <t>SK10 3BL</t>
        </is>
      </c>
      <c r="L369" t="inlineStr">
        <is>
          <t>RJN</t>
        </is>
      </c>
      <c r="M369" t="inlineStr">
        <is>
          <t>East Cheshire NHS Trust</t>
        </is>
      </c>
      <c r="N369" t="inlineStr">
        <is>
          <t>01625 421000</t>
        </is>
      </c>
      <c r="O369" t="inlineStr"/>
      <c r="P369">
        <f>HYPERLINK("http://www.eastcheshire.nhs.uk", "http://www.eastcheshire.nhs.uk")</f>
        <v/>
      </c>
      <c r="Q369" t="inlineStr">
        <is>
          <t>(53.26232528686523, -2.141059637069702)</t>
        </is>
      </c>
      <c r="R369" t="inlineStr"/>
    </row>
    <row r="370">
      <c r="A370" t="n">
        <v>41035</v>
      </c>
      <c r="B370" t="inlineStr">
        <is>
          <t>RJR05</t>
        </is>
      </c>
      <c r="C370" t="inlineStr">
        <is>
          <t>Hospital</t>
        </is>
      </c>
      <c r="D370" t="inlineStr">
        <is>
          <t>Hospital</t>
        </is>
      </c>
      <c r="E370" t="inlineStr">
        <is>
          <t>NHS Sector</t>
        </is>
      </c>
      <c r="F370" t="inlineStr">
        <is>
          <t>Visible</t>
        </is>
      </c>
      <c r="G370" t="b">
        <v>1</v>
      </c>
      <c r="H370" t="inlineStr">
        <is>
          <t>Countess Of Chester Hospital</t>
        </is>
      </c>
      <c r="I370" t="inlineStr">
        <is>
          <t>The Countess Of Chester Health Park</t>
        </is>
      </c>
      <c r="J370" t="inlineStr">
        <is>
          <t>Chester, Cheshire</t>
        </is>
      </c>
      <c r="K370" t="inlineStr">
        <is>
          <t>CH2 1HJ</t>
        </is>
      </c>
      <c r="L370" t="inlineStr">
        <is>
          <t>RJR</t>
        </is>
      </c>
      <c r="M370" t="inlineStr">
        <is>
          <t>Countess Of Chester Hospital NHS Foundation Trust</t>
        </is>
      </c>
      <c r="N370" t="inlineStr">
        <is>
          <t>01244 365000</t>
        </is>
      </c>
      <c r="O370" t="inlineStr">
        <is>
          <t>cochpals@nhs.net</t>
        </is>
      </c>
      <c r="P370">
        <f>HYPERLINK("http://www.coch.nhs.uk", "http://www.coch.nhs.uk")</f>
        <v/>
      </c>
      <c r="Q370" t="inlineStr">
        <is>
          <t>(53.21153259277344, -2.902284383773804)</t>
        </is>
      </c>
      <c r="R370" t="inlineStr">
        <is>
          <t>01244 365 292</t>
        </is>
      </c>
    </row>
    <row r="371">
      <c r="A371" t="n">
        <v>41036</v>
      </c>
      <c r="B371" t="inlineStr">
        <is>
          <t>RJR60</t>
        </is>
      </c>
      <c r="C371" t="inlineStr">
        <is>
          <t>Hospital</t>
        </is>
      </c>
      <c r="D371" t="inlineStr">
        <is>
          <t>Hospital</t>
        </is>
      </c>
      <c r="E371" t="inlineStr">
        <is>
          <t>NHS Sector</t>
        </is>
      </c>
      <c r="F371" t="inlineStr">
        <is>
          <t>Visible</t>
        </is>
      </c>
      <c r="G371" t="b">
        <v>1</v>
      </c>
      <c r="H371" t="inlineStr">
        <is>
          <t>Ellesmere Port Hospital</t>
        </is>
      </c>
      <c r="I371" t="inlineStr">
        <is>
          <t>114 Chester Road, Whitby</t>
        </is>
      </c>
      <c r="J371" t="inlineStr">
        <is>
          <t>Ellesmere Port, Merseyside</t>
        </is>
      </c>
      <c r="K371" t="inlineStr">
        <is>
          <t>CH65 6SG</t>
        </is>
      </c>
      <c r="L371" t="inlineStr">
        <is>
          <t>RJR</t>
        </is>
      </c>
      <c r="M371" t="inlineStr">
        <is>
          <t>Countess Of Chester Hospital NHS Foundation Trust</t>
        </is>
      </c>
      <c r="N371" t="inlineStr">
        <is>
          <t>01244 362986</t>
        </is>
      </c>
      <c r="O371" t="inlineStr">
        <is>
          <t>cochpals@nhs.net</t>
        </is>
      </c>
      <c r="P371">
        <f>HYPERLINK("http://www.coch.nhs.uk/eph", "http://www.coch.nhs.uk/eph")</f>
        <v/>
      </c>
      <c r="Q371" t="inlineStr">
        <is>
          <t>(53.26778030395508, -2.9110252857208248)</t>
        </is>
      </c>
      <c r="R371" t="inlineStr"/>
    </row>
    <row r="372">
      <c r="A372" t="n">
        <v>41042</v>
      </c>
      <c r="B372" t="inlineStr">
        <is>
          <t>RJZ01</t>
        </is>
      </c>
      <c r="C372" t="inlineStr">
        <is>
          <t>Hospital</t>
        </is>
      </c>
      <c r="D372" t="inlineStr">
        <is>
          <t>Hospital</t>
        </is>
      </c>
      <c r="E372" t="inlineStr">
        <is>
          <t>NHS Sector</t>
        </is>
      </c>
      <c r="F372" t="inlineStr">
        <is>
          <t>Visible</t>
        </is>
      </c>
      <c r="G372" t="b">
        <v>1</v>
      </c>
      <c r="H372" t="inlineStr">
        <is>
          <t>King's College Hospital</t>
        </is>
      </c>
      <c r="I372" t="inlineStr">
        <is>
          <t>Denmark Hill</t>
        </is>
      </c>
      <c r="J372" t="inlineStr">
        <is>
          <t>London</t>
        </is>
      </c>
      <c r="K372" t="inlineStr">
        <is>
          <t>SE5 9RS</t>
        </is>
      </c>
      <c r="L372" t="inlineStr">
        <is>
          <t>RJZ</t>
        </is>
      </c>
      <c r="M372" t="inlineStr">
        <is>
          <t>King's College Hospital NHS Foundation Trust</t>
        </is>
      </c>
      <c r="N372" t="inlineStr">
        <is>
          <t>020 3299 9000</t>
        </is>
      </c>
      <c r="O372" t="inlineStr">
        <is>
          <t>kch-tr.palsdh@nhs.net</t>
        </is>
      </c>
      <c r="P372">
        <f>HYPERLINK("http://www.kch.nhs.uk", "http://www.kch.nhs.uk")</f>
        <v/>
      </c>
      <c r="Q372" t="inlineStr">
        <is>
          <t>(51.46807861328125, -0.0939013883471488)</t>
        </is>
      </c>
      <c r="R372" t="inlineStr"/>
    </row>
    <row r="373">
      <c r="A373" t="n">
        <v>41053</v>
      </c>
      <c r="B373" t="inlineStr">
        <is>
          <t>RK5BC</t>
        </is>
      </c>
      <c r="C373" t="inlineStr">
        <is>
          <t>Hospital</t>
        </is>
      </c>
      <c r="D373" t="inlineStr">
        <is>
          <t>Hospital</t>
        </is>
      </c>
      <c r="E373" t="inlineStr">
        <is>
          <t>NHS Sector</t>
        </is>
      </c>
      <c r="F373" t="inlineStr">
        <is>
          <t>Visible</t>
        </is>
      </c>
      <c r="G373" t="b">
        <v>1</v>
      </c>
      <c r="H373" t="inlineStr">
        <is>
          <t>King's Mill Hospital</t>
        </is>
      </c>
      <c r="I373" t="inlineStr">
        <is>
          <t>Mansfield Road</t>
        </is>
      </c>
      <c r="J373" t="inlineStr">
        <is>
          <t>Sutton-In-Ashfield, Nottinghamshire</t>
        </is>
      </c>
      <c r="K373" t="inlineStr">
        <is>
          <t>NG17 4JL</t>
        </is>
      </c>
      <c r="L373" t="inlineStr">
        <is>
          <t>RK5</t>
        </is>
      </c>
      <c r="M373" t="inlineStr">
        <is>
          <t>Sherwood Forest Hospitals NHS Foundation Trust</t>
        </is>
      </c>
      <c r="N373" t="inlineStr">
        <is>
          <t>01623 622515</t>
        </is>
      </c>
      <c r="O373" t="inlineStr">
        <is>
          <t>sfh-tr.pet@nhs.net</t>
        </is>
      </c>
      <c r="P373">
        <f>HYPERLINK("http://www.sfh-tr.nhs.uk", "http://www.sfh-tr.nhs.uk")</f>
        <v/>
      </c>
      <c r="Q373" t="inlineStr">
        <is>
          <t>(53.13455581665039, -1.233566164970398)</t>
        </is>
      </c>
      <c r="R373" t="inlineStr">
        <is>
          <t>01623 621770</t>
        </is>
      </c>
    </row>
    <row r="374">
      <c r="A374" t="n">
        <v>41054</v>
      </c>
      <c r="B374" t="inlineStr">
        <is>
          <t>RK5BL</t>
        </is>
      </c>
      <c r="C374" t="inlineStr">
        <is>
          <t>Hospital</t>
        </is>
      </c>
      <c r="D374" t="inlineStr">
        <is>
          <t>Hospital</t>
        </is>
      </c>
      <c r="E374" t="inlineStr">
        <is>
          <t>NHS Sector</t>
        </is>
      </c>
      <c r="F374" t="inlineStr">
        <is>
          <t>Visible</t>
        </is>
      </c>
      <c r="G374" t="b">
        <v>1</v>
      </c>
      <c r="H374" t="inlineStr">
        <is>
          <t>Mansfield Community Hospital</t>
        </is>
      </c>
      <c r="I374" t="inlineStr">
        <is>
          <t>Stockwell Gate</t>
        </is>
      </c>
      <c r="J374" t="inlineStr">
        <is>
          <t>Mansfield, Nottinghamshire</t>
        </is>
      </c>
      <c r="K374" t="inlineStr">
        <is>
          <t>NG18 5QJ</t>
        </is>
      </c>
      <c r="L374" t="inlineStr">
        <is>
          <t>RK5</t>
        </is>
      </c>
      <c r="M374" t="inlineStr">
        <is>
          <t>Sherwood Forest Hospitals NHS Foundation Trust</t>
        </is>
      </c>
      <c r="N374" t="inlineStr">
        <is>
          <t>01623 622515</t>
        </is>
      </c>
      <c r="O374" t="inlineStr"/>
      <c r="P374">
        <f>HYPERLINK("http://www.sfh-tr.nhs.uk", "http://www.sfh-tr.nhs.uk")</f>
        <v/>
      </c>
      <c r="Q374" t="inlineStr">
        <is>
          <t>(53.14136123657226, -1.2062666416168213)</t>
        </is>
      </c>
      <c r="R374" t="inlineStr">
        <is>
          <t>01623 635537</t>
        </is>
      </c>
    </row>
    <row r="375">
      <c r="A375" t="n">
        <v>41058</v>
      </c>
      <c r="B375" t="inlineStr">
        <is>
          <t>RK5HP</t>
        </is>
      </c>
      <c r="C375" t="inlineStr">
        <is>
          <t>Hospital</t>
        </is>
      </c>
      <c r="D375" t="inlineStr">
        <is>
          <t>Hospital</t>
        </is>
      </c>
      <c r="E375" t="inlineStr">
        <is>
          <t>NHS Sector</t>
        </is>
      </c>
      <c r="F375" t="inlineStr">
        <is>
          <t>Visible</t>
        </is>
      </c>
      <c r="G375" t="b">
        <v>1</v>
      </c>
      <c r="H375" t="inlineStr">
        <is>
          <t>Newark Hospital</t>
        </is>
      </c>
      <c r="I375" t="inlineStr">
        <is>
          <t>Boundary Road</t>
        </is>
      </c>
      <c r="J375" t="inlineStr">
        <is>
          <t>Newark, Nottinghamshire</t>
        </is>
      </c>
      <c r="K375" t="inlineStr">
        <is>
          <t>NG24 4DE</t>
        </is>
      </c>
      <c r="L375" t="inlineStr">
        <is>
          <t>RK5</t>
        </is>
      </c>
      <c r="M375" t="inlineStr">
        <is>
          <t>Sherwood Forest Hospitals NHS Foundation Trust</t>
        </is>
      </c>
      <c r="N375" t="inlineStr">
        <is>
          <t>01636 681681</t>
        </is>
      </c>
      <c r="O375" t="inlineStr">
        <is>
          <t>sfh-tr.pet@nhs.net</t>
        </is>
      </c>
      <c r="P375">
        <f>HYPERLINK("http://www.sfh-tr.nhs.uk", "http://www.sfh-tr.nhs.uk")</f>
        <v/>
      </c>
      <c r="Q375" t="inlineStr">
        <is>
          <t>(53.06750869750977, -0.8061459064483641)</t>
        </is>
      </c>
      <c r="R375" t="inlineStr">
        <is>
          <t>01636 685971</t>
        </is>
      </c>
    </row>
    <row r="376">
      <c r="A376" t="n">
        <v>41066</v>
      </c>
      <c r="B376" t="inlineStr">
        <is>
          <t>RK950</t>
        </is>
      </c>
      <c r="C376" t="inlineStr">
        <is>
          <t>Hospital</t>
        </is>
      </c>
      <c r="D376" t="inlineStr">
        <is>
          <t>Hospital</t>
        </is>
      </c>
      <c r="E376" t="inlineStr">
        <is>
          <t>NHS Sector</t>
        </is>
      </c>
      <c r="F376" t="inlineStr">
        <is>
          <t>Visible</t>
        </is>
      </c>
      <c r="G376" t="b">
        <v>1</v>
      </c>
      <c r="H376" t="inlineStr">
        <is>
          <t>Derriford Hospital</t>
        </is>
      </c>
      <c r="I376" t="inlineStr">
        <is>
          <t>Derriford Road, Crownhill</t>
        </is>
      </c>
      <c r="J376" t="inlineStr">
        <is>
          <t>Plymouth, Devon</t>
        </is>
      </c>
      <c r="K376" t="inlineStr">
        <is>
          <t>PL6 8DH</t>
        </is>
      </c>
      <c r="L376" t="inlineStr">
        <is>
          <t>RK9</t>
        </is>
      </c>
      <c r="M376" t="inlineStr">
        <is>
          <t>University Hospitals Plymouth NHS Trust</t>
        </is>
      </c>
      <c r="N376" t="inlineStr">
        <is>
          <t>01752 202082</t>
        </is>
      </c>
      <c r="O376" t="inlineStr"/>
      <c r="P376">
        <f>HYPERLINK("http://www.plymouthhospitals.nhs.uk", "http://www.plymouthhospitals.nhs.uk")</f>
        <v/>
      </c>
      <c r="Q376" t="inlineStr">
        <is>
          <t>(50.41672897338867, -4.113671302795409)</t>
        </is>
      </c>
      <c r="R376" t="inlineStr"/>
    </row>
    <row r="377">
      <c r="A377" t="n">
        <v>41067</v>
      </c>
      <c r="B377" t="inlineStr">
        <is>
          <t>RK953</t>
        </is>
      </c>
      <c r="C377" t="inlineStr">
        <is>
          <t>Hospital</t>
        </is>
      </c>
      <c r="D377" t="inlineStr">
        <is>
          <t>Hospital</t>
        </is>
      </c>
      <c r="E377" t="inlineStr">
        <is>
          <t>NHS Sector</t>
        </is>
      </c>
      <c r="F377" t="inlineStr">
        <is>
          <t>Visible</t>
        </is>
      </c>
      <c r="G377" t="b">
        <v>1</v>
      </c>
      <c r="H377" t="inlineStr">
        <is>
          <t>Royal Eye Infirmary</t>
        </is>
      </c>
      <c r="I377" t="inlineStr">
        <is>
          <t>Derriford Road, Crownhill</t>
        </is>
      </c>
      <c r="J377" t="inlineStr">
        <is>
          <t>Plymouth, Devon</t>
        </is>
      </c>
      <c r="K377" t="inlineStr">
        <is>
          <t>PL6 8DH</t>
        </is>
      </c>
      <c r="L377" t="inlineStr">
        <is>
          <t>RK9</t>
        </is>
      </c>
      <c r="M377" t="inlineStr">
        <is>
          <t>University Hospitals Plymouth NHS Trust</t>
        </is>
      </c>
      <c r="N377" t="inlineStr">
        <is>
          <t>01752 202082</t>
        </is>
      </c>
      <c r="O377" t="inlineStr"/>
      <c r="P377">
        <f>HYPERLINK("https://www.plymouthhospitals.nhs.uk/", "https://www.plymouthhospitals.nhs.uk/")</f>
        <v/>
      </c>
      <c r="Q377" t="inlineStr">
        <is>
          <t>(50.41672897338867, -4.113671302795409)</t>
        </is>
      </c>
      <c r="R377" t="inlineStr"/>
    </row>
    <row r="378">
      <c r="A378" t="n">
        <v>41070</v>
      </c>
      <c r="B378" t="inlineStr">
        <is>
          <t>RKB01</t>
        </is>
      </c>
      <c r="C378" t="inlineStr">
        <is>
          <t>Hospital</t>
        </is>
      </c>
      <c r="D378" t="inlineStr">
        <is>
          <t>Hospital</t>
        </is>
      </c>
      <c r="E378" t="inlineStr">
        <is>
          <t>NHS Sector</t>
        </is>
      </c>
      <c r="F378" t="inlineStr">
        <is>
          <t>Visible</t>
        </is>
      </c>
      <c r="G378" t="b">
        <v>1</v>
      </c>
      <c r="H378" t="inlineStr">
        <is>
          <t>University Hospital (Coventry)</t>
        </is>
      </c>
      <c r="I378" t="inlineStr">
        <is>
          <t>Clifford Bridge Road</t>
        </is>
      </c>
      <c r="J378" t="inlineStr">
        <is>
          <t>Coventry, Warwickshire</t>
        </is>
      </c>
      <c r="K378" t="inlineStr">
        <is>
          <t>CV2 2DX</t>
        </is>
      </c>
      <c r="L378" t="inlineStr">
        <is>
          <t>RKB</t>
        </is>
      </c>
      <c r="M378" t="inlineStr">
        <is>
          <t>University Hospitals Coventry and Warwickshire NHS Trust</t>
        </is>
      </c>
      <c r="N378" t="inlineStr">
        <is>
          <t>024 76964000</t>
        </is>
      </c>
      <c r="O378" t="inlineStr">
        <is>
          <t>info@uhcw.nhs.uk</t>
        </is>
      </c>
      <c r="P378">
        <f>HYPERLINK("http://www.uhcw.nhs.uk", "http://www.uhcw.nhs.uk")</f>
        <v/>
      </c>
      <c r="Q378" t="inlineStr">
        <is>
          <t>(52.42121505737305, -1.4383885860443115)</t>
        </is>
      </c>
      <c r="R378" t="inlineStr">
        <is>
          <t xml:space="preserve">024 76966056 </t>
        </is>
      </c>
    </row>
    <row r="379">
      <c r="A379" t="n">
        <v>41072</v>
      </c>
      <c r="B379" t="inlineStr">
        <is>
          <t>RKB03</t>
        </is>
      </c>
      <c r="C379" t="inlineStr">
        <is>
          <t>Hospital</t>
        </is>
      </c>
      <c r="D379" t="inlineStr">
        <is>
          <t>Hospital</t>
        </is>
      </c>
      <c r="E379" t="inlineStr">
        <is>
          <t>NHS Sector</t>
        </is>
      </c>
      <c r="F379" t="inlineStr">
        <is>
          <t>Visible</t>
        </is>
      </c>
      <c r="G379" t="b">
        <v>1</v>
      </c>
      <c r="H379" t="inlineStr">
        <is>
          <t>Hospital Of St Cross</t>
        </is>
      </c>
      <c r="I379" t="inlineStr">
        <is>
          <t>Barby Rd</t>
        </is>
      </c>
      <c r="J379" t="inlineStr">
        <is>
          <t>Rugby, Warwickshire</t>
        </is>
      </c>
      <c r="K379" t="inlineStr">
        <is>
          <t>CV22 5PX</t>
        </is>
      </c>
      <c r="L379" t="inlineStr">
        <is>
          <t>RKB</t>
        </is>
      </c>
      <c r="M379" t="inlineStr">
        <is>
          <t>University Hospitals Coventry and Warwickshire NHS Trust</t>
        </is>
      </c>
      <c r="N379" t="inlineStr">
        <is>
          <t>01788 572831</t>
        </is>
      </c>
      <c r="O379" t="inlineStr">
        <is>
          <t>info@uhcw.nhs.uk</t>
        </is>
      </c>
      <c r="P379">
        <f>HYPERLINK("http://www.uhcw.nhs.uk/", "http://www.uhcw.nhs.uk/")</f>
        <v/>
      </c>
      <c r="Q379" t="inlineStr">
        <is>
          <t>(52.36527633666992, -1.259016036987305)</t>
        </is>
      </c>
      <c r="R379" t="inlineStr">
        <is>
          <t>01788 545151</t>
        </is>
      </c>
    </row>
    <row r="380">
      <c r="A380" t="n">
        <v>41077</v>
      </c>
      <c r="B380" t="inlineStr">
        <is>
          <t>RKEHC</t>
        </is>
      </c>
      <c r="C380" t="inlineStr">
        <is>
          <t>Hospital</t>
        </is>
      </c>
      <c r="D380" t="inlineStr">
        <is>
          <t>Hospital</t>
        </is>
      </c>
      <c r="E380" t="inlineStr">
        <is>
          <t>NHS Sector</t>
        </is>
      </c>
      <c r="F380" t="inlineStr">
        <is>
          <t>Visible</t>
        </is>
      </c>
      <c r="G380" t="b">
        <v>1</v>
      </c>
      <c r="H380" t="inlineStr">
        <is>
          <t>Hornsey Central Neighbourhood Health Centre</t>
        </is>
      </c>
      <c r="I380" t="inlineStr">
        <is>
          <t>151 Park Road, 151 Park Road</t>
        </is>
      </c>
      <c r="J380" t="inlineStr">
        <is>
          <t>London, Greater London</t>
        </is>
      </c>
      <c r="K380" t="inlineStr">
        <is>
          <t>N8 8JD</t>
        </is>
      </c>
      <c r="L380" t="inlineStr">
        <is>
          <t>RKE</t>
        </is>
      </c>
      <c r="M380" t="inlineStr">
        <is>
          <t>Whittington Health NHS Trust</t>
        </is>
      </c>
      <c r="N380" t="inlineStr"/>
      <c r="O380" t="inlineStr"/>
      <c r="P380">
        <f>HYPERLINK("nan", "nan")</f>
        <v/>
      </c>
      <c r="Q380" t="inlineStr">
        <is>
          <t>(51.58341979980469, -0.131024420261383)</t>
        </is>
      </c>
      <c r="R380" t="inlineStr"/>
    </row>
    <row r="381">
      <c r="A381" t="n">
        <v>41078</v>
      </c>
      <c r="B381" t="inlineStr">
        <is>
          <t>RKEQ4</t>
        </is>
      </c>
      <c r="C381" t="inlineStr">
        <is>
          <t>Hospital</t>
        </is>
      </c>
      <c r="D381" t="inlineStr">
        <is>
          <t>Hospital</t>
        </is>
      </c>
      <c r="E381" t="inlineStr">
        <is>
          <t>NHS Sector</t>
        </is>
      </c>
      <c r="F381" t="inlineStr">
        <is>
          <t>Visible</t>
        </is>
      </c>
      <c r="G381" t="b">
        <v>1</v>
      </c>
      <c r="H381" t="inlineStr">
        <is>
          <t>The Whittington Hospital</t>
        </is>
      </c>
      <c r="I381" t="inlineStr">
        <is>
          <t>Magdala Avenue, Magdala Avenue</t>
        </is>
      </c>
      <c r="J381" t="inlineStr">
        <is>
          <t>London</t>
        </is>
      </c>
      <c r="K381" t="inlineStr">
        <is>
          <t>N19 5NF</t>
        </is>
      </c>
      <c r="L381" t="inlineStr">
        <is>
          <t>RKE</t>
        </is>
      </c>
      <c r="M381" t="inlineStr">
        <is>
          <t>Whittington Health NHS Trust</t>
        </is>
      </c>
      <c r="N381" t="inlineStr">
        <is>
          <t>020 7272 3070</t>
        </is>
      </c>
      <c r="O381" t="inlineStr"/>
      <c r="P381">
        <f>HYPERLINK("https://www.whittington.nhs.uk", "https://www.whittington.nhs.uk")</f>
        <v/>
      </c>
      <c r="Q381" t="inlineStr">
        <is>
          <t>(51.56647872924805, -0.1390779018402099)</t>
        </is>
      </c>
      <c r="R381" t="inlineStr"/>
    </row>
    <row r="382">
      <c r="A382" t="n">
        <v>41083</v>
      </c>
      <c r="B382" t="inlineStr">
        <is>
          <t>RKL48</t>
        </is>
      </c>
      <c r="C382" t="inlineStr">
        <is>
          <t>Hospital</t>
        </is>
      </c>
      <c r="D382" t="inlineStr">
        <is>
          <t>Hospital</t>
        </is>
      </c>
      <c r="E382" t="inlineStr">
        <is>
          <t>NHS Sector</t>
        </is>
      </c>
      <c r="F382" t="inlineStr">
        <is>
          <t>Visible</t>
        </is>
      </c>
      <c r="G382" t="b">
        <v>1</v>
      </c>
      <c r="H382" t="inlineStr">
        <is>
          <t>Cassel Hospital</t>
        </is>
      </c>
      <c r="I382" t="inlineStr">
        <is>
          <t>The Cassel Hospital, 1 Ham Common</t>
        </is>
      </c>
      <c r="J382" t="inlineStr">
        <is>
          <t>Richmond, Surrey</t>
        </is>
      </c>
      <c r="K382" t="inlineStr">
        <is>
          <t>TW10 7JF</t>
        </is>
      </c>
      <c r="L382" t="inlineStr">
        <is>
          <t>RKL</t>
        </is>
      </c>
      <c r="M382" t="inlineStr">
        <is>
          <t>West London NHS Trust</t>
        </is>
      </c>
      <c r="N382" t="inlineStr">
        <is>
          <t>020 8483 2900</t>
        </is>
      </c>
      <c r="O382" t="inlineStr">
        <is>
          <t>cassel.hospital@nhs.net</t>
        </is>
      </c>
      <c r="P382">
        <f>HYPERLINK("https://www.westlondon.nhs.uk/contact-us/sites-and-locations/cassel-hospital-services/", "https://www.westlondon.nhs.uk/contact-us/sites-and-locations/cassel-hospital-services/")</f>
        <v/>
      </c>
      <c r="Q382" t="inlineStr">
        <is>
          <t>(51.43291091918945, -0.3080859780311584)</t>
        </is>
      </c>
      <c r="R382" t="inlineStr">
        <is>
          <t>020 8483 2996</t>
        </is>
      </c>
    </row>
    <row r="383">
      <c r="A383" t="n">
        <v>41084</v>
      </c>
      <c r="B383" t="inlineStr">
        <is>
          <t>RKL51</t>
        </is>
      </c>
      <c r="C383" t="inlineStr">
        <is>
          <t>Hospital</t>
        </is>
      </c>
      <c r="D383" t="inlineStr">
        <is>
          <t>Hospital</t>
        </is>
      </c>
      <c r="E383" t="inlineStr">
        <is>
          <t>NHS Sector</t>
        </is>
      </c>
      <c r="F383" t="inlineStr">
        <is>
          <t>Visible</t>
        </is>
      </c>
      <c r="G383" t="b">
        <v>1</v>
      </c>
      <c r="H383" t="inlineStr">
        <is>
          <t>Broadmoor Hospital</t>
        </is>
      </c>
      <c r="I383" t="inlineStr">
        <is>
          <t>Kentigern Drive</t>
        </is>
      </c>
      <c r="J383" t="inlineStr">
        <is>
          <t>Crowthorne, Berkshire</t>
        </is>
      </c>
      <c r="K383" t="inlineStr">
        <is>
          <t>RG45 7EG</t>
        </is>
      </c>
      <c r="L383" t="inlineStr">
        <is>
          <t>RKL</t>
        </is>
      </c>
      <c r="M383" t="inlineStr">
        <is>
          <t>West London NHS Trust</t>
        </is>
      </c>
      <c r="N383" t="inlineStr">
        <is>
          <t>01344 773 111</t>
        </is>
      </c>
      <c r="O383" t="inlineStr"/>
      <c r="P383">
        <f>HYPERLINK("http://www.wlmht.nhs.uk", "http://www.wlmht.nhs.uk")</f>
        <v/>
      </c>
      <c r="Q383" t="inlineStr">
        <is>
          <t>(51.36908721923828, -0.7809855341911317)</t>
        </is>
      </c>
      <c r="R383" t="inlineStr"/>
    </row>
    <row r="384">
      <c r="A384" t="n">
        <v>41089</v>
      </c>
      <c r="B384" t="inlineStr">
        <is>
          <t>RL131</t>
        </is>
      </c>
      <c r="C384" t="inlineStr">
        <is>
          <t>Hospital</t>
        </is>
      </c>
      <c r="D384" t="inlineStr">
        <is>
          <t>Hospital</t>
        </is>
      </c>
      <c r="E384" t="inlineStr">
        <is>
          <t>NHS Sector</t>
        </is>
      </c>
      <c r="F384" t="inlineStr">
        <is>
          <t>Visible</t>
        </is>
      </c>
      <c r="G384" t="b">
        <v>1</v>
      </c>
      <c r="H384" t="inlineStr">
        <is>
          <t>The Robert Jones and Agnes Hunt Orthopaedic Hospital</t>
        </is>
      </c>
      <c r="I384" t="inlineStr"/>
      <c r="J384" t="inlineStr">
        <is>
          <t>Oswestry, Shropshire</t>
        </is>
      </c>
      <c r="K384" t="inlineStr">
        <is>
          <t>SY10 7AG</t>
        </is>
      </c>
      <c r="L384" t="inlineStr">
        <is>
          <t>RL1</t>
        </is>
      </c>
      <c r="M384" t="inlineStr">
        <is>
          <t>Robert Jones and Agnes Hunt Orthopaedic and District Hospital NHS Trust</t>
        </is>
      </c>
      <c r="N384" t="inlineStr">
        <is>
          <t>01691 404000</t>
        </is>
      </c>
      <c r="O384" t="inlineStr"/>
      <c r="P384">
        <f>HYPERLINK("http://www.rjah.nhs.uk", "http://www.rjah.nhs.uk")</f>
        <v/>
      </c>
      <c r="Q384" t="inlineStr">
        <is>
          <t>(52.88452911376953, -3.0331149101257324)</t>
        </is>
      </c>
      <c r="R384" t="inlineStr">
        <is>
          <t>01691 404239</t>
        </is>
      </c>
    </row>
    <row r="385">
      <c r="A385" t="n">
        <v>41093</v>
      </c>
      <c r="B385" t="inlineStr">
        <is>
          <t>RL403</t>
        </is>
      </c>
      <c r="C385" t="inlineStr">
        <is>
          <t>Hospital</t>
        </is>
      </c>
      <c r="D385" t="inlineStr">
        <is>
          <t>Hospital</t>
        </is>
      </c>
      <c r="E385" t="inlineStr">
        <is>
          <t>NHS Sector</t>
        </is>
      </c>
      <c r="F385" t="inlineStr">
        <is>
          <t>Visible</t>
        </is>
      </c>
      <c r="G385" t="b">
        <v>1</v>
      </c>
      <c r="H385" t="inlineStr">
        <is>
          <t>New Cross Hospital</t>
        </is>
      </c>
      <c r="I385" t="inlineStr">
        <is>
          <t>Wolverhampton Road, Heath Town</t>
        </is>
      </c>
      <c r="J385" t="inlineStr">
        <is>
          <t>Wolverhampton, West Midlands</t>
        </is>
      </c>
      <c r="K385" t="inlineStr">
        <is>
          <t>WV10 0QP</t>
        </is>
      </c>
      <c r="L385" t="inlineStr">
        <is>
          <t>RL4</t>
        </is>
      </c>
      <c r="M385" t="inlineStr">
        <is>
          <t>The Royal Wolverhampton NHS Trust</t>
        </is>
      </c>
      <c r="N385" t="inlineStr">
        <is>
          <t>01902 307999</t>
        </is>
      </c>
      <c r="O385" t="inlineStr">
        <is>
          <t>your.comments@rwh-tr.nhs.uk</t>
        </is>
      </c>
      <c r="P385">
        <f>HYPERLINK("http://www.royalwolverhampton.nhs.uk/", "http://www.royalwolverhampton.nhs.uk/")</f>
        <v/>
      </c>
      <c r="Q385" t="inlineStr">
        <is>
          <t>(52.59972763061523, -2.0955405235290527)</t>
        </is>
      </c>
      <c r="R385" t="inlineStr">
        <is>
          <t>01902 695600</t>
        </is>
      </c>
    </row>
    <row r="386">
      <c r="A386" t="n">
        <v>41116</v>
      </c>
      <c r="B386" t="inlineStr">
        <is>
          <t>RLNGL</t>
        </is>
      </c>
      <c r="C386" t="inlineStr">
        <is>
          <t>Hospital</t>
        </is>
      </c>
      <c r="D386" t="inlineStr">
        <is>
          <t>Hospital</t>
        </is>
      </c>
      <c r="E386" t="inlineStr">
        <is>
          <t>NHS Sector</t>
        </is>
      </c>
      <c r="F386" t="inlineStr">
        <is>
          <t>Visible</t>
        </is>
      </c>
      <c r="G386" t="b">
        <v>1</v>
      </c>
      <c r="H386" t="inlineStr">
        <is>
          <t>Sunderland Royal Hospital</t>
        </is>
      </c>
      <c r="I386" t="inlineStr">
        <is>
          <t>Kayll Road</t>
        </is>
      </c>
      <c r="J386" t="inlineStr">
        <is>
          <t>Sunderland</t>
        </is>
      </c>
      <c r="K386" t="inlineStr">
        <is>
          <t>SR4 7TP</t>
        </is>
      </c>
      <c r="L386" t="inlineStr">
        <is>
          <t>RLN</t>
        </is>
      </c>
      <c r="M386" t="inlineStr">
        <is>
          <t>City Hospitals Sunderland NHS Foundation Trust</t>
        </is>
      </c>
      <c r="N386" t="inlineStr">
        <is>
          <t>0191 565 6256</t>
        </is>
      </c>
      <c r="O386" t="inlineStr">
        <is>
          <t>chscomms@chsft.nhs.uk</t>
        </is>
      </c>
      <c r="P386">
        <f>HYPERLINK("http://www.stsft.nhs.uk", "http://www.stsft.nhs.uk")</f>
        <v/>
      </c>
      <c r="Q386" t="inlineStr">
        <is>
          <t>(54.9022102355957, -1.4102978706359863)</t>
        </is>
      </c>
      <c r="R386" t="inlineStr">
        <is>
          <t>0191 514 0220</t>
        </is>
      </c>
    </row>
    <row r="387">
      <c r="A387" t="n">
        <v>41117</v>
      </c>
      <c r="B387" t="inlineStr">
        <is>
          <t>RLNGM</t>
        </is>
      </c>
      <c r="C387" t="inlineStr">
        <is>
          <t>Hospital</t>
        </is>
      </c>
      <c r="D387" t="inlineStr">
        <is>
          <t>Hospital</t>
        </is>
      </c>
      <c r="E387" t="inlineStr">
        <is>
          <t>NHS Sector</t>
        </is>
      </c>
      <c r="F387" t="inlineStr">
        <is>
          <t>Visible</t>
        </is>
      </c>
      <c r="G387" t="b">
        <v>1</v>
      </c>
      <c r="H387" t="inlineStr">
        <is>
          <t>Sunderland Eye Infirmary</t>
        </is>
      </c>
      <c r="I387" t="inlineStr">
        <is>
          <t>Queen Alexandra Road</t>
        </is>
      </c>
      <c r="J387" t="inlineStr">
        <is>
          <t>Sunderland</t>
        </is>
      </c>
      <c r="K387" t="inlineStr">
        <is>
          <t>SR2 9HP</t>
        </is>
      </c>
      <c r="L387" t="inlineStr">
        <is>
          <t>RLN</t>
        </is>
      </c>
      <c r="M387" t="inlineStr">
        <is>
          <t>City Hospitals Sunderland NHS Foundation Trust</t>
        </is>
      </c>
      <c r="N387" t="inlineStr">
        <is>
          <t>0191 565 6256</t>
        </is>
      </c>
      <c r="O387" t="inlineStr">
        <is>
          <t>corporate.affairs@chs.northy.nhs.uk</t>
        </is>
      </c>
      <c r="P387">
        <f>HYPERLINK("http://www.chsft.nhs.uk", "http://www.chsft.nhs.uk")</f>
        <v/>
      </c>
      <c r="Q387" t="inlineStr">
        <is>
          <t>(54.88906860351562, -1.3810566663742063)</t>
        </is>
      </c>
      <c r="R387" t="inlineStr"/>
    </row>
    <row r="388">
      <c r="A388" t="n">
        <v>41122</v>
      </c>
      <c r="B388" t="inlineStr">
        <is>
          <t>RLQ01</t>
        </is>
      </c>
      <c r="C388" t="inlineStr">
        <is>
          <t>Hospital</t>
        </is>
      </c>
      <c r="D388" t="inlineStr">
        <is>
          <t>Hospital</t>
        </is>
      </c>
      <c r="E388" t="inlineStr">
        <is>
          <t>NHS Sector</t>
        </is>
      </c>
      <c r="F388" t="inlineStr">
        <is>
          <t>Visible</t>
        </is>
      </c>
      <c r="G388" t="b">
        <v>1</v>
      </c>
      <c r="H388" t="inlineStr">
        <is>
          <t>The County Hospital, Wye Valley NHS Trust</t>
        </is>
      </c>
      <c r="I388" t="inlineStr">
        <is>
          <t>Stonebow Road</t>
        </is>
      </c>
      <c r="J388" t="inlineStr">
        <is>
          <t>Hereford, Herefordshire</t>
        </is>
      </c>
      <c r="K388" t="inlineStr">
        <is>
          <t>HR1 2BN</t>
        </is>
      </c>
      <c r="L388" t="inlineStr">
        <is>
          <t>RLQ</t>
        </is>
      </c>
      <c r="M388" t="inlineStr">
        <is>
          <t>Wye Valley NHS Trust</t>
        </is>
      </c>
      <c r="N388" t="inlineStr">
        <is>
          <t>01432 355 444</t>
        </is>
      </c>
      <c r="O388" t="inlineStr">
        <is>
          <t>pals@wvt.nhs.uk</t>
        </is>
      </c>
      <c r="P388">
        <f>HYPERLINK("http://www.wyevalley.nhs.uk", "http://www.wyevalley.nhs.uk")</f>
        <v/>
      </c>
      <c r="Q388" t="inlineStr">
        <is>
          <t>(52.05873489379882, -2.7071802616119385)</t>
        </is>
      </c>
      <c r="R388" t="inlineStr"/>
    </row>
    <row r="389">
      <c r="A389" t="n">
        <v>41123</v>
      </c>
      <c r="B389" t="inlineStr">
        <is>
          <t>RLQ03</t>
        </is>
      </c>
      <c r="C389" t="inlineStr">
        <is>
          <t>Hospital</t>
        </is>
      </c>
      <c r="D389" t="inlineStr">
        <is>
          <t>Hospital</t>
        </is>
      </c>
      <c r="E389" t="inlineStr">
        <is>
          <t>NHS Sector</t>
        </is>
      </c>
      <c r="F389" t="inlineStr">
        <is>
          <t>Visible</t>
        </is>
      </c>
      <c r="G389" t="b">
        <v>1</v>
      </c>
      <c r="H389" t="inlineStr">
        <is>
          <t>Bromyard Community Hospital</t>
        </is>
      </c>
      <c r="I389" t="inlineStr">
        <is>
          <t>Bromyard Community Hospital, Wye Valley NHS Trust, Hillside Road</t>
        </is>
      </c>
      <c r="J389" t="inlineStr">
        <is>
          <t>Bromyard</t>
        </is>
      </c>
      <c r="K389" t="inlineStr">
        <is>
          <t>HR7 4QN</t>
        </is>
      </c>
      <c r="L389" t="inlineStr">
        <is>
          <t>RLQ</t>
        </is>
      </c>
      <c r="M389" t="inlineStr">
        <is>
          <t>Wye Valley NHS Trust</t>
        </is>
      </c>
      <c r="N389" t="inlineStr">
        <is>
          <t>01885 485700</t>
        </is>
      </c>
      <c r="O389" t="inlineStr"/>
      <c r="P389">
        <f>HYPERLINK("nan", "nan")</f>
        <v/>
      </c>
      <c r="Q389" t="inlineStr">
        <is>
          <t>(52.18632888793945, -2.5068960189819336)</t>
        </is>
      </c>
      <c r="R389" t="inlineStr"/>
    </row>
    <row r="390">
      <c r="A390" t="n">
        <v>41126</v>
      </c>
      <c r="B390" t="inlineStr">
        <is>
          <t>RLQ06</t>
        </is>
      </c>
      <c r="C390" t="inlineStr">
        <is>
          <t>Hospital</t>
        </is>
      </c>
      <c r="D390" t="inlineStr">
        <is>
          <t>Hospital</t>
        </is>
      </c>
      <c r="E390" t="inlineStr">
        <is>
          <t>NHS Sector</t>
        </is>
      </c>
      <c r="F390" t="inlineStr">
        <is>
          <t>Visible</t>
        </is>
      </c>
      <c r="G390" t="b">
        <v>1</v>
      </c>
      <c r="H390" t="inlineStr">
        <is>
          <t>Leominster Community Hospital</t>
        </is>
      </c>
      <c r="I390" t="inlineStr">
        <is>
          <t>Leominster Community Hospital, Wye Valley NHS Trust, South Street</t>
        </is>
      </c>
      <c r="J390" t="inlineStr">
        <is>
          <t>Leominster</t>
        </is>
      </c>
      <c r="K390" t="inlineStr">
        <is>
          <t>HR6 8JH</t>
        </is>
      </c>
      <c r="L390" t="inlineStr">
        <is>
          <t>RLQ</t>
        </is>
      </c>
      <c r="M390" t="inlineStr">
        <is>
          <t>Wye Valley NHS Trust</t>
        </is>
      </c>
      <c r="N390" t="inlineStr">
        <is>
          <t>01568 614211</t>
        </is>
      </c>
      <c r="O390" t="inlineStr">
        <is>
          <t>pals@wvt.nhs.uk</t>
        </is>
      </c>
      <c r="P390">
        <f>HYPERLINK("http://www.wyevalley.nhs.uk", "http://www.wyevalley.nhs.uk")</f>
        <v/>
      </c>
      <c r="Q390" t="inlineStr">
        <is>
          <t>(52.22218704223633, -2.7393603324890137)</t>
        </is>
      </c>
      <c r="R390" t="inlineStr"/>
    </row>
    <row r="391">
      <c r="A391" t="n">
        <v>41127</v>
      </c>
      <c r="B391" t="inlineStr">
        <is>
          <t>RLQ08</t>
        </is>
      </c>
      <c r="C391" t="inlineStr">
        <is>
          <t>Hospital</t>
        </is>
      </c>
      <c r="D391" t="inlineStr">
        <is>
          <t>Hospital</t>
        </is>
      </c>
      <c r="E391" t="inlineStr">
        <is>
          <t>NHS Sector</t>
        </is>
      </c>
      <c r="F391" t="inlineStr">
        <is>
          <t>Visible</t>
        </is>
      </c>
      <c r="G391" t="b">
        <v>1</v>
      </c>
      <c r="H391" t="inlineStr">
        <is>
          <t xml:space="preserve">Ross on Wye Community Hospital </t>
        </is>
      </c>
      <c r="I391" t="inlineStr">
        <is>
          <t>Ross on Wye Community Hospital, Wye Valley NHS Trust, Alton Street</t>
        </is>
      </c>
      <c r="J391" t="inlineStr">
        <is>
          <t>Ross-on-Wye, Herefordshire</t>
        </is>
      </c>
      <c r="K391" t="inlineStr">
        <is>
          <t>HR9 5AD</t>
        </is>
      </c>
      <c r="L391" t="inlineStr">
        <is>
          <t>RLQ</t>
        </is>
      </c>
      <c r="M391" t="inlineStr">
        <is>
          <t>Wye Valley NHS Trust</t>
        </is>
      </c>
      <c r="N391" t="inlineStr">
        <is>
          <t>01989 562100</t>
        </is>
      </c>
      <c r="O391" t="inlineStr">
        <is>
          <t>pals@wvt.nhs.uk</t>
        </is>
      </c>
      <c r="P391">
        <f>HYPERLINK("nan", "nan")</f>
        <v/>
      </c>
      <c r="Q391" t="inlineStr">
        <is>
          <t>(51.912574768066406, -2.5833868980407715)</t>
        </is>
      </c>
      <c r="R391" t="inlineStr"/>
    </row>
    <row r="392">
      <c r="A392" t="n">
        <v>41134</v>
      </c>
      <c r="B392" t="inlineStr">
        <is>
          <t>RLT01</t>
        </is>
      </c>
      <c r="C392" t="inlineStr">
        <is>
          <t>Hospital</t>
        </is>
      </c>
      <c r="D392" t="inlineStr">
        <is>
          <t>Hospital</t>
        </is>
      </c>
      <c r="E392" t="inlineStr">
        <is>
          <t>NHS Sector</t>
        </is>
      </c>
      <c r="F392" t="inlineStr">
        <is>
          <t>Visible</t>
        </is>
      </c>
      <c r="G392" t="b">
        <v>1</v>
      </c>
      <c r="H392" t="inlineStr">
        <is>
          <t>George Eliot Hospital</t>
        </is>
      </c>
      <c r="I392" t="inlineStr">
        <is>
          <t>College Street</t>
        </is>
      </c>
      <c r="J392" t="inlineStr">
        <is>
          <t>Nuneaton, Warwickshire</t>
        </is>
      </c>
      <c r="K392" t="inlineStr">
        <is>
          <t>CV10 7DJ</t>
        </is>
      </c>
      <c r="L392" t="inlineStr">
        <is>
          <t>RLT</t>
        </is>
      </c>
      <c r="M392" t="inlineStr">
        <is>
          <t>George Eliot Hospital NHS Trust</t>
        </is>
      </c>
      <c r="N392" t="inlineStr">
        <is>
          <t>024 76351351</t>
        </is>
      </c>
      <c r="O392" t="inlineStr">
        <is>
          <t>enquiries@geh.nhs.uk</t>
        </is>
      </c>
      <c r="P392">
        <f>HYPERLINK("http://www.geh.nhs.uk", "http://www.geh.nhs.uk")</f>
        <v/>
      </c>
      <c r="Q392" t="inlineStr">
        <is>
          <t>(52.5125846862793, -1.4784245491027832)</t>
        </is>
      </c>
      <c r="R392" t="inlineStr">
        <is>
          <t xml:space="preserve">024 76865175 </t>
        </is>
      </c>
    </row>
    <row r="393">
      <c r="A393" t="n">
        <v>41145</v>
      </c>
      <c r="B393" t="inlineStr">
        <is>
          <t>RLY88</t>
        </is>
      </c>
      <c r="C393" t="inlineStr">
        <is>
          <t>Hospital</t>
        </is>
      </c>
      <c r="D393" t="inlineStr">
        <is>
          <t>Hospital</t>
        </is>
      </c>
      <c r="E393" t="inlineStr">
        <is>
          <t>NHS Sector</t>
        </is>
      </c>
      <c r="F393" t="inlineStr">
        <is>
          <t>Visible</t>
        </is>
      </c>
      <c r="G393" t="b">
        <v>1</v>
      </c>
      <c r="H393" t="inlineStr">
        <is>
          <t>Harplands Hospital</t>
        </is>
      </c>
      <c r="I393" t="inlineStr">
        <is>
          <t>Hilton Road</t>
        </is>
      </c>
      <c r="J393" t="inlineStr">
        <is>
          <t>Stoke-on-Trent, Staffordshire</t>
        </is>
      </c>
      <c r="K393" t="inlineStr">
        <is>
          <t>ST4 6RR</t>
        </is>
      </c>
      <c r="L393" t="inlineStr">
        <is>
          <t>RLY</t>
        </is>
      </c>
      <c r="M393" t="inlineStr">
        <is>
          <t>North Staffordshire Combined Healthcare NHS Trust</t>
        </is>
      </c>
      <c r="N393" t="inlineStr">
        <is>
          <t>01782 441600</t>
        </is>
      </c>
      <c r="O393" t="inlineStr"/>
      <c r="P393">
        <f>HYPERLINK("nan", "nan")</f>
        <v/>
      </c>
      <c r="Q393" t="inlineStr">
        <is>
          <t>(53.00043869018554, -2.208298683166504)</t>
        </is>
      </c>
      <c r="R393" t="inlineStr"/>
    </row>
    <row r="394">
      <c r="A394" t="n">
        <v>41147</v>
      </c>
      <c r="B394" t="inlineStr">
        <is>
          <t>RM102</t>
        </is>
      </c>
      <c r="C394" t="inlineStr">
        <is>
          <t>Hospital</t>
        </is>
      </c>
      <c r="D394" t="inlineStr">
        <is>
          <t>Hospital</t>
        </is>
      </c>
      <c r="E394" t="inlineStr">
        <is>
          <t>NHS Sector</t>
        </is>
      </c>
      <c r="F394" t="inlineStr">
        <is>
          <t>Visible</t>
        </is>
      </c>
      <c r="G394" t="b">
        <v>1</v>
      </c>
      <c r="H394" t="inlineStr">
        <is>
          <t>Norfolk and Norwich University Hospital</t>
        </is>
      </c>
      <c r="I394" t="inlineStr">
        <is>
          <t>Colney Lane</t>
        </is>
      </c>
      <c r="J394" t="inlineStr">
        <is>
          <t>Norwich, Norfolk</t>
        </is>
      </c>
      <c r="K394" t="inlineStr">
        <is>
          <t>NR4 7UY</t>
        </is>
      </c>
      <c r="L394" t="inlineStr">
        <is>
          <t>RM1</t>
        </is>
      </c>
      <c r="M394" t="inlineStr">
        <is>
          <t>Norfolk and Norwich University Hospitals NHS Foundation Trust</t>
        </is>
      </c>
      <c r="N394" t="inlineStr">
        <is>
          <t>01603 286 286</t>
        </is>
      </c>
      <c r="O394" t="inlineStr">
        <is>
          <t>communications@nnuh.nhs.uk</t>
        </is>
      </c>
      <c r="P394">
        <f>HYPERLINK("http://www.nnuh.nhs.uk", "http://www.nnuh.nhs.uk")</f>
        <v/>
      </c>
      <c r="Q394" t="inlineStr">
        <is>
          <t>(52.6175422668457, 1.2211893796920776)</t>
        </is>
      </c>
      <c r="R394" t="inlineStr"/>
    </row>
    <row r="395">
      <c r="A395" t="n">
        <v>41155</v>
      </c>
      <c r="B395" t="inlineStr">
        <is>
          <t>RM131</t>
        </is>
      </c>
      <c r="C395" t="inlineStr">
        <is>
          <t>Hospital</t>
        </is>
      </c>
      <c r="D395" t="inlineStr">
        <is>
          <t>Hospital</t>
        </is>
      </c>
      <c r="E395" t="inlineStr">
        <is>
          <t>NHS Sector</t>
        </is>
      </c>
      <c r="F395" t="inlineStr">
        <is>
          <t>Visible</t>
        </is>
      </c>
      <c r="G395" t="b">
        <v>1</v>
      </c>
      <c r="H395" t="inlineStr">
        <is>
          <t>Cromer and District Hospital</t>
        </is>
      </c>
      <c r="I395" t="inlineStr">
        <is>
          <t>Mill Road, Mill Road</t>
        </is>
      </c>
      <c r="J395" t="inlineStr">
        <is>
          <t>Cromer, Norfolk</t>
        </is>
      </c>
      <c r="K395" t="inlineStr">
        <is>
          <t>NR27 0BQ</t>
        </is>
      </c>
      <c r="L395" t="inlineStr">
        <is>
          <t>RM1</t>
        </is>
      </c>
      <c r="M395" t="inlineStr">
        <is>
          <t>Norfolk and Norwich University Hospitals NHS Foundation Trust</t>
        </is>
      </c>
      <c r="N395" t="inlineStr">
        <is>
          <t>01263 513571</t>
        </is>
      </c>
      <c r="O395" t="inlineStr">
        <is>
          <t>communications@nnuh.nhs.uk</t>
        </is>
      </c>
      <c r="P395">
        <f>HYPERLINK("http://www.nnuh.nhs.uk", "http://www.nnuh.nhs.uk")</f>
        <v/>
      </c>
      <c r="Q395" t="inlineStr">
        <is>
          <t>(52.92356491088867, 1.3091745376586914)</t>
        </is>
      </c>
      <c r="R395" t="inlineStr"/>
    </row>
    <row r="396">
      <c r="A396" t="n">
        <v>41161</v>
      </c>
      <c r="B396" t="inlineStr">
        <is>
          <t>RM301</t>
        </is>
      </c>
      <c r="C396" t="inlineStr">
        <is>
          <t>Hospital</t>
        </is>
      </c>
      <c r="D396" t="inlineStr">
        <is>
          <t>Hospital</t>
        </is>
      </c>
      <c r="E396" t="inlineStr">
        <is>
          <t>NHS Sector</t>
        </is>
      </c>
      <c r="F396" t="inlineStr">
        <is>
          <t>Visible</t>
        </is>
      </c>
      <c r="G396" t="b">
        <v>1</v>
      </c>
      <c r="H396" t="inlineStr">
        <is>
          <t>Salford Royal</t>
        </is>
      </c>
      <c r="I396" t="inlineStr">
        <is>
          <t>Stott Lane</t>
        </is>
      </c>
      <c r="J396" t="inlineStr">
        <is>
          <t>Salford</t>
        </is>
      </c>
      <c r="K396" t="inlineStr">
        <is>
          <t>M6 8HD</t>
        </is>
      </c>
      <c r="L396" t="inlineStr">
        <is>
          <t>RM3</t>
        </is>
      </c>
      <c r="M396" t="inlineStr">
        <is>
          <t>Salford Royal NHS Foundation Trust</t>
        </is>
      </c>
      <c r="N396" t="inlineStr">
        <is>
          <t>0161 789 7373</t>
        </is>
      </c>
      <c r="O396" t="inlineStr"/>
      <c r="P396">
        <f>HYPERLINK("http://www.srft.nhs.uk", "http://www.srft.nhs.uk")</f>
        <v/>
      </c>
      <c r="Q396" t="inlineStr">
        <is>
          <t>(53.487548828125, -2.3234095573425293)</t>
        </is>
      </c>
      <c r="R396" t="inlineStr"/>
    </row>
    <row r="397">
      <c r="A397" t="n">
        <v>41197</v>
      </c>
      <c r="B397" t="inlineStr">
        <is>
          <t>RMC01</t>
        </is>
      </c>
      <c r="C397" t="inlineStr">
        <is>
          <t>Hospital</t>
        </is>
      </c>
      <c r="D397" t="inlineStr">
        <is>
          <t>Hospital</t>
        </is>
      </c>
      <c r="E397" t="inlineStr">
        <is>
          <t>NHS Sector</t>
        </is>
      </c>
      <c r="F397" t="inlineStr">
        <is>
          <t>Visible</t>
        </is>
      </c>
      <c r="G397" t="b">
        <v>1</v>
      </c>
      <c r="H397" t="inlineStr">
        <is>
          <t>Royal Bolton Hospital</t>
        </is>
      </c>
      <c r="I397" t="inlineStr">
        <is>
          <t>Minerva Road, Farnworth</t>
        </is>
      </c>
      <c r="J397" t="inlineStr">
        <is>
          <t>Bolton, Lancashire</t>
        </is>
      </c>
      <c r="K397" t="inlineStr">
        <is>
          <t>BL4 0JR</t>
        </is>
      </c>
      <c r="L397" t="inlineStr">
        <is>
          <t>RMC</t>
        </is>
      </c>
      <c r="M397" t="inlineStr">
        <is>
          <t>Bolton NHS Foundation Trust</t>
        </is>
      </c>
      <c r="N397" t="inlineStr">
        <is>
          <t>01204 390390</t>
        </is>
      </c>
      <c r="O397" t="inlineStr"/>
      <c r="P397">
        <f>HYPERLINK("http://www.boltonft.nhs.uk", "http://www.boltonft.nhs.uk")</f>
        <v/>
      </c>
      <c r="Q397" t="inlineStr">
        <is>
          <t>(53.55396270751953, -2.4298787117004395)</t>
        </is>
      </c>
      <c r="R397" t="inlineStr"/>
    </row>
    <row r="398">
      <c r="A398" t="n">
        <v>41222</v>
      </c>
      <c r="B398" t="inlineStr">
        <is>
          <t>RMP01</t>
        </is>
      </c>
      <c r="C398" t="inlineStr">
        <is>
          <t>Hospital</t>
        </is>
      </c>
      <c r="D398" t="inlineStr">
        <is>
          <t>Hospital</t>
        </is>
      </c>
      <c r="E398" t="inlineStr">
        <is>
          <t>NHS Sector</t>
        </is>
      </c>
      <c r="F398" t="inlineStr">
        <is>
          <t>Visible</t>
        </is>
      </c>
      <c r="G398" t="b">
        <v>1</v>
      </c>
      <c r="H398" t="inlineStr">
        <is>
          <t>Tameside &amp; Glossop Integrated Care NHS Foundation Trust</t>
        </is>
      </c>
      <c r="I398" t="inlineStr">
        <is>
          <t>Fountain St</t>
        </is>
      </c>
      <c r="J398" t="inlineStr">
        <is>
          <t>Ashton Under Lyne, Lancashire</t>
        </is>
      </c>
      <c r="K398" t="inlineStr">
        <is>
          <t>OL6 9RW</t>
        </is>
      </c>
      <c r="L398" t="inlineStr">
        <is>
          <t>RMP</t>
        </is>
      </c>
      <c r="M398" t="inlineStr">
        <is>
          <t>Tameside Hospital NHS Foundation Trust</t>
        </is>
      </c>
      <c r="N398" t="inlineStr">
        <is>
          <t>0161 922 6000</t>
        </is>
      </c>
      <c r="O398" t="inlineStr"/>
      <c r="P398">
        <f>HYPERLINK("http://www.tamesidehospital.nhs.uk", "http://www.tamesidehospital.nhs.uk")</f>
        <v/>
      </c>
      <c r="Q398" t="inlineStr">
        <is>
          <t>(53.49153518676758, -2.071418523788452)</t>
        </is>
      </c>
      <c r="R398" t="inlineStr">
        <is>
          <t>0161 331 6026</t>
        </is>
      </c>
    </row>
    <row r="399">
      <c r="A399" t="n">
        <v>41224</v>
      </c>
      <c r="B399" t="inlineStr">
        <is>
          <t>RMY01</t>
        </is>
      </c>
      <c r="C399" t="inlineStr">
        <is>
          <t>Hospital</t>
        </is>
      </c>
      <c r="D399" t="inlineStr">
        <is>
          <t>Hospital</t>
        </is>
      </c>
      <c r="E399" t="inlineStr">
        <is>
          <t>NHS Sector</t>
        </is>
      </c>
      <c r="F399" t="inlineStr">
        <is>
          <t>Visible</t>
        </is>
      </c>
      <c r="G399" t="b">
        <v>1</v>
      </c>
      <c r="H399" t="inlineStr">
        <is>
          <t>Wellbeing Norfolk &amp; Waveney</t>
        </is>
      </c>
      <c r="I399" t="inlineStr">
        <is>
          <t>Drayton High Road</t>
        </is>
      </c>
      <c r="J399" t="inlineStr">
        <is>
          <t>Norwich, Norfolk</t>
        </is>
      </c>
      <c r="K399" t="inlineStr">
        <is>
          <t>NR6 5BE</t>
        </is>
      </c>
      <c r="L399" t="inlineStr">
        <is>
          <t>RMY</t>
        </is>
      </c>
      <c r="M399" t="inlineStr">
        <is>
          <t>Norfolk and Suffolk NHS Foundation Trust</t>
        </is>
      </c>
      <c r="N399" t="inlineStr">
        <is>
          <t>01603 421421</t>
        </is>
      </c>
      <c r="O399" t="inlineStr"/>
      <c r="P399">
        <f>HYPERLINK("https://www.nsft.nhs.uk/Pages/Home.aspx", "https://www.nsft.nhs.uk/Pages/Home.aspx")</f>
        <v/>
      </c>
      <c r="Q399" t="inlineStr">
        <is>
          <t>(52.65953063964844, 1.25088632106781)</t>
        </is>
      </c>
      <c r="R399" t="inlineStr"/>
    </row>
    <row r="400">
      <c r="A400" t="n">
        <v>41225</v>
      </c>
      <c r="B400" t="inlineStr">
        <is>
          <t>RMY02</t>
        </is>
      </c>
      <c r="C400" t="inlineStr">
        <is>
          <t>Hospital</t>
        </is>
      </c>
      <c r="D400" t="inlineStr">
        <is>
          <t>Hospital</t>
        </is>
      </c>
      <c r="E400" t="inlineStr">
        <is>
          <t>NHS Sector</t>
        </is>
      </c>
      <c r="F400" t="inlineStr">
        <is>
          <t>Visible</t>
        </is>
      </c>
      <c r="G400" t="b">
        <v>1</v>
      </c>
      <c r="H400" t="inlineStr">
        <is>
          <t>Julian Hospital</t>
        </is>
      </c>
      <c r="I400" t="inlineStr">
        <is>
          <t>Bowthorpe Road</t>
        </is>
      </c>
      <c r="J400" t="inlineStr">
        <is>
          <t>Norwich, Norfolk</t>
        </is>
      </c>
      <c r="K400" t="inlineStr">
        <is>
          <t>NR2 3TD</t>
        </is>
      </c>
      <c r="L400" t="inlineStr">
        <is>
          <t>RMY</t>
        </is>
      </c>
      <c r="M400" t="inlineStr">
        <is>
          <t>Norfolk and Suffolk NHS Foundation Trust</t>
        </is>
      </c>
      <c r="N400" t="inlineStr">
        <is>
          <t>0300 123 4969</t>
        </is>
      </c>
      <c r="O400" t="inlineStr"/>
      <c r="P400">
        <f>HYPERLINK("http://www.nsft.nhs.uk", "http://www.nsft.nhs.uk")</f>
        <v/>
      </c>
      <c r="Q400" t="inlineStr">
        <is>
          <t>(52.63298034667969, 1.2625895738601685)</t>
        </is>
      </c>
      <c r="R400" t="inlineStr"/>
    </row>
    <row r="401">
      <c r="A401" t="n">
        <v>41226</v>
      </c>
      <c r="B401" t="inlineStr">
        <is>
          <t>RMY03</t>
        </is>
      </c>
      <c r="C401" t="inlineStr">
        <is>
          <t>Hospital</t>
        </is>
      </c>
      <c r="D401" t="inlineStr">
        <is>
          <t>Hospital</t>
        </is>
      </c>
      <c r="E401" t="inlineStr">
        <is>
          <t>NHS Sector</t>
        </is>
      </c>
      <c r="F401" t="inlineStr">
        <is>
          <t>Visible</t>
        </is>
      </c>
      <c r="G401" t="b">
        <v>1</v>
      </c>
      <c r="H401" t="inlineStr">
        <is>
          <t>Northgate Hospital, Gt Yarmouth</t>
        </is>
      </c>
      <c r="I401" t="inlineStr">
        <is>
          <t>Northgate Street</t>
        </is>
      </c>
      <c r="J401" t="inlineStr">
        <is>
          <t>Great Yarmouth, Norfolk</t>
        </is>
      </c>
      <c r="K401" t="inlineStr">
        <is>
          <t>NR30 1BU</t>
        </is>
      </c>
      <c r="L401" t="inlineStr">
        <is>
          <t>RMY</t>
        </is>
      </c>
      <c r="M401" t="inlineStr">
        <is>
          <t>Norfolk and Suffolk NHS Foundation Trust</t>
        </is>
      </c>
      <c r="N401" t="inlineStr">
        <is>
          <t>01493 337652</t>
        </is>
      </c>
      <c r="O401" t="inlineStr">
        <is>
          <t>info@nwmghp.nhs.uk</t>
        </is>
      </c>
      <c r="P401">
        <f>HYPERLINK("http://www.nwmhp.nhs.uk", "http://www.nwmhp.nhs.uk")</f>
        <v/>
      </c>
      <c r="Q401" t="inlineStr">
        <is>
          <t>(52.61719512939453, 1.730520725250244)</t>
        </is>
      </c>
      <c r="R401" t="inlineStr">
        <is>
          <t>01493 337674</t>
        </is>
      </c>
    </row>
    <row r="402">
      <c r="A402" t="n">
        <v>41228</v>
      </c>
      <c r="B402" t="inlineStr">
        <is>
          <t>RMY09</t>
        </is>
      </c>
      <c r="C402" t="inlineStr">
        <is>
          <t>Hospital</t>
        </is>
      </c>
      <c r="D402" t="inlineStr">
        <is>
          <t>Hospital</t>
        </is>
      </c>
      <c r="E402" t="inlineStr">
        <is>
          <t>NHS Sector</t>
        </is>
      </c>
      <c r="F402" t="inlineStr">
        <is>
          <t>Visible</t>
        </is>
      </c>
      <c r="G402" t="b">
        <v>1</v>
      </c>
      <c r="H402" t="inlineStr">
        <is>
          <t>Bickley Day Hospital</t>
        </is>
      </c>
      <c r="I402" t="inlineStr">
        <is>
          <t>Defiant Precinct, Church Street</t>
        </is>
      </c>
      <c r="J402" t="inlineStr">
        <is>
          <t>Attleborough, Norfolk</t>
        </is>
      </c>
      <c r="K402" t="inlineStr">
        <is>
          <t>NR17 2QE</t>
        </is>
      </c>
      <c r="L402" t="inlineStr">
        <is>
          <t>RMY</t>
        </is>
      </c>
      <c r="M402" t="inlineStr">
        <is>
          <t>Norfolk and Suffolk NHS Foundation Trust</t>
        </is>
      </c>
      <c r="N402" t="inlineStr">
        <is>
          <t>01953 455800</t>
        </is>
      </c>
      <c r="O402" t="inlineStr"/>
      <c r="P402">
        <f>HYPERLINK("http://www.nsft.nhs.uk/Pages/Home.aspx", "http://www.nsft.nhs.uk/Pages/Home.aspx")</f>
        <v/>
      </c>
      <c r="Q402" t="inlineStr">
        <is>
          <t>(52.51786422729492, 1.0174452066421509)</t>
        </is>
      </c>
      <c r="R402" t="inlineStr">
        <is>
          <t>01953 458862</t>
        </is>
      </c>
    </row>
    <row r="403">
      <c r="A403" t="n">
        <v>41230</v>
      </c>
      <c r="B403" t="inlineStr">
        <is>
          <t>RMY13</t>
        </is>
      </c>
      <c r="C403" t="inlineStr">
        <is>
          <t>Hospital</t>
        </is>
      </c>
      <c r="D403" t="inlineStr">
        <is>
          <t>Hospital</t>
        </is>
      </c>
      <c r="E403" t="inlineStr">
        <is>
          <t>NHS Sector</t>
        </is>
      </c>
      <c r="F403" t="inlineStr">
        <is>
          <t>Visible</t>
        </is>
      </c>
      <c r="G403" t="b">
        <v>1</v>
      </c>
      <c r="H403" t="inlineStr">
        <is>
          <t>Carlton Court</t>
        </is>
      </c>
      <c r="I403" t="inlineStr">
        <is>
          <t>Carlton Court Hospital, St. Peters Road</t>
        </is>
      </c>
      <c r="J403" t="inlineStr">
        <is>
          <t>Carlton Colville, Suffolk</t>
        </is>
      </c>
      <c r="K403" t="inlineStr">
        <is>
          <t>NR33 8AG</t>
        </is>
      </c>
      <c r="L403" t="inlineStr">
        <is>
          <t>RMY</t>
        </is>
      </c>
      <c r="M403" t="inlineStr">
        <is>
          <t>Norfolk and Suffolk NHS Foundation Trust</t>
        </is>
      </c>
      <c r="N403" t="inlineStr">
        <is>
          <t>01502 527474</t>
        </is>
      </c>
      <c r="O403" t="inlineStr"/>
      <c r="P403">
        <f>HYPERLINK("http://www.nsft.nhs.uk", "http://www.nsft.nhs.uk")</f>
        <v/>
      </c>
      <c r="Q403" t="inlineStr">
        <is>
          <t>(52.45330047607422, 1.6967617273330688)</t>
        </is>
      </c>
      <c r="R403" t="inlineStr">
        <is>
          <t>01502 538262</t>
        </is>
      </c>
    </row>
    <row r="404">
      <c r="A404" t="n">
        <v>41246</v>
      </c>
      <c r="B404" t="inlineStr">
        <is>
          <t>RN313</t>
        </is>
      </c>
      <c r="C404" t="inlineStr">
        <is>
          <t>Hospital</t>
        </is>
      </c>
      <c r="D404" t="inlineStr">
        <is>
          <t>Hospital</t>
        </is>
      </c>
      <c r="E404" t="inlineStr">
        <is>
          <t>NHS Sector</t>
        </is>
      </c>
      <c r="F404" t="inlineStr">
        <is>
          <t>Visible</t>
        </is>
      </c>
      <c r="G404" t="b">
        <v>1</v>
      </c>
      <c r="H404" t="inlineStr">
        <is>
          <t>Savernake Hospital</t>
        </is>
      </c>
      <c r="I404" t="inlineStr">
        <is>
          <t>General Hospital</t>
        </is>
      </c>
      <c r="J404" t="inlineStr">
        <is>
          <t>Marlborough, Wiltshire</t>
        </is>
      </c>
      <c r="K404" t="inlineStr">
        <is>
          <t>SN8 3HL</t>
        </is>
      </c>
      <c r="L404" t="inlineStr">
        <is>
          <t>RN3</t>
        </is>
      </c>
      <c r="M404" t="inlineStr">
        <is>
          <t>Great Western Hospitals NHS Foundation Trust</t>
        </is>
      </c>
      <c r="N404" t="inlineStr">
        <is>
          <t>01672 517200</t>
        </is>
      </c>
      <c r="O404" t="inlineStr"/>
      <c r="P404">
        <f>HYPERLINK("www.gwh.nhs.uk", "www.gwh.nhs.uk")</f>
        <v/>
      </c>
      <c r="Q404" t="inlineStr">
        <is>
          <t>(51.41540908813477, -1.7049113512039185)</t>
        </is>
      </c>
      <c r="R404" t="inlineStr"/>
    </row>
    <row r="405">
      <c r="A405" t="n">
        <v>41247</v>
      </c>
      <c r="B405" t="inlineStr">
        <is>
          <t>RN325</t>
        </is>
      </c>
      <c r="C405" t="inlineStr">
        <is>
          <t>Hospital</t>
        </is>
      </c>
      <c r="D405" t="inlineStr">
        <is>
          <t>Hospital</t>
        </is>
      </c>
      <c r="E405" t="inlineStr">
        <is>
          <t>NHS Sector</t>
        </is>
      </c>
      <c r="F405" t="inlineStr">
        <is>
          <t>Visible</t>
        </is>
      </c>
      <c r="G405" t="b">
        <v>1</v>
      </c>
      <c r="H405" t="inlineStr">
        <is>
          <t>The Great Western Hospital</t>
        </is>
      </c>
      <c r="I405" t="inlineStr">
        <is>
          <t>Marlborough Road</t>
        </is>
      </c>
      <c r="J405" t="inlineStr">
        <is>
          <t>Swindon, Wiltshire</t>
        </is>
      </c>
      <c r="K405" t="inlineStr">
        <is>
          <t>SN3 6BB</t>
        </is>
      </c>
      <c r="L405" t="inlineStr">
        <is>
          <t>RN3</t>
        </is>
      </c>
      <c r="M405" t="inlineStr">
        <is>
          <t>Great Western Hospitals NHS Foundation Trust</t>
        </is>
      </c>
      <c r="N405" t="inlineStr">
        <is>
          <t>01793 604020</t>
        </is>
      </c>
      <c r="O405" t="inlineStr"/>
      <c r="P405">
        <f>HYPERLINK("http://www.gwh.nhs.uk", "http://www.gwh.nhs.uk")</f>
        <v/>
      </c>
      <c r="Q405" t="inlineStr">
        <is>
          <t>(51.53853225708008, -1.727185845375061)</t>
        </is>
      </c>
      <c r="R405" t="inlineStr">
        <is>
          <t>01793 604021</t>
        </is>
      </c>
    </row>
    <row r="406">
      <c r="A406" t="n">
        <v>41249</v>
      </c>
      <c r="B406" t="inlineStr">
        <is>
          <t>RN333</t>
        </is>
      </c>
      <c r="C406" t="inlineStr">
        <is>
          <t>Hospital</t>
        </is>
      </c>
      <c r="D406" t="inlineStr">
        <is>
          <t>Hospital</t>
        </is>
      </c>
      <c r="E406" t="inlineStr">
        <is>
          <t>NHS Sector</t>
        </is>
      </c>
      <c r="F406" t="inlineStr">
        <is>
          <t>Visible</t>
        </is>
      </c>
      <c r="G406" t="b">
        <v>1</v>
      </c>
      <c r="H406" t="inlineStr">
        <is>
          <t>Chippenham Community Hospital</t>
        </is>
      </c>
      <c r="I406" t="inlineStr">
        <is>
          <t>Rowden Hill</t>
        </is>
      </c>
      <c r="J406" t="inlineStr">
        <is>
          <t>Chippenham, Wiltshire</t>
        </is>
      </c>
      <c r="K406" t="inlineStr">
        <is>
          <t>SN15 2AJ</t>
        </is>
      </c>
      <c r="L406" t="inlineStr">
        <is>
          <t>RN3</t>
        </is>
      </c>
      <c r="M406" t="inlineStr">
        <is>
          <t>Great Western Hospitals NHS Foundation Trust</t>
        </is>
      </c>
      <c r="N406" t="inlineStr">
        <is>
          <t>01249 447100</t>
        </is>
      </c>
      <c r="O406" t="inlineStr"/>
      <c r="P406">
        <f>HYPERLINK("http://www.gwh.nhs.uk", "http://www.gwh.nhs.uk")</f>
        <v/>
      </c>
      <c r="Q406" t="inlineStr">
        <is>
          <t>(51.45254135131836, -2.126694917678833)</t>
        </is>
      </c>
      <c r="R406" t="inlineStr"/>
    </row>
    <row r="407">
      <c r="A407" t="n">
        <v>41250</v>
      </c>
      <c r="B407" t="inlineStr">
        <is>
          <t>RN334</t>
        </is>
      </c>
      <c r="C407" t="inlineStr">
        <is>
          <t>Hospital</t>
        </is>
      </c>
      <c r="D407" t="inlineStr">
        <is>
          <t>Hospital</t>
        </is>
      </c>
      <c r="E407" t="inlineStr">
        <is>
          <t>NHS Sector</t>
        </is>
      </c>
      <c r="F407" t="inlineStr">
        <is>
          <t>Visible</t>
        </is>
      </c>
      <c r="G407" t="b">
        <v>1</v>
      </c>
      <c r="H407" t="inlineStr">
        <is>
          <t>Trowbridge Community Hospital</t>
        </is>
      </c>
      <c r="I407" t="inlineStr">
        <is>
          <t>Adcroft Street</t>
        </is>
      </c>
      <c r="J407" t="inlineStr">
        <is>
          <t>Trowbridge, Wiltshire</t>
        </is>
      </c>
      <c r="K407" t="inlineStr">
        <is>
          <t>BA14 8PH</t>
        </is>
      </c>
      <c r="L407" t="inlineStr">
        <is>
          <t>RN3</t>
        </is>
      </c>
      <c r="M407" t="inlineStr">
        <is>
          <t>Great Western Hospitals NHS Foundation Trust</t>
        </is>
      </c>
      <c r="N407" t="inlineStr">
        <is>
          <t>01225 711300</t>
        </is>
      </c>
      <c r="O407" t="inlineStr"/>
      <c r="P407">
        <f>HYPERLINK("http://www.gwh.nhs.uk", "http://www.gwh.nhs.uk")</f>
        <v/>
      </c>
      <c r="Q407" t="inlineStr">
        <is>
          <t>(51.32529830932617, -2.209868192672729)</t>
        </is>
      </c>
      <c r="R407" t="inlineStr"/>
    </row>
    <row r="408">
      <c r="A408" t="n">
        <v>41260</v>
      </c>
      <c r="B408" t="inlineStr">
        <is>
          <t>RN506</t>
        </is>
      </c>
      <c r="C408" t="inlineStr">
        <is>
          <t>Hospital</t>
        </is>
      </c>
      <c r="D408" t="inlineStr">
        <is>
          <t>Hospital</t>
        </is>
      </c>
      <c r="E408" t="inlineStr">
        <is>
          <t>NHS Sector</t>
        </is>
      </c>
      <c r="F408" t="inlineStr">
        <is>
          <t>Visible</t>
        </is>
      </c>
      <c r="G408" t="b">
        <v>1</v>
      </c>
      <c r="H408" t="inlineStr">
        <is>
          <t>Basingstoke and North Hampshire Hospital</t>
        </is>
      </c>
      <c r="I408" t="inlineStr">
        <is>
          <t>Aldermaston Road</t>
        </is>
      </c>
      <c r="J408" t="inlineStr">
        <is>
          <t>Basingstoke, Hampshire</t>
        </is>
      </c>
      <c r="K408" t="inlineStr">
        <is>
          <t>RG24 9NA</t>
        </is>
      </c>
      <c r="L408" t="inlineStr">
        <is>
          <t>RN5</t>
        </is>
      </c>
      <c r="M408" t="inlineStr">
        <is>
          <t>Hampshire Hospitals NHS Foundation Trust</t>
        </is>
      </c>
      <c r="N408" t="inlineStr">
        <is>
          <t>01256 473 202</t>
        </is>
      </c>
      <c r="O408" t="inlineStr">
        <is>
          <t>customercare@hhft.nhs.uk</t>
        </is>
      </c>
      <c r="P408">
        <f>HYPERLINK("http://www.hampshirehospitals.nhs.uk", "http://www.hampshirehospitals.nhs.uk")</f>
        <v/>
      </c>
      <c r="Q408" t="inlineStr">
        <is>
          <t>(51.28063583374024, -1.1099036931991575)</t>
        </is>
      </c>
      <c r="R408" t="inlineStr">
        <is>
          <t>01256 313098</t>
        </is>
      </c>
    </row>
    <row r="409">
      <c r="A409" t="n">
        <v>41261</v>
      </c>
      <c r="B409" t="inlineStr">
        <is>
          <t>RN541</t>
        </is>
      </c>
      <c r="C409" t="inlineStr">
        <is>
          <t>Hospital</t>
        </is>
      </c>
      <c r="D409" t="inlineStr">
        <is>
          <t>Hospital</t>
        </is>
      </c>
      <c r="E409" t="inlineStr">
        <is>
          <t>NHS Sector</t>
        </is>
      </c>
      <c r="F409" t="inlineStr">
        <is>
          <t>Visible</t>
        </is>
      </c>
      <c r="G409" t="b">
        <v>1</v>
      </c>
      <c r="H409" t="inlineStr">
        <is>
          <t>Royal Hampshire County Hospital</t>
        </is>
      </c>
      <c r="I409" t="inlineStr">
        <is>
          <t>Romsey Road</t>
        </is>
      </c>
      <c r="J409" t="inlineStr">
        <is>
          <t>Winchester, Hampshire</t>
        </is>
      </c>
      <c r="K409" t="inlineStr">
        <is>
          <t>SO22 5DG</t>
        </is>
      </c>
      <c r="L409" t="inlineStr">
        <is>
          <t>RN5</t>
        </is>
      </c>
      <c r="M409" t="inlineStr">
        <is>
          <t>Hampshire Hospitals NHS Foundation Trust</t>
        </is>
      </c>
      <c r="N409" t="inlineStr">
        <is>
          <t>01962863535</t>
        </is>
      </c>
      <c r="O409" t="inlineStr">
        <is>
          <t>hampshire.hospitals@hhft.nhs.uk</t>
        </is>
      </c>
      <c r="P409">
        <f>HYPERLINK("http://www.hampshirehospitals.nhs.uk", "http://www.hampshirehospitals.nhs.uk")</f>
        <v/>
      </c>
      <c r="Q409" t="inlineStr">
        <is>
          <t>(51.06171035766602, -1.3291560411453247)</t>
        </is>
      </c>
      <c r="R409" t="inlineStr"/>
    </row>
    <row r="410">
      <c r="A410" t="n">
        <v>41262</v>
      </c>
      <c r="B410" t="inlineStr">
        <is>
          <t>RN542</t>
        </is>
      </c>
      <c r="C410" t="inlineStr">
        <is>
          <t>Hospital</t>
        </is>
      </c>
      <c r="D410" t="inlineStr">
        <is>
          <t>Hospital</t>
        </is>
      </c>
      <c r="E410" t="inlineStr">
        <is>
          <t>NHS Sector</t>
        </is>
      </c>
      <c r="F410" t="inlineStr">
        <is>
          <t>Visible</t>
        </is>
      </c>
      <c r="G410" t="b">
        <v>1</v>
      </c>
      <c r="H410" t="inlineStr">
        <is>
          <t>Andover War Memorial Hospital</t>
        </is>
      </c>
      <c r="I410" t="inlineStr">
        <is>
          <t>Charlton Road</t>
        </is>
      </c>
      <c r="J410" t="inlineStr">
        <is>
          <t>Andover, Hampshire</t>
        </is>
      </c>
      <c r="K410" t="inlineStr">
        <is>
          <t>SP10 3LB</t>
        </is>
      </c>
      <c r="L410" t="inlineStr">
        <is>
          <t>RN5</t>
        </is>
      </c>
      <c r="M410" t="inlineStr">
        <is>
          <t>Hampshire Hospitals NHS Foundation Trust</t>
        </is>
      </c>
      <c r="N410" t="inlineStr">
        <is>
          <t>01264 358 811</t>
        </is>
      </c>
      <c r="O410" t="inlineStr">
        <is>
          <t>hampshire.hospitals@hhft.nhs.uk</t>
        </is>
      </c>
      <c r="P410">
        <f>HYPERLINK("http://www.hampshirehospitals.nhs.uk", "http://www.hampshirehospitals.nhs.uk")</f>
        <v/>
      </c>
      <c r="Q410" t="inlineStr">
        <is>
          <t>(51.21574020385742, -1.494678258895874)</t>
        </is>
      </c>
      <c r="R410" t="inlineStr"/>
    </row>
    <row r="411">
      <c r="A411" t="n">
        <v>41265</v>
      </c>
      <c r="B411" t="inlineStr">
        <is>
          <t>RN707</t>
        </is>
      </c>
      <c r="C411" t="inlineStr">
        <is>
          <t>Hospital</t>
        </is>
      </c>
      <c r="D411" t="inlineStr">
        <is>
          <t>Hospital</t>
        </is>
      </c>
      <c r="E411" t="inlineStr">
        <is>
          <t>NHS Sector</t>
        </is>
      </c>
      <c r="F411" t="inlineStr">
        <is>
          <t>Visible</t>
        </is>
      </c>
      <c r="G411" t="b">
        <v>1</v>
      </c>
      <c r="H411" t="inlineStr">
        <is>
          <t>Darent Valley Hospital</t>
        </is>
      </c>
      <c r="I411" t="inlineStr">
        <is>
          <t>Darenth Wood Road</t>
        </is>
      </c>
      <c r="J411" t="inlineStr">
        <is>
          <t>Dartford, Kent</t>
        </is>
      </c>
      <c r="K411" t="inlineStr">
        <is>
          <t>DA2 8DA</t>
        </is>
      </c>
      <c r="L411" t="inlineStr">
        <is>
          <t>RN7</t>
        </is>
      </c>
      <c r="M411" t="inlineStr">
        <is>
          <t>Dartford and Gravesham NHS Trust</t>
        </is>
      </c>
      <c r="N411" t="inlineStr">
        <is>
          <t>01322 428100</t>
        </is>
      </c>
      <c r="O411" t="inlineStr">
        <is>
          <t>dgn-tr.enquiries@nhs.net</t>
        </is>
      </c>
      <c r="P411">
        <f>HYPERLINK("http://www.dgt.nhs.uk", "http://www.dgt.nhs.uk")</f>
        <v/>
      </c>
      <c r="Q411" t="inlineStr">
        <is>
          <t>(51.43495178222656, 0.2586592435836792)</t>
        </is>
      </c>
      <c r="R411" t="inlineStr"/>
    </row>
    <row r="412">
      <c r="A412" t="n">
        <v>41268</v>
      </c>
      <c r="B412" t="inlineStr">
        <is>
          <t>RNA01</t>
        </is>
      </c>
      <c r="C412" t="inlineStr">
        <is>
          <t>Hospital</t>
        </is>
      </c>
      <c r="D412" t="inlineStr">
        <is>
          <t>Hospital</t>
        </is>
      </c>
      <c r="E412" t="inlineStr">
        <is>
          <t>NHS Sector</t>
        </is>
      </c>
      <c r="F412" t="inlineStr">
        <is>
          <t>Visible</t>
        </is>
      </c>
      <c r="G412" t="b">
        <v>1</v>
      </c>
      <c r="H412" t="inlineStr">
        <is>
          <t>Russells Hall Hospital</t>
        </is>
      </c>
      <c r="I412" t="inlineStr">
        <is>
          <t>Pensnett Road</t>
        </is>
      </c>
      <c r="J412" t="inlineStr">
        <is>
          <t>Dudley, West Midlands</t>
        </is>
      </c>
      <c r="K412" t="inlineStr">
        <is>
          <t>DY1 2HQ</t>
        </is>
      </c>
      <c r="L412" t="inlineStr">
        <is>
          <t>RNA</t>
        </is>
      </c>
      <c r="M412" t="inlineStr">
        <is>
          <t>The Dudley Group NHS Foundation Trust</t>
        </is>
      </c>
      <c r="N412" t="inlineStr">
        <is>
          <t>01384 456111</t>
        </is>
      </c>
      <c r="O412" t="inlineStr">
        <is>
          <t>communications@dgh.nhs.uk</t>
        </is>
      </c>
      <c r="P412">
        <f>HYPERLINK("http://www.dudleygroup.nhs.uk", "http://www.dudleygroup.nhs.uk")</f>
        <v/>
      </c>
      <c r="Q412" t="inlineStr">
        <is>
          <t>(52.50294876098633, -2.1185030937194824)</t>
        </is>
      </c>
      <c r="R412" t="inlineStr">
        <is>
          <t>01384 244051</t>
        </is>
      </c>
    </row>
    <row r="413">
      <c r="A413" t="n">
        <v>41269</v>
      </c>
      <c r="B413" t="inlineStr">
        <is>
          <t>RNA02</t>
        </is>
      </c>
      <c r="C413" t="inlineStr">
        <is>
          <t>Hospital</t>
        </is>
      </c>
      <c r="D413" t="inlineStr">
        <is>
          <t>Hospital</t>
        </is>
      </c>
      <c r="E413" t="inlineStr">
        <is>
          <t>NHS Sector</t>
        </is>
      </c>
      <c r="F413" t="inlineStr">
        <is>
          <t>Visible</t>
        </is>
      </c>
      <c r="G413" t="b">
        <v>1</v>
      </c>
      <c r="H413" t="inlineStr">
        <is>
          <t>Guest Hospital</t>
        </is>
      </c>
      <c r="I413" t="inlineStr">
        <is>
          <t>Tipton Road</t>
        </is>
      </c>
      <c r="J413" t="inlineStr">
        <is>
          <t>Dudley, West Midlands</t>
        </is>
      </c>
      <c r="K413" t="inlineStr">
        <is>
          <t>DY1 4SE</t>
        </is>
      </c>
      <c r="L413" t="inlineStr">
        <is>
          <t>RNA</t>
        </is>
      </c>
      <c r="M413" t="inlineStr">
        <is>
          <t>The Dudley Group NHS Foundation Trust</t>
        </is>
      </c>
      <c r="N413" t="inlineStr">
        <is>
          <t>01384 456111</t>
        </is>
      </c>
      <c r="O413" t="inlineStr">
        <is>
          <t>communications@dgh.nhs.uk</t>
        </is>
      </c>
      <c r="P413">
        <f>HYPERLINK("http://www.dgh.nhs.uk", "http://www.dgh.nhs.uk")</f>
        <v/>
      </c>
      <c r="Q413" t="inlineStr">
        <is>
          <t>(52.52050018310546, -2.072715282440185)</t>
        </is>
      </c>
      <c r="R413" t="inlineStr"/>
    </row>
    <row r="414">
      <c r="A414" t="n">
        <v>41270</v>
      </c>
      <c r="B414" t="inlineStr">
        <is>
          <t>RNA04</t>
        </is>
      </c>
      <c r="C414" t="inlineStr">
        <is>
          <t>Hospital</t>
        </is>
      </c>
      <c r="D414" t="inlineStr">
        <is>
          <t>Hospital</t>
        </is>
      </c>
      <c r="E414" t="inlineStr">
        <is>
          <t>NHS Sector</t>
        </is>
      </c>
      <c r="F414" t="inlineStr">
        <is>
          <t>Visible</t>
        </is>
      </c>
      <c r="G414" t="b">
        <v>1</v>
      </c>
      <c r="H414" t="inlineStr">
        <is>
          <t>Corbett Hospital</t>
        </is>
      </c>
      <c r="I414" t="inlineStr">
        <is>
          <t>Vicarage Road</t>
        </is>
      </c>
      <c r="J414" t="inlineStr">
        <is>
          <t>Stourbridge, West Midlands</t>
        </is>
      </c>
      <c r="K414" t="inlineStr">
        <is>
          <t>DY8 4JB</t>
        </is>
      </c>
      <c r="L414" t="inlineStr">
        <is>
          <t>RNA</t>
        </is>
      </c>
      <c r="M414" t="inlineStr">
        <is>
          <t>The Dudley Group NHS Foundation Trust</t>
        </is>
      </c>
      <c r="N414" t="inlineStr">
        <is>
          <t>01384 456111</t>
        </is>
      </c>
      <c r="O414" t="inlineStr">
        <is>
          <t>communications@dgh.nhs.uk</t>
        </is>
      </c>
      <c r="P414">
        <f>HYPERLINK("http://www.dgh.nhs.uk", "http://www.dgh.nhs.uk")</f>
        <v/>
      </c>
      <c r="Q414" t="inlineStr">
        <is>
          <t>(52.46540832519531, -2.146383285522461)</t>
        </is>
      </c>
      <c r="R414" t="inlineStr"/>
    </row>
    <row r="415">
      <c r="A415" t="n">
        <v>41302</v>
      </c>
      <c r="B415" t="inlineStr">
        <is>
          <t>RNLAY</t>
        </is>
      </c>
      <c r="C415" t="inlineStr">
        <is>
          <t>Hospital</t>
        </is>
      </c>
      <c r="D415" t="inlineStr">
        <is>
          <t>Hospital</t>
        </is>
      </c>
      <c r="E415" t="inlineStr">
        <is>
          <t>NHS Sector</t>
        </is>
      </c>
      <c r="F415" t="inlineStr">
        <is>
          <t>Visible</t>
        </is>
      </c>
      <c r="G415" t="b">
        <v>1</v>
      </c>
      <c r="H415" t="inlineStr">
        <is>
          <t>Cumberland Infirmary</t>
        </is>
      </c>
      <c r="I415" t="inlineStr">
        <is>
          <t>Newtown Road</t>
        </is>
      </c>
      <c r="J415" t="inlineStr">
        <is>
          <t>Carlisle, Cumbria</t>
        </is>
      </c>
      <c r="K415" t="inlineStr">
        <is>
          <t>CA2 7HY</t>
        </is>
      </c>
      <c r="L415" t="inlineStr">
        <is>
          <t>RNL</t>
        </is>
      </c>
      <c r="M415" t="inlineStr">
        <is>
          <t>North Cumbria University Hospitals NHS Trust</t>
        </is>
      </c>
      <c r="N415" t="inlineStr">
        <is>
          <t>01228 523444</t>
        </is>
      </c>
      <c r="O415" t="inlineStr"/>
      <c r="P415">
        <f>HYPERLINK("http://www.ncuh.nhs.uk/index.aspx", "http://www.ncuh.nhs.uk/index.aspx")</f>
        <v/>
      </c>
      <c r="Q415" t="inlineStr">
        <is>
          <t>(54.89650344848633, -2.9577770233154297)</t>
        </is>
      </c>
      <c r="R415" t="inlineStr"/>
    </row>
    <row r="416">
      <c r="A416" t="n">
        <v>41311</v>
      </c>
      <c r="B416" t="inlineStr">
        <is>
          <t>RNNBE</t>
        </is>
      </c>
      <c r="C416" t="inlineStr">
        <is>
          <t>Hospital</t>
        </is>
      </c>
      <c r="D416" t="inlineStr">
        <is>
          <t>Hospital</t>
        </is>
      </c>
      <c r="E416" t="inlineStr">
        <is>
          <t>NHS Sector</t>
        </is>
      </c>
      <c r="F416" t="inlineStr">
        <is>
          <t>Visible</t>
        </is>
      </c>
      <c r="G416" t="b">
        <v>1</v>
      </c>
      <c r="H416" t="inlineStr">
        <is>
          <t>Penrith Hospital</t>
        </is>
      </c>
      <c r="I416" t="inlineStr">
        <is>
          <t>Penrith Community Hospital, Bridge Lane</t>
        </is>
      </c>
      <c r="J416" t="inlineStr">
        <is>
          <t>Penrith</t>
        </is>
      </c>
      <c r="K416" t="inlineStr">
        <is>
          <t>CA11 8HX</t>
        </is>
      </c>
      <c r="L416" t="inlineStr">
        <is>
          <t>RNN</t>
        </is>
      </c>
      <c r="M416" t="inlineStr">
        <is>
          <t>North Cumbria Integrated Care NHS Foundation Trust</t>
        </is>
      </c>
      <c r="N416" t="inlineStr">
        <is>
          <t>01768 245555</t>
        </is>
      </c>
      <c r="O416" t="inlineStr"/>
      <c r="P416">
        <f>HYPERLINK("http://www.cumbriapartnership.nhs.uk", "http://www.cumbriapartnership.nhs.uk")</f>
        <v/>
      </c>
      <c r="Q416" t="inlineStr">
        <is>
          <t>(54.65699768066406, -2.74325966835022)</t>
        </is>
      </c>
      <c r="R416" t="inlineStr"/>
    </row>
    <row r="417">
      <c r="A417" t="n">
        <v>41316</v>
      </c>
      <c r="B417" t="inlineStr">
        <is>
          <t>RNNCB</t>
        </is>
      </c>
      <c r="C417" t="inlineStr">
        <is>
          <t>Hospital</t>
        </is>
      </c>
      <c r="D417" t="inlineStr">
        <is>
          <t>Hospital</t>
        </is>
      </c>
      <c r="E417" t="inlineStr">
        <is>
          <t>NHS Sector</t>
        </is>
      </c>
      <c r="F417" t="inlineStr">
        <is>
          <t>Visible</t>
        </is>
      </c>
      <c r="G417" t="b">
        <v>1</v>
      </c>
      <c r="H417" t="inlineStr">
        <is>
          <t>Cockermouth Community Hospital</t>
        </is>
      </c>
      <c r="I417" t="inlineStr">
        <is>
          <t>Isel Road</t>
        </is>
      </c>
      <c r="J417" t="inlineStr">
        <is>
          <t>Cockermouth, Cumbria</t>
        </is>
      </c>
      <c r="K417" t="inlineStr">
        <is>
          <t>CA13 9HT</t>
        </is>
      </c>
      <c r="L417" t="inlineStr">
        <is>
          <t>RNN</t>
        </is>
      </c>
      <c r="M417" t="inlineStr">
        <is>
          <t>North Cumbria Integrated Care NHS Foundation Trust</t>
        </is>
      </c>
      <c r="N417" t="inlineStr">
        <is>
          <t>01900 705776</t>
        </is>
      </c>
      <c r="O417" t="inlineStr"/>
      <c r="P417">
        <f>HYPERLINK("https://www.cumbriapartnership.nhs.uk/where-we-work/cockermouth-community-hospital", "https://www.cumbriapartnership.nhs.uk/where-we-work/cockermouth-community-hospital")</f>
        <v/>
      </c>
      <c r="Q417" t="inlineStr">
        <is>
          <t>(54.66681289672852, -3.3585805892944336)</t>
        </is>
      </c>
      <c r="R417" t="inlineStr"/>
    </row>
    <row r="418">
      <c r="A418" t="n">
        <v>41341</v>
      </c>
      <c r="B418" t="inlineStr">
        <is>
          <t>RNQ51</t>
        </is>
      </c>
      <c r="C418" t="inlineStr">
        <is>
          <t>Hospital</t>
        </is>
      </c>
      <c r="D418" t="inlineStr">
        <is>
          <t>Hospital</t>
        </is>
      </c>
      <c r="E418" t="inlineStr">
        <is>
          <t>NHS Sector</t>
        </is>
      </c>
      <c r="F418" t="inlineStr">
        <is>
          <t>Visible</t>
        </is>
      </c>
      <c r="G418" t="b">
        <v>1</v>
      </c>
      <c r="H418" t="inlineStr">
        <is>
          <t>Kettering General Hospital</t>
        </is>
      </c>
      <c r="I418" t="inlineStr">
        <is>
          <t>Rothwell Road</t>
        </is>
      </c>
      <c r="J418" t="inlineStr">
        <is>
          <t>Kettering, Northamptonshire</t>
        </is>
      </c>
      <c r="K418" t="inlineStr">
        <is>
          <t>NN16 8UZ</t>
        </is>
      </c>
      <c r="L418" t="inlineStr">
        <is>
          <t>RNQ</t>
        </is>
      </c>
      <c r="M418" t="inlineStr">
        <is>
          <t>Kettering General Hospital NHS Foundation Trust</t>
        </is>
      </c>
      <c r="N418" t="inlineStr">
        <is>
          <t>01536 492000</t>
        </is>
      </c>
      <c r="O418" t="inlineStr">
        <is>
          <t>enquiries@kgh.nhs.uk</t>
        </is>
      </c>
      <c r="P418">
        <f>HYPERLINK("http://www.kgh.nhs.uk", "http://www.kgh.nhs.uk")</f>
        <v/>
      </c>
      <c r="Q418" t="inlineStr">
        <is>
          <t>(52.401145935058594, -0.741529107093811)</t>
        </is>
      </c>
      <c r="R418" t="inlineStr">
        <is>
          <t>01536 493767</t>
        </is>
      </c>
    </row>
    <row r="419">
      <c r="A419" t="n">
        <v>41354</v>
      </c>
      <c r="B419" t="inlineStr">
        <is>
          <t>RNZ02</t>
        </is>
      </c>
      <c r="C419" t="inlineStr">
        <is>
          <t>Hospital</t>
        </is>
      </c>
      <c r="D419" t="inlineStr">
        <is>
          <t>Hospital</t>
        </is>
      </c>
      <c r="E419" t="inlineStr">
        <is>
          <t>NHS Sector</t>
        </is>
      </c>
      <c r="F419" t="inlineStr">
        <is>
          <t>Visible</t>
        </is>
      </c>
      <c r="G419" t="b">
        <v>1</v>
      </c>
      <c r="H419" t="inlineStr">
        <is>
          <t>Salisbury District Hospital</t>
        </is>
      </c>
      <c r="I419" t="inlineStr">
        <is>
          <t>Odstock Road</t>
        </is>
      </c>
      <c r="J419" t="inlineStr">
        <is>
          <t>Salisbury, Wiltshire</t>
        </is>
      </c>
      <c r="K419" t="inlineStr">
        <is>
          <t>SP2 8BJ</t>
        </is>
      </c>
      <c r="L419" t="inlineStr">
        <is>
          <t>RNZ</t>
        </is>
      </c>
      <c r="M419" t="inlineStr">
        <is>
          <t>Salisbury NHS Foundation Trust</t>
        </is>
      </c>
      <c r="N419" t="inlineStr">
        <is>
          <t>01722 336262</t>
        </is>
      </c>
      <c r="O419" t="inlineStr">
        <is>
          <t>sft.pals@nhs.net</t>
        </is>
      </c>
      <c r="P419">
        <f>HYPERLINK("http://www.salisbury.nhs.uk", "http://www.salisbury.nhs.uk")</f>
        <v/>
      </c>
      <c r="Q419" t="inlineStr">
        <is>
          <t>(51.04394912719727, -1.7898085117340088)</t>
        </is>
      </c>
      <c r="R419" t="inlineStr"/>
    </row>
    <row r="420">
      <c r="A420" t="n">
        <v>41366</v>
      </c>
      <c r="B420" t="inlineStr">
        <is>
          <t>RNZ69</t>
        </is>
      </c>
      <c r="C420" t="inlineStr">
        <is>
          <t>Hospital</t>
        </is>
      </c>
      <c r="D420" t="inlineStr">
        <is>
          <t>Hospital</t>
        </is>
      </c>
      <c r="E420" t="inlineStr">
        <is>
          <t>NHS Sector</t>
        </is>
      </c>
      <c r="F420" t="inlineStr">
        <is>
          <t>Visible</t>
        </is>
      </c>
      <c r="G420" t="b">
        <v>1</v>
      </c>
      <c r="H420" t="inlineStr">
        <is>
          <t>Devizes Community Hospital</t>
        </is>
      </c>
      <c r="I420" t="inlineStr">
        <is>
          <t>New Park Road, New Park Road</t>
        </is>
      </c>
      <c r="J420" t="inlineStr">
        <is>
          <t>Devizes, Wiltshire</t>
        </is>
      </c>
      <c r="K420" t="inlineStr">
        <is>
          <t>SN10 1EF</t>
        </is>
      </c>
      <c r="L420" t="inlineStr">
        <is>
          <t>RNZ</t>
        </is>
      </c>
      <c r="M420" t="inlineStr">
        <is>
          <t>Salisbury NHS Foundation Trust</t>
        </is>
      </c>
      <c r="N420" t="inlineStr"/>
      <c r="O420" t="inlineStr"/>
      <c r="P420">
        <f>HYPERLINK("nan", "nan")</f>
        <v/>
      </c>
      <c r="Q420" t="inlineStr">
        <is>
          <t>(51.35458374023438, -1.9932159185409544)</t>
        </is>
      </c>
      <c r="R420" t="inlineStr"/>
    </row>
    <row r="421">
      <c r="A421" t="n">
        <v>41381</v>
      </c>
      <c r="B421" t="inlineStr">
        <is>
          <t>RP1A1</t>
        </is>
      </c>
      <c r="C421" t="inlineStr">
        <is>
          <t>Hospital</t>
        </is>
      </c>
      <c r="D421" t="inlineStr">
        <is>
          <t>Hospital</t>
        </is>
      </c>
      <c r="E421" t="inlineStr">
        <is>
          <t>NHS Sector</t>
        </is>
      </c>
      <c r="F421" t="inlineStr">
        <is>
          <t>Visible</t>
        </is>
      </c>
      <c r="G421" t="b">
        <v>1</v>
      </c>
      <c r="H421" t="inlineStr">
        <is>
          <t>St Mary's Hospital</t>
        </is>
      </c>
      <c r="I421" t="inlineStr">
        <is>
          <t>77 London Road</t>
        </is>
      </c>
      <c r="J421" t="inlineStr">
        <is>
          <t>Kettering, Northamptonshire</t>
        </is>
      </c>
      <c r="K421" t="inlineStr">
        <is>
          <t>NN15 7PW</t>
        </is>
      </c>
      <c r="L421" t="inlineStr">
        <is>
          <t>RP1</t>
        </is>
      </c>
      <c r="M421" t="inlineStr">
        <is>
          <t>Northamptonshire Healthcare NHS Foundation Trust</t>
        </is>
      </c>
      <c r="N421" t="inlineStr">
        <is>
          <t>01536 410141</t>
        </is>
      </c>
      <c r="O421" t="inlineStr"/>
      <c r="P421">
        <f>HYPERLINK("http://www.nhft.nhs.uk", "http://www.nhft.nhs.uk")</f>
        <v/>
      </c>
      <c r="Q421" t="inlineStr">
        <is>
          <t>(52.39410018920898, -0.7221850156784058)</t>
        </is>
      </c>
      <c r="R421" t="inlineStr"/>
    </row>
    <row r="422">
      <c r="A422" t="n">
        <v>41384</v>
      </c>
      <c r="B422" t="inlineStr">
        <is>
          <t>RP1F2</t>
        </is>
      </c>
      <c r="C422" t="inlineStr">
        <is>
          <t>Hospital</t>
        </is>
      </c>
      <c r="D422" t="inlineStr">
        <is>
          <t>Hospital</t>
        </is>
      </c>
      <c r="E422" t="inlineStr">
        <is>
          <t>NHS Sector</t>
        </is>
      </c>
      <c r="F422" t="inlineStr">
        <is>
          <t>Visible</t>
        </is>
      </c>
      <c r="G422" t="b">
        <v>1</v>
      </c>
      <c r="H422" t="inlineStr">
        <is>
          <t>Isebrook Hospital</t>
        </is>
      </c>
      <c r="I422" t="inlineStr">
        <is>
          <t>Irthlingborough Road</t>
        </is>
      </c>
      <c r="J422" t="inlineStr">
        <is>
          <t>Wellingborough, Northamptonshire</t>
        </is>
      </c>
      <c r="K422" t="inlineStr">
        <is>
          <t>NN8 1LP</t>
        </is>
      </c>
      <c r="L422" t="inlineStr">
        <is>
          <t>RP1</t>
        </is>
      </c>
      <c r="M422" t="inlineStr">
        <is>
          <t>Northamptonshire Healthcare NHS Foundation Trust</t>
        </is>
      </c>
      <c r="N422" t="inlineStr">
        <is>
          <t>01933 235800</t>
        </is>
      </c>
      <c r="O422" t="inlineStr"/>
      <c r="P422">
        <f>HYPERLINK("nan", "nan")</f>
        <v/>
      </c>
      <c r="Q422" t="inlineStr">
        <is>
          <t>(52.29767227172852, -0.6833441257476807)</t>
        </is>
      </c>
      <c r="R422" t="inlineStr"/>
    </row>
    <row r="423">
      <c r="A423" t="n">
        <v>41403</v>
      </c>
      <c r="B423" t="inlineStr">
        <is>
          <t>RP401</t>
        </is>
      </c>
      <c r="C423" t="inlineStr">
        <is>
          <t>Hospital</t>
        </is>
      </c>
      <c r="D423" t="inlineStr">
        <is>
          <t>Hospital</t>
        </is>
      </c>
      <c r="E423" t="inlineStr">
        <is>
          <t>NHS Sector</t>
        </is>
      </c>
      <c r="F423" t="inlineStr">
        <is>
          <t>Visible</t>
        </is>
      </c>
      <c r="G423" t="b">
        <v>1</v>
      </c>
      <c r="H423" t="inlineStr">
        <is>
          <t xml:space="preserve">Great Ormond Street Hospital </t>
        </is>
      </c>
      <c r="I423" t="inlineStr">
        <is>
          <t>Great Ormond Street</t>
        </is>
      </c>
      <c r="J423" t="inlineStr">
        <is>
          <t>London, Greater London</t>
        </is>
      </c>
      <c r="K423" t="inlineStr">
        <is>
          <t>WC1N 3JH</t>
        </is>
      </c>
      <c r="L423" t="inlineStr">
        <is>
          <t>RP4</t>
        </is>
      </c>
      <c r="M423" t="inlineStr">
        <is>
          <t>Great Ormond Street Hospital for Children NHS Foundation Trust</t>
        </is>
      </c>
      <c r="N423" t="inlineStr">
        <is>
          <t>+44 (0)20 7405 9200</t>
        </is>
      </c>
      <c r="O423" t="inlineStr"/>
      <c r="P423">
        <f>HYPERLINK("http://www.gosh.nhs.uk", "http://www.gosh.nhs.uk")</f>
        <v/>
      </c>
      <c r="Q423" t="inlineStr">
        <is>
          <t>(51.52220916748047, -0.1199095249176025)</t>
        </is>
      </c>
      <c r="R423" t="inlineStr"/>
    </row>
    <row r="424">
      <c r="A424" t="n">
        <v>41405</v>
      </c>
      <c r="B424" t="inlineStr">
        <is>
          <t>RP5BA</t>
        </is>
      </c>
      <c r="C424" t="inlineStr">
        <is>
          <t>Hospital</t>
        </is>
      </c>
      <c r="D424" t="inlineStr">
        <is>
          <t>Hospital</t>
        </is>
      </c>
      <c r="E424" t="inlineStr">
        <is>
          <t>NHS Sector</t>
        </is>
      </c>
      <c r="F424" t="inlineStr">
        <is>
          <t>Visible</t>
        </is>
      </c>
      <c r="G424" t="b">
        <v>1</v>
      </c>
      <c r="H424" t="inlineStr">
        <is>
          <t>Bassetlaw Hospital</t>
        </is>
      </c>
      <c r="I424" t="inlineStr">
        <is>
          <t>Kilton Hill, Blyth Road</t>
        </is>
      </c>
      <c r="J424" t="inlineStr">
        <is>
          <t>Worksop, Nottinghamshire</t>
        </is>
      </c>
      <c r="K424" t="inlineStr">
        <is>
          <t>S81 0BD</t>
        </is>
      </c>
      <c r="L424" t="inlineStr">
        <is>
          <t>RP5</t>
        </is>
      </c>
      <c r="M424" t="inlineStr">
        <is>
          <t>Doncaster and Bassetlaw Teaching Hospitals NHS Foundation Trust</t>
        </is>
      </c>
      <c r="N424" t="inlineStr">
        <is>
          <t>01909 500990</t>
        </is>
      </c>
      <c r="O424" t="inlineStr"/>
      <c r="P424">
        <f>HYPERLINK("http://www.dbth.nhs.uk", "http://www.dbth.nhs.uk")</f>
        <v/>
      </c>
      <c r="Q424" t="inlineStr">
        <is>
          <t>(53.31655502319336, -1.1102688312530518)</t>
        </is>
      </c>
      <c r="R424" t="inlineStr">
        <is>
          <t>01909 502246</t>
        </is>
      </c>
    </row>
    <row r="425">
      <c r="A425" t="n">
        <v>41406</v>
      </c>
      <c r="B425" t="inlineStr">
        <is>
          <t>RP5DR</t>
        </is>
      </c>
      <c r="C425" t="inlineStr">
        <is>
          <t>Hospital</t>
        </is>
      </c>
      <c r="D425" t="inlineStr">
        <is>
          <t>Hospital</t>
        </is>
      </c>
      <c r="E425" t="inlineStr">
        <is>
          <t>NHS Sector</t>
        </is>
      </c>
      <c r="F425" t="inlineStr">
        <is>
          <t>Visible</t>
        </is>
      </c>
      <c r="G425" t="b">
        <v>1</v>
      </c>
      <c r="H425" t="inlineStr">
        <is>
          <t>Doncaster Royal Infirmary</t>
        </is>
      </c>
      <c r="I425" t="inlineStr">
        <is>
          <t>Thorne Road</t>
        </is>
      </c>
      <c r="J425" t="inlineStr">
        <is>
          <t>Doncaster, Yorkshire</t>
        </is>
      </c>
      <c r="K425" t="inlineStr">
        <is>
          <t>DN2 5LT</t>
        </is>
      </c>
      <c r="L425" t="inlineStr">
        <is>
          <t>RP5</t>
        </is>
      </c>
      <c r="M425" t="inlineStr">
        <is>
          <t>Doncaster and Bassetlaw Teaching Hospitals NHS Foundation Trust</t>
        </is>
      </c>
      <c r="N425" t="inlineStr">
        <is>
          <t>01302 366666</t>
        </is>
      </c>
      <c r="O425" t="inlineStr"/>
      <c r="P425">
        <f>HYPERLINK("http://www.dbth.nhs.uk", "http://www.dbth.nhs.uk")</f>
        <v/>
      </c>
      <c r="Q425" t="inlineStr">
        <is>
          <t>(53.5307846069336, -1.1089239120483398)</t>
        </is>
      </c>
      <c r="R425" t="inlineStr">
        <is>
          <t>01302 320098</t>
        </is>
      </c>
    </row>
    <row r="426">
      <c r="A426" t="n">
        <v>41408</v>
      </c>
      <c r="B426" t="inlineStr">
        <is>
          <t>RP5MM</t>
        </is>
      </c>
      <c r="C426" t="inlineStr">
        <is>
          <t>Hospital</t>
        </is>
      </c>
      <c r="D426" t="inlineStr">
        <is>
          <t>Hospital</t>
        </is>
      </c>
      <c r="E426" t="inlineStr">
        <is>
          <t>NHS Sector</t>
        </is>
      </c>
      <c r="F426" t="inlineStr">
        <is>
          <t>Visible</t>
        </is>
      </c>
      <c r="G426" t="b">
        <v>1</v>
      </c>
      <c r="H426" t="inlineStr">
        <is>
          <t>Montagu Hospital</t>
        </is>
      </c>
      <c r="I426" t="inlineStr">
        <is>
          <t>Adwick Road</t>
        </is>
      </c>
      <c r="J426" t="inlineStr">
        <is>
          <t>Mexborough</t>
        </is>
      </c>
      <c r="K426" t="inlineStr">
        <is>
          <t>S64 0AZ</t>
        </is>
      </c>
      <c r="L426" t="inlineStr">
        <is>
          <t>RP5</t>
        </is>
      </c>
      <c r="M426" t="inlineStr">
        <is>
          <t>Doncaster and Bassetlaw Teaching Hospitals NHS Foundation Trust</t>
        </is>
      </c>
      <c r="N426" t="inlineStr">
        <is>
          <t>01709 585171</t>
        </is>
      </c>
      <c r="O426" t="inlineStr"/>
      <c r="P426">
        <f>HYPERLINK("http://www.dbh.nhs.uk", "http://www.dbh.nhs.uk")</f>
        <v/>
      </c>
      <c r="Q426" t="inlineStr">
        <is>
          <t>(53.49981689453125, -1.2849314212799072)</t>
        </is>
      </c>
      <c r="R426" t="inlineStr">
        <is>
          <t>01709 571689</t>
        </is>
      </c>
    </row>
    <row r="427">
      <c r="A427" t="n">
        <v>41409</v>
      </c>
      <c r="B427" t="inlineStr">
        <is>
          <t>RP5RE</t>
        </is>
      </c>
      <c r="C427" t="inlineStr">
        <is>
          <t>Hospital</t>
        </is>
      </c>
      <c r="D427" t="inlineStr">
        <is>
          <t>Hospital</t>
        </is>
      </c>
      <c r="E427" t="inlineStr">
        <is>
          <t>NHS Sector</t>
        </is>
      </c>
      <c r="F427" t="inlineStr">
        <is>
          <t>Visible</t>
        </is>
      </c>
      <c r="G427" t="b">
        <v>1</v>
      </c>
      <c r="H427" t="inlineStr">
        <is>
          <t>Retford Hospital</t>
        </is>
      </c>
      <c r="I427" t="inlineStr">
        <is>
          <t>North Road</t>
        </is>
      </c>
      <c r="J427" t="inlineStr">
        <is>
          <t>Retford, Nottinghamshire</t>
        </is>
      </c>
      <c r="K427" t="inlineStr">
        <is>
          <t>DN22 7XF</t>
        </is>
      </c>
      <c r="L427" t="inlineStr">
        <is>
          <t>RP5</t>
        </is>
      </c>
      <c r="M427" t="inlineStr">
        <is>
          <t>Doncaster and Bassetlaw Teaching Hospitals NHS Foundation Trust</t>
        </is>
      </c>
      <c r="N427" t="inlineStr">
        <is>
          <t>01777 274400</t>
        </is>
      </c>
      <c r="O427" t="inlineStr"/>
      <c r="P427">
        <f>HYPERLINK("http://www.dbh.nhs.uk", "http://www.dbh.nhs.uk")</f>
        <v/>
      </c>
      <c r="Q427" t="inlineStr">
        <is>
          <t>(53.3254508972168, -0.9506186246871948)</t>
        </is>
      </c>
      <c r="R427" t="inlineStr">
        <is>
          <t>01777 710535</t>
        </is>
      </c>
    </row>
    <row r="428">
      <c r="A428" t="n">
        <v>41412</v>
      </c>
      <c r="B428" t="inlineStr">
        <is>
          <t>RP601</t>
        </is>
      </c>
      <c r="C428" t="inlineStr">
        <is>
          <t>Hospital</t>
        </is>
      </c>
      <c r="D428" t="inlineStr">
        <is>
          <t>Hospital</t>
        </is>
      </c>
      <c r="E428" t="inlineStr">
        <is>
          <t>NHS Sector</t>
        </is>
      </c>
      <c r="F428" t="inlineStr">
        <is>
          <t>Visible</t>
        </is>
      </c>
      <c r="G428" t="b">
        <v>1</v>
      </c>
      <c r="H428" t="inlineStr">
        <is>
          <t>Moorfields Eye Hospital (City Road)</t>
        </is>
      </c>
      <c r="I428" t="inlineStr">
        <is>
          <t>162 City Road</t>
        </is>
      </c>
      <c r="J428" t="inlineStr">
        <is>
          <t>London</t>
        </is>
      </c>
      <c r="K428" t="inlineStr">
        <is>
          <t>EC1V 2PD</t>
        </is>
      </c>
      <c r="L428" t="inlineStr">
        <is>
          <t>RP6</t>
        </is>
      </c>
      <c r="M428" t="inlineStr">
        <is>
          <t>Moorfields Eye Hospital NHS Foundation Trust</t>
        </is>
      </c>
      <c r="N428" t="inlineStr">
        <is>
          <t>020 7253 3411</t>
        </is>
      </c>
      <c r="O428" t="inlineStr"/>
      <c r="P428">
        <f>HYPERLINK("http://www.moorfields.nhs.uk", "http://www.moorfields.nhs.uk")</f>
        <v/>
      </c>
      <c r="Q428" t="inlineStr">
        <is>
          <t>(51.52724456787109, -0.0898742750287055)</t>
        </is>
      </c>
      <c r="R428" t="inlineStr">
        <is>
          <t>020 7253 4696</t>
        </is>
      </c>
    </row>
    <row r="429">
      <c r="A429" t="n">
        <v>41431</v>
      </c>
      <c r="B429" t="inlineStr">
        <is>
          <t>RP768</t>
        </is>
      </c>
      <c r="C429" t="inlineStr">
        <is>
          <t>Hospital</t>
        </is>
      </c>
      <c r="D429" t="inlineStr">
        <is>
          <t>Hospital</t>
        </is>
      </c>
      <c r="E429" t="inlineStr">
        <is>
          <t>NHS Sector</t>
        </is>
      </c>
      <c r="F429" t="inlineStr">
        <is>
          <t>Visible</t>
        </is>
      </c>
      <c r="G429" t="b">
        <v>1</v>
      </c>
      <c r="H429" t="inlineStr">
        <is>
          <t>Discovery House - The Fens, The Vales &amp; The Wolds</t>
        </is>
      </c>
      <c r="I429" t="inlineStr">
        <is>
          <t>St Georges, Long Leys Road</t>
        </is>
      </c>
      <c r="J429" t="inlineStr">
        <is>
          <t>LINCOLN, Lincolnshire</t>
        </is>
      </c>
      <c r="K429" t="inlineStr">
        <is>
          <t>LN1 1EE</t>
        </is>
      </c>
      <c r="L429" t="inlineStr">
        <is>
          <t>RP7</t>
        </is>
      </c>
      <c r="M429" t="inlineStr">
        <is>
          <t>Lincolnshire Partnership NHS Foundation Trust</t>
        </is>
      </c>
      <c r="N429" t="inlineStr">
        <is>
          <t>01522 597933</t>
        </is>
      </c>
      <c r="O429" t="inlineStr"/>
      <c r="P429">
        <f>HYPERLINK("nan", "nan")</f>
        <v/>
      </c>
      <c r="Q429" t="inlineStr">
        <is>
          <t>(53.24283599853516, -0.5577846765518188)</t>
        </is>
      </c>
      <c r="R429" t="inlineStr"/>
    </row>
    <row r="430">
      <c r="A430" t="n">
        <v>41437</v>
      </c>
      <c r="B430" t="inlineStr">
        <is>
          <t>RP7EV</t>
        </is>
      </c>
      <c r="C430" t="inlineStr">
        <is>
          <t>Hospital</t>
        </is>
      </c>
      <c r="D430" t="inlineStr">
        <is>
          <t>Hospital</t>
        </is>
      </c>
      <c r="E430" t="inlineStr">
        <is>
          <t>NHS Sector</t>
        </is>
      </c>
      <c r="F430" t="inlineStr">
        <is>
          <t>Visible</t>
        </is>
      </c>
      <c r="G430" t="b">
        <v>1</v>
      </c>
      <c r="H430" t="inlineStr">
        <is>
          <t>Peter Hodgkinson Centre - Charlesworth Ward &amp; Conolly Ward</t>
        </is>
      </c>
      <c r="I430" t="inlineStr">
        <is>
          <t>Peter Hodgkinson Centre, Lincoln County Hospital, Greetwell Road</t>
        </is>
      </c>
      <c r="J430" t="inlineStr">
        <is>
          <t>Lincoln, Lincolnshire</t>
        </is>
      </c>
      <c r="K430" t="inlineStr">
        <is>
          <t>LN2 5QY</t>
        </is>
      </c>
      <c r="L430" t="inlineStr">
        <is>
          <t>RP7</t>
        </is>
      </c>
      <c r="M430" t="inlineStr">
        <is>
          <t>Lincolnshire Partnership NHS Foundation Trust</t>
        </is>
      </c>
      <c r="N430" t="inlineStr">
        <is>
          <t>01522 573553</t>
        </is>
      </c>
      <c r="O430" t="inlineStr"/>
      <c r="P430">
        <f>HYPERLINK("nan", "nan")</f>
        <v/>
      </c>
      <c r="Q430" t="inlineStr">
        <is>
          <t>(53.23357772827149, -0.5196201801300049)</t>
        </is>
      </c>
      <c r="R430" t="inlineStr">
        <is>
          <t>01522</t>
        </is>
      </c>
    </row>
    <row r="431">
      <c r="A431" t="n">
        <v>41438</v>
      </c>
      <c r="B431" t="inlineStr">
        <is>
          <t>RP7LP</t>
        </is>
      </c>
      <c r="C431" t="inlineStr">
        <is>
          <t>Hospital</t>
        </is>
      </c>
      <c r="D431" t="inlineStr">
        <is>
          <t>Hospital</t>
        </is>
      </c>
      <c r="E431" t="inlineStr">
        <is>
          <t>NHS Sector</t>
        </is>
      </c>
      <c r="F431" t="inlineStr">
        <is>
          <t>Visible</t>
        </is>
      </c>
      <c r="G431" t="b">
        <v>1</v>
      </c>
      <c r="H431" t="inlineStr">
        <is>
          <t>Manthorpe Centre</t>
        </is>
      </c>
      <c r="I431" t="inlineStr">
        <is>
          <t>Manthorpe Centre, Grantham Hospital Site</t>
        </is>
      </c>
      <c r="J431" t="inlineStr">
        <is>
          <t>101 Manthorpe Road</t>
        </is>
      </c>
      <c r="K431" t="inlineStr">
        <is>
          <t>NG31 8DG</t>
        </is>
      </c>
      <c r="L431" t="inlineStr">
        <is>
          <t>RP7</t>
        </is>
      </c>
      <c r="M431" t="inlineStr">
        <is>
          <t>Lincolnshire Partnership NHS Foundation Trust</t>
        </is>
      </c>
      <c r="N431" t="inlineStr">
        <is>
          <t>01476 464848</t>
        </is>
      </c>
      <c r="O431" t="inlineStr"/>
      <c r="P431">
        <f>HYPERLINK("nan", "nan")</f>
        <v/>
      </c>
      <c r="Q431" t="inlineStr">
        <is>
          <t>(52.92108917236328, -0.6406991481781006)</t>
        </is>
      </c>
      <c r="R431" t="inlineStr"/>
    </row>
    <row r="432">
      <c r="A432" t="n">
        <v>41440</v>
      </c>
      <c r="B432" t="inlineStr">
        <is>
          <t>RPA02</t>
        </is>
      </c>
      <c r="C432" t="inlineStr">
        <is>
          <t>Hospital</t>
        </is>
      </c>
      <c r="D432" t="inlineStr">
        <is>
          <t>Hospital</t>
        </is>
      </c>
      <c r="E432" t="inlineStr">
        <is>
          <t>NHS Sector</t>
        </is>
      </c>
      <c r="F432" t="inlineStr">
        <is>
          <t>Visible</t>
        </is>
      </c>
      <c r="G432" t="b">
        <v>1</v>
      </c>
      <c r="H432" t="inlineStr">
        <is>
          <t>Medway Maritime Hospital</t>
        </is>
      </c>
      <c r="I432" t="inlineStr">
        <is>
          <t>Windmill Road</t>
        </is>
      </c>
      <c r="J432" t="inlineStr">
        <is>
          <t>Gillingham, Kent</t>
        </is>
      </c>
      <c r="K432" t="inlineStr">
        <is>
          <t>ME7 5NY</t>
        </is>
      </c>
      <c r="L432" t="inlineStr">
        <is>
          <t>RPA</t>
        </is>
      </c>
      <c r="M432" t="inlineStr">
        <is>
          <t>Medway NHS Foundation Trust</t>
        </is>
      </c>
      <c r="N432" t="inlineStr">
        <is>
          <t>01634 830 000</t>
        </is>
      </c>
      <c r="O432" t="inlineStr">
        <is>
          <t>choices@medway.nhs.uk</t>
        </is>
      </c>
      <c r="P432">
        <f>HYPERLINK("http://www.medway.nhs.uk", "http://www.medway.nhs.uk")</f>
        <v/>
      </c>
      <c r="Q432" t="inlineStr">
        <is>
          <t>(51.379859924316406, 0.542076051235199)</t>
        </is>
      </c>
      <c r="R432" t="inlineStr">
        <is>
          <t>01634 829 470</t>
        </is>
      </c>
    </row>
    <row r="433">
      <c r="A433" t="n">
        <v>41475</v>
      </c>
      <c r="B433" t="inlineStr">
        <is>
          <t>RPC04</t>
        </is>
      </c>
      <c r="C433" t="inlineStr">
        <is>
          <t>Hospital</t>
        </is>
      </c>
      <c r="D433" t="inlineStr">
        <is>
          <t>Hospital</t>
        </is>
      </c>
      <c r="E433" t="inlineStr">
        <is>
          <t>NHS Sector</t>
        </is>
      </c>
      <c r="F433" t="inlineStr">
        <is>
          <t>Visible</t>
        </is>
      </c>
      <c r="G433" t="b">
        <v>1</v>
      </c>
      <c r="H433" t="inlineStr">
        <is>
          <t>Queen Victoria Hospital (East Grinstead)</t>
        </is>
      </c>
      <c r="I433" t="inlineStr">
        <is>
          <t>Holtye Road</t>
        </is>
      </c>
      <c r="J433" t="inlineStr">
        <is>
          <t>East Grinstead, West Sussex</t>
        </is>
      </c>
      <c r="K433" t="inlineStr">
        <is>
          <t>RH19 3DZ</t>
        </is>
      </c>
      <c r="L433" t="inlineStr">
        <is>
          <t>RPC</t>
        </is>
      </c>
      <c r="M433" t="inlineStr">
        <is>
          <t>Queen Victoria Hospital NHS Foundation Trust</t>
        </is>
      </c>
      <c r="N433" t="inlineStr">
        <is>
          <t>01342 414000</t>
        </is>
      </c>
      <c r="O433" t="inlineStr">
        <is>
          <t>qvh.info@nhs.net</t>
        </is>
      </c>
      <c r="P433">
        <f>HYPERLINK("http://www.qvh.nhs.uk", "http://www.qvh.nhs.uk")</f>
        <v/>
      </c>
      <c r="Q433" t="inlineStr">
        <is>
          <t>(51.13507461547852, -0.0028860417660325)</t>
        </is>
      </c>
      <c r="R433" t="inlineStr">
        <is>
          <t>01342 414414</t>
        </is>
      </c>
    </row>
    <row r="434">
      <c r="A434" t="n">
        <v>41493</v>
      </c>
      <c r="B434" t="inlineStr">
        <is>
          <t>RPGAD</t>
        </is>
      </c>
      <c r="C434" t="inlineStr">
        <is>
          <t>Hospital</t>
        </is>
      </c>
      <c r="D434" t="inlineStr">
        <is>
          <t>Hospital</t>
        </is>
      </c>
      <c r="E434" t="inlineStr">
        <is>
          <t>NHS Sector</t>
        </is>
      </c>
      <c r="F434" t="inlineStr">
        <is>
          <t>Visible</t>
        </is>
      </c>
      <c r="G434" t="b">
        <v>1</v>
      </c>
      <c r="H434" t="inlineStr">
        <is>
          <t>Green Parks House</t>
        </is>
      </c>
      <c r="I434" t="inlineStr">
        <is>
          <t>Princess Royal University Hospital, Farnborough Common</t>
        </is>
      </c>
      <c r="J434" t="inlineStr">
        <is>
          <t>Orpington, Kent</t>
        </is>
      </c>
      <c r="K434" t="inlineStr">
        <is>
          <t>BR6 8NY</t>
        </is>
      </c>
      <c r="L434" t="inlineStr">
        <is>
          <t>RPG</t>
        </is>
      </c>
      <c r="M434" t="inlineStr">
        <is>
          <t>Oxleas NHS Foundation Trust</t>
        </is>
      </c>
      <c r="N434" t="inlineStr">
        <is>
          <t>01689 880 000</t>
        </is>
      </c>
      <c r="O434" t="inlineStr"/>
      <c r="P434">
        <f>HYPERLINK("nan", "nan")</f>
        <v/>
      </c>
      <c r="Q434" t="inlineStr">
        <is>
          <t>(51.36606979370117, 0.0566820576786994)</t>
        </is>
      </c>
      <c r="R434" t="inlineStr">
        <is>
          <t>01689 852 211</t>
        </is>
      </c>
    </row>
    <row r="435">
      <c r="A435" t="n">
        <v>41494</v>
      </c>
      <c r="B435" t="inlineStr">
        <is>
          <t>RPGAE</t>
        </is>
      </c>
      <c r="C435" t="inlineStr">
        <is>
          <t>Hospital</t>
        </is>
      </c>
      <c r="D435" t="inlineStr">
        <is>
          <t>Hospital</t>
        </is>
      </c>
      <c r="E435" t="inlineStr">
        <is>
          <t>NHS Sector</t>
        </is>
      </c>
      <c r="F435" t="inlineStr">
        <is>
          <t>Visible</t>
        </is>
      </c>
      <c r="G435" t="b">
        <v>1</v>
      </c>
      <c r="H435" t="inlineStr">
        <is>
          <t>Oxleas House</t>
        </is>
      </c>
      <c r="I435" t="inlineStr">
        <is>
          <t>Queen Elizabeth Hospital, Stadium Road</t>
        </is>
      </c>
      <c r="J435" t="inlineStr">
        <is>
          <t>London</t>
        </is>
      </c>
      <c r="K435" t="inlineStr">
        <is>
          <t>SE18 4QH</t>
        </is>
      </c>
      <c r="L435" t="inlineStr">
        <is>
          <t>RPG</t>
        </is>
      </c>
      <c r="M435" t="inlineStr">
        <is>
          <t>Oxleas NHS Foundation Trust</t>
        </is>
      </c>
      <c r="N435" t="inlineStr">
        <is>
          <t>0203 953 6340</t>
        </is>
      </c>
      <c r="O435" t="inlineStr"/>
      <c r="P435">
        <f>HYPERLINK("http://www.oxleas.nhs.uk", "http://www.oxleas.nhs.uk")</f>
        <v/>
      </c>
      <c r="Q435" t="inlineStr">
        <is>
          <t>(51.47819137573242, 0.0500571094453334)</t>
        </is>
      </c>
      <c r="R435" t="inlineStr"/>
    </row>
    <row r="436">
      <c r="A436" t="n">
        <v>41495</v>
      </c>
      <c r="B436" t="inlineStr">
        <is>
          <t>RPGAG</t>
        </is>
      </c>
      <c r="C436" t="inlineStr">
        <is>
          <t>Hospital</t>
        </is>
      </c>
      <c r="D436" t="inlineStr">
        <is>
          <t>Hospital</t>
        </is>
      </c>
      <c r="E436" t="inlineStr">
        <is>
          <t>NHS Sector</t>
        </is>
      </c>
      <c r="F436" t="inlineStr">
        <is>
          <t>Visible</t>
        </is>
      </c>
      <c r="G436" t="b">
        <v>1</v>
      </c>
      <c r="H436" t="inlineStr">
        <is>
          <t>Memorial Hospital (Greenwich)</t>
        </is>
      </c>
      <c r="I436" t="inlineStr">
        <is>
          <t>Shooters Hill, Woolwich</t>
        </is>
      </c>
      <c r="J436" t="inlineStr">
        <is>
          <t>London</t>
        </is>
      </c>
      <c r="K436" t="inlineStr">
        <is>
          <t>SE18 3RG</t>
        </is>
      </c>
      <c r="L436" t="inlineStr">
        <is>
          <t>RPG</t>
        </is>
      </c>
      <c r="M436" t="inlineStr">
        <is>
          <t>Oxleas NHS Foundation Trust</t>
        </is>
      </c>
      <c r="N436" t="inlineStr">
        <is>
          <t>020 8836 8500</t>
        </is>
      </c>
      <c r="O436" t="inlineStr"/>
      <c r="P436">
        <f>HYPERLINK("http://www.oxleas.nhs.uk", "http://www.oxleas.nhs.uk")</f>
        <v/>
      </c>
      <c r="Q436" t="inlineStr">
        <is>
          <t>(51.46857452392578, 0.0641250759363174)</t>
        </is>
      </c>
      <c r="R436" t="inlineStr"/>
    </row>
    <row r="437">
      <c r="A437" t="n">
        <v>41496</v>
      </c>
      <c r="B437" t="inlineStr">
        <is>
          <t>RPGHF</t>
        </is>
      </c>
      <c r="C437" t="inlineStr">
        <is>
          <t>Hospital</t>
        </is>
      </c>
      <c r="D437" t="inlineStr">
        <is>
          <t>Hospital</t>
        </is>
      </c>
      <c r="E437" t="inlineStr">
        <is>
          <t>NHS Sector</t>
        </is>
      </c>
      <c r="F437" t="inlineStr">
        <is>
          <t>Visible</t>
        </is>
      </c>
      <c r="G437" t="b">
        <v>1</v>
      </c>
      <c r="H437" t="inlineStr">
        <is>
          <t>Queen Mary</t>
        </is>
      </c>
      <c r="I437" t="inlineStr">
        <is>
          <t>Frognal Avenue</t>
        </is>
      </c>
      <c r="J437" t="inlineStr">
        <is>
          <t>Sidcup, Kent</t>
        </is>
      </c>
      <c r="K437" t="inlineStr">
        <is>
          <t>DA14 6LT</t>
        </is>
      </c>
      <c r="L437" t="inlineStr">
        <is>
          <t>RPG</t>
        </is>
      </c>
      <c r="M437" t="inlineStr">
        <is>
          <t>Oxleas NHS Foundation Trust</t>
        </is>
      </c>
      <c r="N437" t="inlineStr">
        <is>
          <t>020 8302 2678</t>
        </is>
      </c>
      <c r="O437" t="inlineStr"/>
      <c r="P437">
        <f>HYPERLINK("http://qmh.oxleas.nhs.uk", "http://qmh.oxleas.nhs.uk")</f>
        <v/>
      </c>
      <c r="Q437" t="inlineStr">
        <is>
          <t>(51.41904067993164, 0.1016753315925598)</t>
        </is>
      </c>
      <c r="R437" t="inlineStr"/>
    </row>
    <row r="438">
      <c r="A438" t="n">
        <v>41504</v>
      </c>
      <c r="B438" t="inlineStr">
        <is>
          <t>RPY01</t>
        </is>
      </c>
      <c r="C438" t="inlineStr">
        <is>
          <t>Hospital</t>
        </is>
      </c>
      <c r="D438" t="inlineStr">
        <is>
          <t>Hospital</t>
        </is>
      </c>
      <c r="E438" t="inlineStr">
        <is>
          <t>NHS Sector</t>
        </is>
      </c>
      <c r="F438" t="inlineStr">
        <is>
          <t>Visible</t>
        </is>
      </c>
      <c r="G438" t="b">
        <v>1</v>
      </c>
      <c r="H438" t="inlineStr">
        <is>
          <t>The Royal Marsden Hospital (London)</t>
        </is>
      </c>
      <c r="I438" t="inlineStr">
        <is>
          <t>Fulham Road</t>
        </is>
      </c>
      <c r="J438" t="inlineStr">
        <is>
          <t>London, Greater London</t>
        </is>
      </c>
      <c r="K438" t="inlineStr">
        <is>
          <t>SW3 6JJ</t>
        </is>
      </c>
      <c r="L438" t="inlineStr">
        <is>
          <t>RPY</t>
        </is>
      </c>
      <c r="M438" t="inlineStr">
        <is>
          <t>The Royal Marsden NHS Foundation Trust</t>
        </is>
      </c>
      <c r="N438" t="inlineStr">
        <is>
          <t>020 7352 8171</t>
        </is>
      </c>
      <c r="O438" t="inlineStr">
        <is>
          <t>patientcentre@royalmarsden.nhs.uk</t>
        </is>
      </c>
      <c r="P438">
        <f>HYPERLINK("http://www.royalmarsden.nhs.uk", "http://www.royalmarsden.nhs.uk")</f>
        <v/>
      </c>
      <c r="Q438" t="inlineStr">
        <is>
          <t>(51.49056243896485, -0.1725507825613022)</t>
        </is>
      </c>
      <c r="R438" t="inlineStr">
        <is>
          <t>020 8661 3335</t>
        </is>
      </c>
    </row>
    <row r="439">
      <c r="A439" t="n">
        <v>41505</v>
      </c>
      <c r="B439" t="inlineStr">
        <is>
          <t>RPY02</t>
        </is>
      </c>
      <c r="C439" t="inlineStr">
        <is>
          <t>Hospital</t>
        </is>
      </c>
      <c r="D439" t="inlineStr">
        <is>
          <t>Hospital</t>
        </is>
      </c>
      <c r="E439" t="inlineStr">
        <is>
          <t>NHS Sector</t>
        </is>
      </c>
      <c r="F439" t="inlineStr">
        <is>
          <t>Visible</t>
        </is>
      </c>
      <c r="G439" t="b">
        <v>1</v>
      </c>
      <c r="H439" t="inlineStr">
        <is>
          <t>The Royal Marsden Hospital (Surrey)</t>
        </is>
      </c>
      <c r="I439" t="inlineStr">
        <is>
          <t>Downs Road</t>
        </is>
      </c>
      <c r="J439" t="inlineStr">
        <is>
          <t>Sutton, Surrey</t>
        </is>
      </c>
      <c r="K439" t="inlineStr">
        <is>
          <t>SM2 5PT</t>
        </is>
      </c>
      <c r="L439" t="inlineStr">
        <is>
          <t>RPY</t>
        </is>
      </c>
      <c r="M439" t="inlineStr">
        <is>
          <t>The Royal Marsden NHS Foundation Trust</t>
        </is>
      </c>
      <c r="N439" t="inlineStr">
        <is>
          <t>020 8642 6011</t>
        </is>
      </c>
      <c r="O439" t="inlineStr">
        <is>
          <t>patientcentre@rmh.nhs.uk</t>
        </is>
      </c>
      <c r="P439">
        <f>HYPERLINK("http://www.royalmarsden.nhs.uk", "http://www.royalmarsden.nhs.uk")</f>
        <v/>
      </c>
      <c r="Q439" t="inlineStr">
        <is>
          <t>(51.34347915649414, -0.1911002695560455)</t>
        </is>
      </c>
      <c r="R439" t="inlineStr">
        <is>
          <t>020 8661 3335</t>
        </is>
      </c>
    </row>
    <row r="440">
      <c r="A440" t="n">
        <v>41507</v>
      </c>
      <c r="B440" t="inlineStr">
        <is>
          <t>RQ301</t>
        </is>
      </c>
      <c r="C440" t="inlineStr">
        <is>
          <t>Hospital</t>
        </is>
      </c>
      <c r="D440" t="inlineStr">
        <is>
          <t>Hospital</t>
        </is>
      </c>
      <c r="E440" t="inlineStr">
        <is>
          <t>NHS Sector</t>
        </is>
      </c>
      <c r="F440" t="inlineStr">
        <is>
          <t>Visible</t>
        </is>
      </c>
      <c r="G440" t="b">
        <v>1</v>
      </c>
      <c r="H440" t="inlineStr">
        <is>
          <t>Birmingham Children's Hospital</t>
        </is>
      </c>
      <c r="I440" t="inlineStr">
        <is>
          <t>Steelhouse Lane</t>
        </is>
      </c>
      <c r="J440" t="inlineStr">
        <is>
          <t>Birmingham</t>
        </is>
      </c>
      <c r="K440" t="inlineStr">
        <is>
          <t>B4 6NH</t>
        </is>
      </c>
      <c r="L440" t="inlineStr">
        <is>
          <t>RQ3</t>
        </is>
      </c>
      <c r="M440" t="inlineStr">
        <is>
          <t>Birmingham Women's and Children's NHS Foundation Trust</t>
        </is>
      </c>
      <c r="N440" t="inlineStr">
        <is>
          <t>0121 333 9999</t>
        </is>
      </c>
      <c r="O440" t="inlineStr"/>
      <c r="P440">
        <f>HYPERLINK("http://www.bwc.nhs.uk", "http://www.bwc.nhs.uk")</f>
        <v/>
      </c>
      <c r="Q440" t="inlineStr">
        <is>
          <t>(52.48489761352539, -1.8937397003173828)</t>
        </is>
      </c>
      <c r="R440" t="inlineStr">
        <is>
          <t>0121 333 9998</t>
        </is>
      </c>
    </row>
    <row r="441">
      <c r="A441" t="n">
        <v>41545</v>
      </c>
      <c r="B441" t="inlineStr">
        <is>
          <t>RQM01</t>
        </is>
      </c>
      <c r="C441" t="inlineStr">
        <is>
          <t>Hospital</t>
        </is>
      </c>
      <c r="D441" t="inlineStr">
        <is>
          <t>Hospital</t>
        </is>
      </c>
      <c r="E441" t="inlineStr">
        <is>
          <t>NHS Sector</t>
        </is>
      </c>
      <c r="F441" t="inlineStr">
        <is>
          <t>Visible</t>
        </is>
      </c>
      <c r="G441" t="b">
        <v>1</v>
      </c>
      <c r="H441" t="inlineStr">
        <is>
          <t>Chelsea and Westminster Hospital</t>
        </is>
      </c>
      <c r="I441" t="inlineStr">
        <is>
          <t>369 Fulham Road</t>
        </is>
      </c>
      <c r="J441" t="inlineStr">
        <is>
          <t>London</t>
        </is>
      </c>
      <c r="K441" t="inlineStr">
        <is>
          <t>SW10 9NH</t>
        </is>
      </c>
      <c r="L441" t="inlineStr">
        <is>
          <t>RQM</t>
        </is>
      </c>
      <c r="M441" t="inlineStr">
        <is>
          <t>Chelsea and Westminster Hospital NHS Foundation Trust</t>
        </is>
      </c>
      <c r="N441" t="inlineStr">
        <is>
          <t>020 3315 8000</t>
        </is>
      </c>
      <c r="O441" t="inlineStr"/>
      <c r="P441">
        <f>HYPERLINK("http://www.chelwest.nhs.uk", "http://www.chelwest.nhs.uk")</f>
        <v/>
      </c>
      <c r="Q441" t="inlineStr">
        <is>
          <t>(51.48431015014648, -0.1816297024488448)</t>
        </is>
      </c>
      <c r="R441" t="inlineStr"/>
    </row>
    <row r="442">
      <c r="A442" t="n">
        <v>41556</v>
      </c>
      <c r="B442" t="inlineStr">
        <is>
          <t>RQWG0</t>
        </is>
      </c>
      <c r="C442" t="inlineStr">
        <is>
          <t>Hospital</t>
        </is>
      </c>
      <c r="D442" t="inlineStr">
        <is>
          <t>Hospital</t>
        </is>
      </c>
      <c r="E442" t="inlineStr">
        <is>
          <t>NHS Sector</t>
        </is>
      </c>
      <c r="F442" t="inlineStr">
        <is>
          <t>Visible</t>
        </is>
      </c>
      <c r="G442" t="b">
        <v>1</v>
      </c>
      <c r="H442" t="inlineStr">
        <is>
          <t>Princess Alexandra Hospital</t>
        </is>
      </c>
      <c r="I442" t="inlineStr">
        <is>
          <t>Hamstel Road</t>
        </is>
      </c>
      <c r="J442" t="inlineStr">
        <is>
          <t>Harlow, Essex</t>
        </is>
      </c>
      <c r="K442" t="inlineStr">
        <is>
          <t>CM20 1QX</t>
        </is>
      </c>
      <c r="L442" t="inlineStr">
        <is>
          <t>RQW</t>
        </is>
      </c>
      <c r="M442" t="inlineStr">
        <is>
          <t>The Princess Alexandra Hospital NHS Trust</t>
        </is>
      </c>
      <c r="N442" t="inlineStr">
        <is>
          <t>01279 444455</t>
        </is>
      </c>
      <c r="O442" t="inlineStr"/>
      <c r="P442">
        <f>HYPERLINK("http://www.pah.nhs.uk/", "http://www.pah.nhs.uk/")</f>
        <v/>
      </c>
      <c r="Q442" t="inlineStr">
        <is>
          <t>(51.77153015136719, 0.0854712948203086)</t>
        </is>
      </c>
      <c r="R442" t="inlineStr">
        <is>
          <t>01279 429371</t>
        </is>
      </c>
    </row>
    <row r="443">
      <c r="A443" t="n">
        <v>41569</v>
      </c>
      <c r="B443" t="inlineStr">
        <is>
          <t>RQXM1</t>
        </is>
      </c>
      <c r="C443" t="inlineStr">
        <is>
          <t>Hospital</t>
        </is>
      </c>
      <c r="D443" t="inlineStr">
        <is>
          <t>Hospital</t>
        </is>
      </c>
      <c r="E443" t="inlineStr">
        <is>
          <t>NHS Sector</t>
        </is>
      </c>
      <c r="F443" t="inlineStr">
        <is>
          <t>Visible</t>
        </is>
      </c>
      <c r="G443" t="b">
        <v>1</v>
      </c>
      <c r="H443" t="inlineStr">
        <is>
          <t>Homerton University Hospital</t>
        </is>
      </c>
      <c r="I443" t="inlineStr">
        <is>
          <t>Homerton Row, Homerton Row</t>
        </is>
      </c>
      <c r="J443" t="inlineStr">
        <is>
          <t>London, Greater London</t>
        </is>
      </c>
      <c r="K443" t="inlineStr">
        <is>
          <t>E9 6SR</t>
        </is>
      </c>
      <c r="L443" t="inlineStr">
        <is>
          <t>RQX</t>
        </is>
      </c>
      <c r="M443" t="inlineStr">
        <is>
          <t>Homerton University Hospital NHS Foundation Trust</t>
        </is>
      </c>
      <c r="N443" t="inlineStr">
        <is>
          <t>020 8510 5555</t>
        </is>
      </c>
      <c r="O443" t="inlineStr">
        <is>
          <t>huh-tr.enquiries@nhs.net</t>
        </is>
      </c>
      <c r="P443">
        <f>HYPERLINK("http://www.homerton.nhs.uk", "http://www.homerton.nhs.uk")</f>
        <v/>
      </c>
      <c r="Q443" t="inlineStr">
        <is>
          <t>(51.55063247680664, -0.0460843555629253)</t>
        </is>
      </c>
      <c r="R443" t="inlineStr">
        <is>
          <t>020 8510 7608</t>
        </is>
      </c>
    </row>
    <row r="444">
      <c r="A444" t="n">
        <v>41571</v>
      </c>
      <c r="B444" t="inlineStr">
        <is>
          <t>RQY01</t>
        </is>
      </c>
      <c r="C444" t="inlineStr">
        <is>
          <t>Hospital</t>
        </is>
      </c>
      <c r="D444" t="inlineStr">
        <is>
          <t>Hospital</t>
        </is>
      </c>
      <c r="E444" t="inlineStr">
        <is>
          <t>NHS Sector</t>
        </is>
      </c>
      <c r="F444" t="inlineStr">
        <is>
          <t>Visible</t>
        </is>
      </c>
      <c r="G444" t="b">
        <v>1</v>
      </c>
      <c r="H444" t="inlineStr">
        <is>
          <t>Springfield University Hospital</t>
        </is>
      </c>
      <c r="I444" t="inlineStr">
        <is>
          <t>61 Glenburnie Road</t>
        </is>
      </c>
      <c r="J444" t="inlineStr">
        <is>
          <t>London</t>
        </is>
      </c>
      <c r="K444" t="inlineStr">
        <is>
          <t>SW17 7DJ</t>
        </is>
      </c>
      <c r="L444" t="inlineStr">
        <is>
          <t>RQY</t>
        </is>
      </c>
      <c r="M444" t="inlineStr">
        <is>
          <t>South West London and St George's Mental Health NHS Trust</t>
        </is>
      </c>
      <c r="N444" t="inlineStr">
        <is>
          <t>0203 513 5000</t>
        </is>
      </c>
      <c r="O444" t="inlineStr"/>
      <c r="P444">
        <f>HYPERLINK("http://www.swlstg.nhs.uk", "http://www.swlstg.nhs.uk")</f>
        <v/>
      </c>
      <c r="Q444" t="inlineStr">
        <is>
          <t>(51.43735885620117, -0.1723584532737732)</t>
        </is>
      </c>
      <c r="R444" t="inlineStr"/>
    </row>
    <row r="445">
      <c r="A445" t="n">
        <v>41573</v>
      </c>
      <c r="B445" t="inlineStr">
        <is>
          <t>RQY05</t>
        </is>
      </c>
      <c r="C445" t="inlineStr">
        <is>
          <t>Hospital</t>
        </is>
      </c>
      <c r="D445" t="inlineStr">
        <is>
          <t>Hospital</t>
        </is>
      </c>
      <c r="E445" t="inlineStr">
        <is>
          <t>NHS Sector</t>
        </is>
      </c>
      <c r="F445" t="inlineStr">
        <is>
          <t>Visible</t>
        </is>
      </c>
      <c r="G445" t="b">
        <v>1</v>
      </c>
      <c r="H445" t="inlineStr">
        <is>
          <t>Barnes Hospital</t>
        </is>
      </c>
      <c r="I445" t="inlineStr">
        <is>
          <t>South Worple Way, Barnes</t>
        </is>
      </c>
      <c r="J445" t="inlineStr">
        <is>
          <t>London</t>
        </is>
      </c>
      <c r="K445" t="inlineStr">
        <is>
          <t>SW14 8SU</t>
        </is>
      </c>
      <c r="L445" t="inlineStr">
        <is>
          <t>RQY</t>
        </is>
      </c>
      <c r="M445" t="inlineStr">
        <is>
          <t>South West London and St George's Mental Health NHS Trust</t>
        </is>
      </c>
      <c r="N445" t="inlineStr">
        <is>
          <t>0203 513 5000</t>
        </is>
      </c>
      <c r="O445" t="inlineStr"/>
      <c r="P445">
        <f>HYPERLINK("https://www.swlstg.nhs.uk", "https://www.swlstg.nhs.uk")</f>
        <v/>
      </c>
      <c r="Q445" t="inlineStr">
        <is>
          <t>(51.46709060668945, -0.256503701210022)</t>
        </is>
      </c>
      <c r="R445" t="inlineStr">
        <is>
          <t>0203 513 5471</t>
        </is>
      </c>
    </row>
    <row r="446">
      <c r="A446" t="n">
        <v>41576</v>
      </c>
      <c r="B446" t="inlineStr">
        <is>
          <t>RQY08</t>
        </is>
      </c>
      <c r="C446" t="inlineStr">
        <is>
          <t>Hospital</t>
        </is>
      </c>
      <c r="D446" t="inlineStr">
        <is>
          <t>Hospital</t>
        </is>
      </c>
      <c r="E446" t="inlineStr">
        <is>
          <t>NHS Sector</t>
        </is>
      </c>
      <c r="F446" t="inlineStr">
        <is>
          <t>Visible</t>
        </is>
      </c>
      <c r="G446" t="b">
        <v>1</v>
      </c>
      <c r="H446" t="inlineStr">
        <is>
          <t>Tolworth Hospital</t>
        </is>
      </c>
      <c r="I446" t="inlineStr">
        <is>
          <t>Red Lion Road, Red Lion Road</t>
        </is>
      </c>
      <c r="J446" t="inlineStr">
        <is>
          <t>Surbiton, Surrey</t>
        </is>
      </c>
      <c r="K446" t="inlineStr">
        <is>
          <t>KT6 7QU</t>
        </is>
      </c>
      <c r="L446" t="inlineStr">
        <is>
          <t>RQY</t>
        </is>
      </c>
      <c r="M446" t="inlineStr">
        <is>
          <t>South West London and St George's Mental Health NHS Trust</t>
        </is>
      </c>
      <c r="N446" t="inlineStr">
        <is>
          <t>020 3513 5000</t>
        </is>
      </c>
      <c r="O446" t="inlineStr"/>
      <c r="P446">
        <f>HYPERLINK("http://www.swlstg.nhs.uk", "http://www.swlstg.nhs.uk")</f>
        <v/>
      </c>
      <c r="Q446" t="inlineStr">
        <is>
          <t>(51.37908554077149, -0.2885026335716248)</t>
        </is>
      </c>
      <c r="R446" t="inlineStr"/>
    </row>
    <row r="447">
      <c r="A447" t="n">
        <v>41607</v>
      </c>
      <c r="B447" t="inlineStr">
        <is>
          <t>RR7EN</t>
        </is>
      </c>
      <c r="C447" t="inlineStr">
        <is>
          <t>Hospital</t>
        </is>
      </c>
      <c r="D447" t="inlineStr">
        <is>
          <t>Hospital</t>
        </is>
      </c>
      <c r="E447" t="inlineStr">
        <is>
          <t>NHS Sector</t>
        </is>
      </c>
      <c r="F447" t="inlineStr">
        <is>
          <t>Visible</t>
        </is>
      </c>
      <c r="G447" t="b">
        <v>1</v>
      </c>
      <c r="H447" t="inlineStr">
        <is>
          <t>Queen Elizabeth Hospital</t>
        </is>
      </c>
      <c r="I447" t="inlineStr">
        <is>
          <t>Sheriff Hill</t>
        </is>
      </c>
      <c r="J447" t="inlineStr">
        <is>
          <t>Gateshead, Tyne and Wear</t>
        </is>
      </c>
      <c r="K447" t="inlineStr">
        <is>
          <t>NE9 6SX</t>
        </is>
      </c>
      <c r="L447" t="inlineStr">
        <is>
          <t>RR7</t>
        </is>
      </c>
      <c r="M447" t="inlineStr">
        <is>
          <t>Gateshead Health NHS Foundation Trust</t>
        </is>
      </c>
      <c r="N447" t="inlineStr">
        <is>
          <t>0191 482 0000</t>
        </is>
      </c>
      <c r="O447" t="inlineStr">
        <is>
          <t>ghnt.pals.service@nhs.net</t>
        </is>
      </c>
      <c r="P447">
        <f>HYPERLINK("http://www.qegateshead.nhs.uk", "http://www.qegateshead.nhs.uk")</f>
        <v/>
      </c>
      <c r="Q447" t="inlineStr">
        <is>
          <t>(54.93938446044922, -1.5807654857635498)</t>
        </is>
      </c>
      <c r="R447" t="inlineStr"/>
    </row>
    <row r="448">
      <c r="A448" t="n">
        <v>41608</v>
      </c>
      <c r="B448" t="inlineStr">
        <is>
          <t>RR7ER</t>
        </is>
      </c>
      <c r="C448" t="inlineStr">
        <is>
          <t>Hospital</t>
        </is>
      </c>
      <c r="D448" t="inlineStr">
        <is>
          <t>Hospital</t>
        </is>
      </c>
      <c r="E448" t="inlineStr">
        <is>
          <t>NHS Sector</t>
        </is>
      </c>
      <c r="F448" t="inlineStr">
        <is>
          <t>Visible</t>
        </is>
      </c>
      <c r="G448" t="b">
        <v>1</v>
      </c>
      <c r="H448" t="inlineStr">
        <is>
          <t>Dunston Hill Hospital</t>
        </is>
      </c>
      <c r="I448" t="inlineStr">
        <is>
          <t>Dunston Hill</t>
        </is>
      </c>
      <c r="J448" t="inlineStr">
        <is>
          <t>Gateshead, Tyne and Wear</t>
        </is>
      </c>
      <c r="K448" t="inlineStr">
        <is>
          <t>NE11 9QT</t>
        </is>
      </c>
      <c r="L448" t="inlineStr">
        <is>
          <t>RR7</t>
        </is>
      </c>
      <c r="M448" t="inlineStr">
        <is>
          <t>Gateshead Health NHS Foundation Trust</t>
        </is>
      </c>
      <c r="N448" t="inlineStr">
        <is>
          <t>0191 482 0000</t>
        </is>
      </c>
      <c r="O448" t="inlineStr">
        <is>
          <t>pals@ghnt.nhs.uk</t>
        </is>
      </c>
      <c r="P448">
        <f>HYPERLINK("http://www.qegateshead.nhs.uk", "http://www.qegateshead.nhs.uk")</f>
        <v/>
      </c>
      <c r="Q448" t="inlineStr">
        <is>
          <t>(54.94639587402344, -1.6594526767730713)</t>
        </is>
      </c>
      <c r="R448" t="inlineStr"/>
    </row>
    <row r="449">
      <c r="A449" t="n">
        <v>41611</v>
      </c>
      <c r="B449" t="inlineStr">
        <is>
          <t>RR801</t>
        </is>
      </c>
      <c r="C449" t="inlineStr">
        <is>
          <t>Hospital</t>
        </is>
      </c>
      <c r="D449" t="inlineStr">
        <is>
          <t>Hospital</t>
        </is>
      </c>
      <c r="E449" t="inlineStr">
        <is>
          <t>NHS Sector</t>
        </is>
      </c>
      <c r="F449" t="inlineStr">
        <is>
          <t>Visible</t>
        </is>
      </c>
      <c r="G449" t="b">
        <v>1</v>
      </c>
      <c r="H449" t="inlineStr">
        <is>
          <t>Leeds General Infirmary</t>
        </is>
      </c>
      <c r="I449" t="inlineStr">
        <is>
          <t>Great George Street</t>
        </is>
      </c>
      <c r="J449" t="inlineStr">
        <is>
          <t>Leeds, West Yorkshire</t>
        </is>
      </c>
      <c r="K449" t="inlineStr">
        <is>
          <t>LS1 3EX</t>
        </is>
      </c>
      <c r="L449" t="inlineStr">
        <is>
          <t>RR8</t>
        </is>
      </c>
      <c r="M449" t="inlineStr">
        <is>
          <t>Leeds Teaching Hospitals NHS Trust</t>
        </is>
      </c>
      <c r="N449" t="inlineStr">
        <is>
          <t>0113 243 2799</t>
        </is>
      </c>
      <c r="O449" t="inlineStr"/>
      <c r="P449">
        <f>HYPERLINK("http://www.leedsth.nhs.uk", "http://www.leedsth.nhs.uk")</f>
        <v/>
      </c>
      <c r="Q449" t="inlineStr">
        <is>
          <t>(53.80146026611328, -1.5521192550659182)</t>
        </is>
      </c>
      <c r="R449" t="inlineStr"/>
    </row>
    <row r="450">
      <c r="A450" t="n">
        <v>41612</v>
      </c>
      <c r="B450" t="inlineStr">
        <is>
          <t>RR802</t>
        </is>
      </c>
      <c r="C450" t="inlineStr">
        <is>
          <t>Hospital</t>
        </is>
      </c>
      <c r="D450" t="inlineStr">
        <is>
          <t>Hospital</t>
        </is>
      </c>
      <c r="E450" t="inlineStr">
        <is>
          <t>NHS Sector</t>
        </is>
      </c>
      <c r="F450" t="inlineStr">
        <is>
          <t>Visible</t>
        </is>
      </c>
      <c r="G450" t="b">
        <v>1</v>
      </c>
      <c r="H450" t="inlineStr">
        <is>
          <t>Leeds Dental Hospital</t>
        </is>
      </c>
      <c r="I450" t="inlineStr">
        <is>
          <t>Clarendon Way</t>
        </is>
      </c>
      <c r="J450" t="inlineStr">
        <is>
          <t>Leeds, West Yorkshire</t>
        </is>
      </c>
      <c r="K450" t="inlineStr">
        <is>
          <t>LS2 9LU</t>
        </is>
      </c>
      <c r="L450" t="inlineStr">
        <is>
          <t>RR8</t>
        </is>
      </c>
      <c r="M450" t="inlineStr">
        <is>
          <t>Leeds Teaching Hospitals NHS Trust</t>
        </is>
      </c>
      <c r="N450" t="inlineStr">
        <is>
          <t>0113 2440111</t>
        </is>
      </c>
      <c r="O450" t="inlineStr"/>
      <c r="P450">
        <f>HYPERLINK("http://www.leedsth.nhs.uk", "http://www.leedsth.nhs.uk")</f>
        <v/>
      </c>
      <c r="Q450" t="inlineStr">
        <is>
          <t>(53.80337524414063, -1.5557013750076294)</t>
        </is>
      </c>
      <c r="R450" t="inlineStr"/>
    </row>
    <row r="451">
      <c r="A451" t="n">
        <v>41614</v>
      </c>
      <c r="B451" t="inlineStr">
        <is>
          <t>RR807</t>
        </is>
      </c>
      <c r="C451" t="inlineStr">
        <is>
          <t>Hospital</t>
        </is>
      </c>
      <c r="D451" t="inlineStr">
        <is>
          <t>Hospital</t>
        </is>
      </c>
      <c r="E451" t="inlineStr">
        <is>
          <t>NHS Sector</t>
        </is>
      </c>
      <c r="F451" t="inlineStr">
        <is>
          <t>Visible</t>
        </is>
      </c>
      <c r="G451" t="b">
        <v>1</v>
      </c>
      <c r="H451" t="inlineStr">
        <is>
          <t>Wharfedale Hospital</t>
        </is>
      </c>
      <c r="I451" t="inlineStr">
        <is>
          <t>Newall Carr Road</t>
        </is>
      </c>
      <c r="J451" t="inlineStr">
        <is>
          <t>Otley, West Yorkshire</t>
        </is>
      </c>
      <c r="K451" t="inlineStr">
        <is>
          <t>LS21 2LY</t>
        </is>
      </c>
      <c r="L451" t="inlineStr">
        <is>
          <t>RR8</t>
        </is>
      </c>
      <c r="M451" t="inlineStr">
        <is>
          <t>Leeds Teaching Hospitals NHS Trust</t>
        </is>
      </c>
      <c r="N451" t="inlineStr">
        <is>
          <t>(01943) 465522</t>
        </is>
      </c>
      <c r="O451" t="inlineStr"/>
      <c r="P451">
        <f>HYPERLINK("http://www.leedsth.nhs.uk", "http://www.leedsth.nhs.uk")</f>
        <v/>
      </c>
      <c r="Q451" t="inlineStr">
        <is>
          <t>(53.91436004638672, -1.7005844116210935)</t>
        </is>
      </c>
      <c r="R451" t="inlineStr"/>
    </row>
    <row r="452">
      <c r="A452" t="n">
        <v>41615</v>
      </c>
      <c r="B452" t="inlineStr">
        <is>
          <t>RR813</t>
        </is>
      </c>
      <c r="C452" t="inlineStr">
        <is>
          <t>Hospital</t>
        </is>
      </c>
      <c r="D452" t="inlineStr">
        <is>
          <t>Hospital</t>
        </is>
      </c>
      <c r="E452" t="inlineStr">
        <is>
          <t>NHS Sector</t>
        </is>
      </c>
      <c r="F452" t="inlineStr">
        <is>
          <t>Visible</t>
        </is>
      </c>
      <c r="G452" t="b">
        <v>1</v>
      </c>
      <c r="H452" t="inlineStr">
        <is>
          <t>St James's Hospital</t>
        </is>
      </c>
      <c r="I452" t="inlineStr">
        <is>
          <t>Beckett Street</t>
        </is>
      </c>
      <c r="J452" t="inlineStr">
        <is>
          <t>Leeds, West Yorkshire</t>
        </is>
      </c>
      <c r="K452" t="inlineStr">
        <is>
          <t>LS9 7TF</t>
        </is>
      </c>
      <c r="L452" t="inlineStr">
        <is>
          <t>RR8</t>
        </is>
      </c>
      <c r="M452" t="inlineStr">
        <is>
          <t>Leeds Teaching Hospitals NHS Trust</t>
        </is>
      </c>
      <c r="N452" t="inlineStr">
        <is>
          <t>0113 243 3144</t>
        </is>
      </c>
      <c r="O452" t="inlineStr"/>
      <c r="P452">
        <f>HYPERLINK("http://www.leedsth.nhs.uk", "http://www.leedsth.nhs.uk")</f>
        <v/>
      </c>
      <c r="Q452" t="inlineStr">
        <is>
          <t>(53.8068733215332, -1.520343780517578)</t>
        </is>
      </c>
      <c r="R452" t="inlineStr"/>
    </row>
    <row r="453">
      <c r="A453" t="n">
        <v>41616</v>
      </c>
      <c r="B453" t="inlineStr">
        <is>
          <t>RR814</t>
        </is>
      </c>
      <c r="C453" t="inlineStr">
        <is>
          <t>Hospital</t>
        </is>
      </c>
      <c r="D453" t="inlineStr">
        <is>
          <t>Hospital</t>
        </is>
      </c>
      <c r="E453" t="inlineStr">
        <is>
          <t>NHS Sector</t>
        </is>
      </c>
      <c r="F453" t="inlineStr">
        <is>
          <t>Visible</t>
        </is>
      </c>
      <c r="G453" t="b">
        <v>1</v>
      </c>
      <c r="H453" t="inlineStr">
        <is>
          <t>Seacroft Hospital</t>
        </is>
      </c>
      <c r="I453" t="inlineStr">
        <is>
          <t>York Road</t>
        </is>
      </c>
      <c r="J453" t="inlineStr">
        <is>
          <t>Leeds, West Yorkshire</t>
        </is>
      </c>
      <c r="K453" t="inlineStr">
        <is>
          <t>LS14 6UH</t>
        </is>
      </c>
      <c r="L453" t="inlineStr">
        <is>
          <t>RR8</t>
        </is>
      </c>
      <c r="M453" t="inlineStr">
        <is>
          <t>Leeds Teaching Hospitals NHS Trust</t>
        </is>
      </c>
      <c r="N453" t="inlineStr">
        <is>
          <t>(0113) 2648164</t>
        </is>
      </c>
      <c r="O453" t="inlineStr"/>
      <c r="P453">
        <f>HYPERLINK("http://www.leedsth.nhs.uk", "http://www.leedsth.nhs.uk")</f>
        <v/>
      </c>
      <c r="Q453" t="inlineStr">
        <is>
          <t>(53.80659103393554, -1.4708892107009888)</t>
        </is>
      </c>
      <c r="R453" t="inlineStr"/>
    </row>
    <row r="454">
      <c r="A454" t="n">
        <v>41618</v>
      </c>
      <c r="B454" t="inlineStr">
        <is>
          <t>RR819</t>
        </is>
      </c>
      <c r="C454" t="inlineStr">
        <is>
          <t>Hospital</t>
        </is>
      </c>
      <c r="D454" t="inlineStr">
        <is>
          <t>Hospital</t>
        </is>
      </c>
      <c r="E454" t="inlineStr">
        <is>
          <t>NHS Sector</t>
        </is>
      </c>
      <c r="F454" t="inlineStr">
        <is>
          <t>Visible</t>
        </is>
      </c>
      <c r="G454" t="b">
        <v>1</v>
      </c>
      <c r="H454" t="inlineStr">
        <is>
          <t>Chapel Allerton Hospital</t>
        </is>
      </c>
      <c r="I454" t="inlineStr">
        <is>
          <t>Chapeltown Road</t>
        </is>
      </c>
      <c r="J454" t="inlineStr">
        <is>
          <t>Leeds, West Yorkshire</t>
        </is>
      </c>
      <c r="K454" t="inlineStr">
        <is>
          <t>LS7 4SA</t>
        </is>
      </c>
      <c r="L454" t="inlineStr">
        <is>
          <t>RR8</t>
        </is>
      </c>
      <c r="M454" t="inlineStr">
        <is>
          <t>Leeds Teaching Hospitals NHS Trust</t>
        </is>
      </c>
      <c r="N454" t="inlineStr">
        <is>
          <t>(0113) 2623404</t>
        </is>
      </c>
      <c r="O454" t="inlineStr"/>
      <c r="P454">
        <f>HYPERLINK("http://www.leedsth.nhs.uk", "http://www.leedsth.nhs.uk")</f>
        <v/>
      </c>
      <c r="Q454" t="inlineStr">
        <is>
          <t>(53.82263946533203, -1.5297948122024536)</t>
        </is>
      </c>
      <c r="R454" t="inlineStr"/>
    </row>
    <row r="455">
      <c r="A455" t="n">
        <v>41635</v>
      </c>
      <c r="B455" t="inlineStr">
        <is>
          <t>RRE11</t>
        </is>
      </c>
      <c r="C455" t="inlineStr">
        <is>
          <t>Hospital</t>
        </is>
      </c>
      <c r="D455" t="inlineStr">
        <is>
          <t>Hospital</t>
        </is>
      </c>
      <c r="E455" t="inlineStr">
        <is>
          <t>NHS Sector</t>
        </is>
      </c>
      <c r="F455" t="inlineStr">
        <is>
          <t>Visible</t>
        </is>
      </c>
      <c r="G455" t="b">
        <v>1</v>
      </c>
      <c r="H455" t="inlineStr">
        <is>
          <t>St George's</t>
        </is>
      </c>
      <c r="I455" t="inlineStr">
        <is>
          <t>Corporation Street</t>
        </is>
      </c>
      <c r="J455" t="inlineStr">
        <is>
          <t>Stafford, Staffordshire</t>
        </is>
      </c>
      <c r="K455" t="inlineStr">
        <is>
          <t>ST16 3SR</t>
        </is>
      </c>
      <c r="L455" t="inlineStr">
        <is>
          <t>RRE</t>
        </is>
      </c>
      <c r="M455" t="inlineStr">
        <is>
          <t>Midlands Partnership NHS Foundation Trust</t>
        </is>
      </c>
      <c r="N455" t="inlineStr">
        <is>
          <t>0300 790 7000</t>
        </is>
      </c>
      <c r="O455" t="inlineStr">
        <is>
          <t>enquiries@mpft.nhs.uk</t>
        </is>
      </c>
      <c r="P455">
        <f>HYPERLINK("https://www.mpft.nhs.uk", "https://www.mpft.nhs.uk")</f>
        <v/>
      </c>
      <c r="Q455" t="inlineStr">
        <is>
          <t>(52.81059265136719, -2.109073638916016)</t>
        </is>
      </c>
      <c r="R455" t="inlineStr">
        <is>
          <t>01785 258969</t>
        </is>
      </c>
    </row>
    <row r="456">
      <c r="A456" t="n">
        <v>41723</v>
      </c>
      <c r="B456" t="inlineStr">
        <is>
          <t>RRF01</t>
        </is>
      </c>
      <c r="C456" t="inlineStr">
        <is>
          <t>Hospital</t>
        </is>
      </c>
      <c r="D456" t="inlineStr">
        <is>
          <t>Hospital</t>
        </is>
      </c>
      <c r="E456" t="inlineStr">
        <is>
          <t>NHS Sector</t>
        </is>
      </c>
      <c r="F456" t="inlineStr">
        <is>
          <t>Visible</t>
        </is>
      </c>
      <c r="G456" t="b">
        <v>1</v>
      </c>
      <c r="H456" t="inlineStr">
        <is>
          <t>Leigh Infirmary</t>
        </is>
      </c>
      <c r="I456" t="inlineStr">
        <is>
          <t>The Avenue</t>
        </is>
      </c>
      <c r="J456" t="inlineStr">
        <is>
          <t>Leigh, Lancashire</t>
        </is>
      </c>
      <c r="K456" t="inlineStr">
        <is>
          <t>WN7 1HS</t>
        </is>
      </c>
      <c r="L456" t="inlineStr">
        <is>
          <t>RRF</t>
        </is>
      </c>
      <c r="M456" t="inlineStr">
        <is>
          <t>Wrightington, Wigan and Leigh NHS Foundation Trust</t>
        </is>
      </c>
      <c r="N456" t="inlineStr">
        <is>
          <t>01942 244000</t>
        </is>
      </c>
      <c r="O456" t="inlineStr">
        <is>
          <t>patient.relations@wwl.nhs.uk</t>
        </is>
      </c>
      <c r="P456">
        <f>HYPERLINK("http://www.wwl.nhs.uk/hospitals/leigh.aspx", "http://www.wwl.nhs.uk/hospitals/leigh.aspx")</f>
        <v/>
      </c>
      <c r="Q456" t="inlineStr">
        <is>
          <t>(53.5044174194336, -2.512239456176758)</t>
        </is>
      </c>
      <c r="R456" t="inlineStr">
        <is>
          <t>01942 822042</t>
        </is>
      </c>
    </row>
    <row r="457">
      <c r="A457" t="n">
        <v>41724</v>
      </c>
      <c r="B457" t="inlineStr">
        <is>
          <t>RRF02</t>
        </is>
      </c>
      <c r="C457" t="inlineStr">
        <is>
          <t>Hospital</t>
        </is>
      </c>
      <c r="D457" t="inlineStr">
        <is>
          <t>Hospital</t>
        </is>
      </c>
      <c r="E457" t="inlineStr">
        <is>
          <t>NHS Sector</t>
        </is>
      </c>
      <c r="F457" t="inlineStr">
        <is>
          <t>Visible</t>
        </is>
      </c>
      <c r="G457" t="b">
        <v>1</v>
      </c>
      <c r="H457" t="inlineStr">
        <is>
          <t>Royal Albert Edward Infirmary</t>
        </is>
      </c>
      <c r="I457" t="inlineStr">
        <is>
          <t>Wigan Lane</t>
        </is>
      </c>
      <c r="J457" t="inlineStr">
        <is>
          <t>Wigan, Lancashire</t>
        </is>
      </c>
      <c r="K457" t="inlineStr">
        <is>
          <t>WN1 2NN</t>
        </is>
      </c>
      <c r="L457" t="inlineStr">
        <is>
          <t>RRF</t>
        </is>
      </c>
      <c r="M457" t="inlineStr">
        <is>
          <t>Wrightington, Wigan and Leigh NHS Foundation Trust</t>
        </is>
      </c>
      <c r="N457" t="inlineStr">
        <is>
          <t>01942 244000</t>
        </is>
      </c>
      <c r="O457" t="inlineStr">
        <is>
          <t>patient.relations@wwl.nhs.uk</t>
        </is>
      </c>
      <c r="P457">
        <f>HYPERLINK("http://www.wwl.nhs.uk/hospitals/raei.aspx", "http://www.wwl.nhs.uk/hospitals/raei.aspx")</f>
        <v/>
      </c>
      <c r="Q457" t="inlineStr">
        <is>
          <t>(53.55774307250977, -2.6290764808654785)</t>
        </is>
      </c>
      <c r="R457" t="inlineStr">
        <is>
          <t>01942 822042</t>
        </is>
      </c>
    </row>
    <row r="458">
      <c r="A458" t="n">
        <v>41728</v>
      </c>
      <c r="B458" t="inlineStr">
        <is>
          <t>RRF53</t>
        </is>
      </c>
      <c r="C458" t="inlineStr">
        <is>
          <t>Hospital</t>
        </is>
      </c>
      <c r="D458" t="inlineStr">
        <is>
          <t>Hospital</t>
        </is>
      </c>
      <c r="E458" t="inlineStr">
        <is>
          <t>NHS Sector</t>
        </is>
      </c>
      <c r="F458" t="inlineStr">
        <is>
          <t>Visible</t>
        </is>
      </c>
      <c r="G458" t="b">
        <v>1</v>
      </c>
      <c r="H458" t="inlineStr">
        <is>
          <t>Wrightington Hospital</t>
        </is>
      </c>
      <c r="I458" t="inlineStr">
        <is>
          <t>Hall Lane, Appley Bridge</t>
        </is>
      </c>
      <c r="J458" t="inlineStr">
        <is>
          <t>Wigan, Lancashire</t>
        </is>
      </c>
      <c r="K458" t="inlineStr">
        <is>
          <t>WN6 9EP</t>
        </is>
      </c>
      <c r="L458" t="inlineStr">
        <is>
          <t>RRF</t>
        </is>
      </c>
      <c r="M458" t="inlineStr">
        <is>
          <t>Wrightington, Wigan and Leigh NHS Foundation Trust</t>
        </is>
      </c>
      <c r="N458" t="inlineStr">
        <is>
          <t>01942 244000</t>
        </is>
      </c>
      <c r="O458" t="inlineStr">
        <is>
          <t>patient.relations@wwl.nhs.uk</t>
        </is>
      </c>
      <c r="P458">
        <f>HYPERLINK("http://www.wwl.nhs.uk/hospitals/wrightington/default.aspx", "http://www.wwl.nhs.uk/hospitals/wrightington/default.aspx")</f>
        <v/>
      </c>
      <c r="Q458" t="inlineStr">
        <is>
          <t>(53.58981323242188, -2.7114951610565186)</t>
        </is>
      </c>
      <c r="R458" t="inlineStr">
        <is>
          <t>01942 822042</t>
        </is>
      </c>
    </row>
    <row r="459">
      <c r="A459" t="n">
        <v>41735</v>
      </c>
      <c r="B459" t="inlineStr">
        <is>
          <t>RRJ05</t>
        </is>
      </c>
      <c r="C459" t="inlineStr">
        <is>
          <t>Hospital</t>
        </is>
      </c>
      <c r="D459" t="inlineStr">
        <is>
          <t>Hospital</t>
        </is>
      </c>
      <c r="E459" t="inlineStr">
        <is>
          <t>NHS Sector</t>
        </is>
      </c>
      <c r="F459" t="inlineStr">
        <is>
          <t>Visible</t>
        </is>
      </c>
      <c r="G459" t="b">
        <v>1</v>
      </c>
      <c r="H459" t="inlineStr">
        <is>
          <t>Royal Orthopaedic Hospital</t>
        </is>
      </c>
      <c r="I459" t="inlineStr">
        <is>
          <t>The Woodlands, Bristol Road South, Northfield</t>
        </is>
      </c>
      <c r="J459" t="inlineStr">
        <is>
          <t>Birmingham, West Midlands</t>
        </is>
      </c>
      <c r="K459" t="inlineStr">
        <is>
          <t>B31 2AP</t>
        </is>
      </c>
      <c r="L459" t="inlineStr">
        <is>
          <t>RRJ</t>
        </is>
      </c>
      <c r="M459" t="inlineStr">
        <is>
          <t>The Royal Orthopaedic Hospital NHS Foundation Trust</t>
        </is>
      </c>
      <c r="N459" t="inlineStr">
        <is>
          <t>0121 685 4000</t>
        </is>
      </c>
      <c r="O459" t="inlineStr">
        <is>
          <t>roh.comms@nhs.net</t>
        </is>
      </c>
      <c r="P459">
        <f>HYPERLINK("http://www.roh.nhs.uk/", "http://www.roh.nhs.uk/")</f>
        <v/>
      </c>
      <c r="Q459" t="inlineStr">
        <is>
          <t>(52.42113876342773, -1.9608128070831297)</t>
        </is>
      </c>
      <c r="R459" t="inlineStr">
        <is>
          <t>0121 685 4100</t>
        </is>
      </c>
    </row>
    <row r="460">
      <c r="A460" t="n">
        <v>41754</v>
      </c>
      <c r="B460" t="inlineStr">
        <is>
          <t>RRK15</t>
        </is>
      </c>
      <c r="C460" t="inlineStr">
        <is>
          <t>Hospital</t>
        </is>
      </c>
      <c r="D460" t="inlineStr">
        <is>
          <t>Hospital</t>
        </is>
      </c>
      <c r="E460" t="inlineStr">
        <is>
          <t>NHS Sector</t>
        </is>
      </c>
      <c r="F460" t="inlineStr">
        <is>
          <t>Visible</t>
        </is>
      </c>
      <c r="G460" t="b">
        <v>1</v>
      </c>
      <c r="H460" t="inlineStr">
        <is>
          <t>Queen Elizabeth Hospital Birmingham</t>
        </is>
      </c>
      <c r="I460" t="inlineStr">
        <is>
          <t>Mindelsohn Way, Edgbaston</t>
        </is>
      </c>
      <c r="J460" t="inlineStr">
        <is>
          <t>Birmingham</t>
        </is>
      </c>
      <c r="K460" t="inlineStr">
        <is>
          <t>B15 2WB</t>
        </is>
      </c>
      <c r="L460" t="inlineStr">
        <is>
          <t>RRK</t>
        </is>
      </c>
      <c r="M460" t="inlineStr">
        <is>
          <t>University Hospitals Birmingham NHS Foundation Trust</t>
        </is>
      </c>
      <c r="N460" t="inlineStr">
        <is>
          <t>0121 371 2000</t>
        </is>
      </c>
      <c r="O460" t="inlineStr">
        <is>
          <t>communications@uhb.nhs.uk</t>
        </is>
      </c>
      <c r="P460">
        <f>HYPERLINK("http://www.uhb.nhs.uk", "http://www.uhb.nhs.uk")</f>
        <v/>
      </c>
      <c r="Q460" t="inlineStr">
        <is>
          <t>(52.45014953613281, -1.94176185131073)</t>
        </is>
      </c>
      <c r="R460" t="inlineStr">
        <is>
          <t>0121 627 2834</t>
        </is>
      </c>
    </row>
    <row r="461">
      <c r="A461" t="n">
        <v>41804</v>
      </c>
      <c r="B461" t="inlineStr">
        <is>
          <t>RRV03</t>
        </is>
      </c>
      <c r="C461" t="inlineStr">
        <is>
          <t>Hospital</t>
        </is>
      </c>
      <c r="D461" t="inlineStr">
        <is>
          <t>Hospital</t>
        </is>
      </c>
      <c r="E461" t="inlineStr">
        <is>
          <t>NHS Sector</t>
        </is>
      </c>
      <c r="F461" t="inlineStr">
        <is>
          <t>Visible</t>
        </is>
      </c>
      <c r="G461" t="b">
        <v>1</v>
      </c>
      <c r="H461" t="inlineStr">
        <is>
          <t>University College Hospital</t>
        </is>
      </c>
      <c r="I461" t="inlineStr">
        <is>
          <t>University College Hospital, 235 Euston Road</t>
        </is>
      </c>
      <c r="J461" t="inlineStr">
        <is>
          <t>London</t>
        </is>
      </c>
      <c r="K461" t="inlineStr">
        <is>
          <t>NW1 2BU</t>
        </is>
      </c>
      <c r="L461" t="inlineStr">
        <is>
          <t>RRV</t>
        </is>
      </c>
      <c r="M461" t="inlineStr">
        <is>
          <t>University College London Hospitals NHS Foundation Trust</t>
        </is>
      </c>
      <c r="N461" t="inlineStr">
        <is>
          <t>020 3456 7890</t>
        </is>
      </c>
      <c r="O461" t="inlineStr"/>
      <c r="P461">
        <f>HYPERLINK("http://www.uclh.nhs.uk", "http://www.uclh.nhs.uk")</f>
        <v/>
      </c>
      <c r="Q461" t="inlineStr">
        <is>
          <t>(51.5248908996582, -0.1368961632251739)</t>
        </is>
      </c>
      <c r="R461" t="inlineStr"/>
    </row>
    <row r="462">
      <c r="A462" t="n">
        <v>41806</v>
      </c>
      <c r="B462" t="inlineStr">
        <is>
          <t>RRV30</t>
        </is>
      </c>
      <c r="C462" t="inlineStr">
        <is>
          <t>Hospital</t>
        </is>
      </c>
      <c r="D462" t="inlineStr">
        <is>
          <t>Hospital</t>
        </is>
      </c>
      <c r="E462" t="inlineStr">
        <is>
          <t>NHS Sector</t>
        </is>
      </c>
      <c r="F462" t="inlineStr">
        <is>
          <t>Visible</t>
        </is>
      </c>
      <c r="G462" t="b">
        <v>1</v>
      </c>
      <c r="H462" t="inlineStr">
        <is>
          <t>University College Hospital at Westmoreland Street</t>
        </is>
      </c>
      <c r="I462" t="inlineStr">
        <is>
          <t>University College Hospital at Westmoreland Street, 16-18 Westmoreland Street</t>
        </is>
      </c>
      <c r="J462" t="inlineStr">
        <is>
          <t>London</t>
        </is>
      </c>
      <c r="K462" t="inlineStr">
        <is>
          <t>W1G 8PH</t>
        </is>
      </c>
      <c r="L462" t="inlineStr">
        <is>
          <t>RRV</t>
        </is>
      </c>
      <c r="M462" t="inlineStr">
        <is>
          <t>University College London Hospitals NHS Foundation Trust</t>
        </is>
      </c>
      <c r="N462" t="inlineStr">
        <is>
          <t>020 3456 7898</t>
        </is>
      </c>
      <c r="O462" t="inlineStr"/>
      <c r="P462">
        <f>HYPERLINK("http://www.uclh.nhs.uk/OurServices/OurHospitals/HH/Pages/Home.aspx", "http://www.uclh.nhs.uk/OurServices/OurHospitals/HH/Pages/Home.aspx")</f>
        <v/>
      </c>
      <c r="Q462" t="inlineStr">
        <is>
          <t>(51.51958084106445, -0.1497539281845092)</t>
        </is>
      </c>
      <c r="R462" t="inlineStr"/>
    </row>
    <row r="463">
      <c r="A463" t="n">
        <v>41807</v>
      </c>
      <c r="B463" t="inlineStr">
        <is>
          <t>RRV60</t>
        </is>
      </c>
      <c r="C463" t="inlineStr">
        <is>
          <t>Hospital</t>
        </is>
      </c>
      <c r="D463" t="inlineStr">
        <is>
          <t>Hospital</t>
        </is>
      </c>
      <c r="E463" t="inlineStr">
        <is>
          <t>NHS Sector</t>
        </is>
      </c>
      <c r="F463" t="inlineStr">
        <is>
          <t>Visible</t>
        </is>
      </c>
      <c r="G463" t="b">
        <v>1</v>
      </c>
      <c r="H463" t="inlineStr">
        <is>
          <t>The Royal London Hospital For Integrated Medicine</t>
        </is>
      </c>
      <c r="I463" t="inlineStr">
        <is>
          <t>60 Great Ormond Street</t>
        </is>
      </c>
      <c r="J463" t="inlineStr">
        <is>
          <t>London</t>
        </is>
      </c>
      <c r="K463" t="inlineStr">
        <is>
          <t>WC1N 3HR</t>
        </is>
      </c>
      <c r="L463" t="inlineStr">
        <is>
          <t>RRV</t>
        </is>
      </c>
      <c r="M463" t="inlineStr">
        <is>
          <t>University College London Hospitals NHS Foundation Trust</t>
        </is>
      </c>
      <c r="N463" t="inlineStr">
        <is>
          <t>020 3456 7890</t>
        </is>
      </c>
      <c r="O463" t="inlineStr">
        <is>
          <t>rlhhpatients@uclh.org</t>
        </is>
      </c>
      <c r="P463">
        <f>HYPERLINK("http://www.uclh.nhs.uk/rlhim", "http://www.uclh.nhs.uk/rlhim")</f>
        <v/>
      </c>
      <c r="Q463" t="inlineStr">
        <is>
          <t>(51.5217399597168, -0.1213848069310188)</t>
        </is>
      </c>
      <c r="R463" t="inlineStr">
        <is>
          <t>020 7391 8829</t>
        </is>
      </c>
    </row>
    <row r="464">
      <c r="A464" t="n">
        <v>41822</v>
      </c>
      <c r="B464" t="inlineStr">
        <is>
          <t>RRVNQ</t>
        </is>
      </c>
      <c r="C464" t="inlineStr">
        <is>
          <t>Hospital</t>
        </is>
      </c>
      <c r="D464" t="inlineStr">
        <is>
          <t>Hospital</t>
        </is>
      </c>
      <c r="E464" t="inlineStr">
        <is>
          <t>NHS Sector</t>
        </is>
      </c>
      <c r="F464" t="inlineStr">
        <is>
          <t>Visible</t>
        </is>
      </c>
      <c r="G464" t="b">
        <v>1</v>
      </c>
      <c r="H464" t="inlineStr">
        <is>
          <t>National Hospital For Neurology and Neurosurgery, Queen Square</t>
        </is>
      </c>
      <c r="I464" t="inlineStr">
        <is>
          <t>Queen Square</t>
        </is>
      </c>
      <c r="J464" t="inlineStr">
        <is>
          <t>London</t>
        </is>
      </c>
      <c r="K464" t="inlineStr">
        <is>
          <t>WC1N 3BG</t>
        </is>
      </c>
      <c r="L464" t="inlineStr">
        <is>
          <t>RRV</t>
        </is>
      </c>
      <c r="M464" t="inlineStr">
        <is>
          <t>University College London Hospitals NHS Foundation Trust</t>
        </is>
      </c>
      <c r="N464" t="inlineStr">
        <is>
          <t>020 3456 7890</t>
        </is>
      </c>
      <c r="O464" t="inlineStr"/>
      <c r="P464">
        <f>HYPERLINK("http://www.uclh.nhs.uk/", "http://www.uclh.nhs.uk/")</f>
        <v/>
      </c>
      <c r="Q464" t="inlineStr">
        <is>
          <t>(51.52217102050781, -0.1219868585467338)</t>
        </is>
      </c>
      <c r="R464" t="inlineStr"/>
    </row>
    <row r="465">
      <c r="A465" t="n">
        <v>41823</v>
      </c>
      <c r="B465" t="inlineStr">
        <is>
          <t>RRVRH</t>
        </is>
      </c>
      <c r="C465" t="inlineStr">
        <is>
          <t>Hospital</t>
        </is>
      </c>
      <c r="D465" t="inlineStr">
        <is>
          <t>Hospital</t>
        </is>
      </c>
      <c r="E465" t="inlineStr">
        <is>
          <t>NHS Sector</t>
        </is>
      </c>
      <c r="F465" t="inlineStr">
        <is>
          <t>Visible</t>
        </is>
      </c>
      <c r="G465" t="b">
        <v>1</v>
      </c>
      <c r="H465" t="inlineStr">
        <is>
          <t>Hospital For Tropical Diseases</t>
        </is>
      </c>
      <c r="I465" t="inlineStr">
        <is>
          <t>Mortimer Market Centre, Mortimer Market, Off Capper Street</t>
        </is>
      </c>
      <c r="J465" t="inlineStr">
        <is>
          <t>London</t>
        </is>
      </c>
      <c r="K465" t="inlineStr">
        <is>
          <t>WC1E 6JD</t>
        </is>
      </c>
      <c r="L465" t="inlineStr">
        <is>
          <t>RRV</t>
        </is>
      </c>
      <c r="M465" t="inlineStr">
        <is>
          <t>University College London Hospitals NHS Foundation Trust</t>
        </is>
      </c>
      <c r="N465" t="inlineStr">
        <is>
          <t>020 3456 7891</t>
        </is>
      </c>
      <c r="O465" t="inlineStr"/>
      <c r="P465">
        <f>HYPERLINK("http://www.uclh.nhs.uk", "http://www.uclh.nhs.uk")</f>
        <v/>
      </c>
      <c r="Q465" t="inlineStr">
        <is>
          <t>(51.52315902709961, -0.1353956162929534)</t>
        </is>
      </c>
      <c r="R465" t="inlineStr"/>
    </row>
    <row r="466">
      <c r="A466" t="n">
        <v>41826</v>
      </c>
      <c r="B466" t="inlineStr">
        <is>
          <t>RT113</t>
        </is>
      </c>
      <c r="C466" t="inlineStr">
        <is>
          <t>Hospital</t>
        </is>
      </c>
      <c r="D466" t="inlineStr">
        <is>
          <t>Hospital</t>
        </is>
      </c>
      <c r="E466" t="inlineStr">
        <is>
          <t>NHS Sector</t>
        </is>
      </c>
      <c r="F466" t="inlineStr">
        <is>
          <t>Visible</t>
        </is>
      </c>
      <c r="G466" t="b">
        <v>1</v>
      </c>
      <c r="H466" t="inlineStr">
        <is>
          <t>Fulbourn Hospital</t>
        </is>
      </c>
      <c r="I466" t="inlineStr">
        <is>
          <t>Fulbourn Hospital, Fulbourn</t>
        </is>
      </c>
      <c r="J466" t="inlineStr">
        <is>
          <t>Cambridge</t>
        </is>
      </c>
      <c r="K466" t="inlineStr">
        <is>
          <t>CB21 5EF</t>
        </is>
      </c>
      <c r="L466" t="inlineStr">
        <is>
          <t>RT1</t>
        </is>
      </c>
      <c r="M466" t="inlineStr">
        <is>
          <t>Cambridgeshire and Peterborough NHS Foundation Trust</t>
        </is>
      </c>
      <c r="N466" t="inlineStr">
        <is>
          <t>01223219400</t>
        </is>
      </c>
      <c r="O466" t="inlineStr"/>
      <c r="P466">
        <f>HYPERLINK("http://www.cpft.nhs.uk", "http://www.cpft.nhs.uk")</f>
        <v/>
      </c>
      <c r="Q466" t="inlineStr">
        <is>
          <t>(52.18449020385742, 0.1883153766393661)</t>
        </is>
      </c>
      <c r="R466" t="inlineStr"/>
    </row>
    <row r="467">
      <c r="A467" t="n">
        <v>41841</v>
      </c>
      <c r="B467" t="inlineStr">
        <is>
          <t>RT301</t>
        </is>
      </c>
      <c r="C467" t="inlineStr">
        <is>
          <t>Hospital</t>
        </is>
      </c>
      <c r="D467" t="inlineStr">
        <is>
          <t>Hospital</t>
        </is>
      </c>
      <c r="E467" t="inlineStr">
        <is>
          <t>NHS Sector</t>
        </is>
      </c>
      <c r="F467" t="inlineStr">
        <is>
          <t>Visible</t>
        </is>
      </c>
      <c r="G467" t="b">
        <v>1</v>
      </c>
      <c r="H467" t="inlineStr">
        <is>
          <t>Harefield Hospital</t>
        </is>
      </c>
      <c r="I467" t="inlineStr">
        <is>
          <t>Hill End Road</t>
        </is>
      </c>
      <c r="J467" t="inlineStr">
        <is>
          <t>Harefield, Middlesex</t>
        </is>
      </c>
      <c r="K467" t="inlineStr">
        <is>
          <t>UB9 6JH</t>
        </is>
      </c>
      <c r="L467" t="inlineStr">
        <is>
          <t>RT3</t>
        </is>
      </c>
      <c r="M467" t="inlineStr">
        <is>
          <t>Royal Brompton and Harefield NHS Foundation Trust</t>
        </is>
      </c>
      <c r="N467" t="inlineStr">
        <is>
          <t>01895 823 737</t>
        </is>
      </c>
      <c r="O467" t="inlineStr">
        <is>
          <t>pals@rbht.nhs.uk</t>
        </is>
      </c>
      <c r="P467">
        <f>HYPERLINK("http://www.rbht.nhs.uk/", "http://www.rbht.nhs.uk/")</f>
        <v/>
      </c>
      <c r="Q467" t="inlineStr">
        <is>
          <t>(51.60673141479492, -0.4827539324760437)</t>
        </is>
      </c>
      <c r="R467" t="inlineStr"/>
    </row>
    <row r="468">
      <c r="A468" t="n">
        <v>41842</v>
      </c>
      <c r="B468" t="inlineStr">
        <is>
          <t>RT302</t>
        </is>
      </c>
      <c r="C468" t="inlineStr">
        <is>
          <t>Hospital</t>
        </is>
      </c>
      <c r="D468" t="inlineStr">
        <is>
          <t>Hospital</t>
        </is>
      </c>
      <c r="E468" t="inlineStr">
        <is>
          <t>NHS Sector</t>
        </is>
      </c>
      <c r="F468" t="inlineStr">
        <is>
          <t>Visible</t>
        </is>
      </c>
      <c r="G468" t="b">
        <v>1</v>
      </c>
      <c r="H468" t="inlineStr">
        <is>
          <t>Royal Brompton Hospital</t>
        </is>
      </c>
      <c r="I468" t="inlineStr">
        <is>
          <t>Sydney Street</t>
        </is>
      </c>
      <c r="J468" t="inlineStr">
        <is>
          <t>London, Greater London</t>
        </is>
      </c>
      <c r="K468" t="inlineStr">
        <is>
          <t>SW3 6NP</t>
        </is>
      </c>
      <c r="L468" t="inlineStr">
        <is>
          <t>RT3</t>
        </is>
      </c>
      <c r="M468" t="inlineStr">
        <is>
          <t>Royal Brompton and Harefield NHS Foundation Trust</t>
        </is>
      </c>
      <c r="N468" t="inlineStr">
        <is>
          <t>020 7352 8121</t>
        </is>
      </c>
      <c r="O468" t="inlineStr">
        <is>
          <t>pals@rbht.nhs.uk</t>
        </is>
      </c>
      <c r="P468">
        <f>HYPERLINK("http://www.rbht.nhs.uk", "http://www.rbht.nhs.uk")</f>
        <v/>
      </c>
      <c r="Q468" t="inlineStr">
        <is>
          <t>(51.48974227905274, -0.1708405464887619)</t>
        </is>
      </c>
      <c r="R468" t="inlineStr">
        <is>
          <t>020 7351 8473</t>
        </is>
      </c>
    </row>
    <row r="469">
      <c r="A469" t="n">
        <v>41862</v>
      </c>
      <c r="B469" t="inlineStr">
        <is>
          <t>RTD01</t>
        </is>
      </c>
      <c r="C469" t="inlineStr">
        <is>
          <t>Hospital</t>
        </is>
      </c>
      <c r="D469" t="inlineStr">
        <is>
          <t>Hospital</t>
        </is>
      </c>
      <c r="E469" t="inlineStr">
        <is>
          <t>NHS Sector</t>
        </is>
      </c>
      <c r="F469" t="inlineStr">
        <is>
          <t>Visible</t>
        </is>
      </c>
      <c r="G469" t="b">
        <v>1</v>
      </c>
      <c r="H469" t="inlineStr">
        <is>
          <t>Freeman Hospital</t>
        </is>
      </c>
      <c r="I469" t="inlineStr">
        <is>
          <t>Freeman Road, High Heaton</t>
        </is>
      </c>
      <c r="J469" t="inlineStr">
        <is>
          <t>Newcastle Upon Tyne, Tyne and Wear</t>
        </is>
      </c>
      <c r="K469" t="inlineStr">
        <is>
          <t>NE7 7DN</t>
        </is>
      </c>
      <c r="L469" t="inlineStr">
        <is>
          <t>RTD</t>
        </is>
      </c>
      <c r="M469" t="inlineStr">
        <is>
          <t>The Newcastle Upon Tyne Hospitals NHS Foundation Trust</t>
        </is>
      </c>
      <c r="N469" t="inlineStr">
        <is>
          <t>(0191) 233 6161</t>
        </is>
      </c>
      <c r="O469" t="inlineStr">
        <is>
          <t>foundation.office@nuth.nhs.uk</t>
        </is>
      </c>
      <c r="P469">
        <f>HYPERLINK("http://www.newcastle-hospitals.nhs.uk/", "http://www.newcastle-hospitals.nhs.uk/")</f>
        <v/>
      </c>
      <c r="Q469" t="inlineStr">
        <is>
          <t>(55.00277709960938, -1.5933622121810913)</t>
        </is>
      </c>
      <c r="R469" t="inlineStr">
        <is>
          <t>(0191) 213 1968</t>
        </is>
      </c>
    </row>
    <row r="470">
      <c r="A470" t="n">
        <v>41863</v>
      </c>
      <c r="B470" t="inlineStr">
        <is>
          <t>RTD02</t>
        </is>
      </c>
      <c r="C470" t="inlineStr">
        <is>
          <t>Hospital</t>
        </is>
      </c>
      <c r="D470" t="inlineStr">
        <is>
          <t>Hospital</t>
        </is>
      </c>
      <c r="E470" t="inlineStr">
        <is>
          <t>NHS Sector</t>
        </is>
      </c>
      <c r="F470" t="inlineStr">
        <is>
          <t>Visible</t>
        </is>
      </c>
      <c r="G470" t="b">
        <v>1</v>
      </c>
      <c r="H470" t="inlineStr">
        <is>
          <t>The Royal Victoria Infirmary</t>
        </is>
      </c>
      <c r="I470" t="inlineStr">
        <is>
          <t>Queen Victoria Road, New Victoria Wing, Royal Victoria Infirmary</t>
        </is>
      </c>
      <c r="J470" t="inlineStr">
        <is>
          <t>Newcastle Upon Tyne</t>
        </is>
      </c>
      <c r="K470" t="inlineStr">
        <is>
          <t>NE1 4LP</t>
        </is>
      </c>
      <c r="L470" t="inlineStr">
        <is>
          <t>RTD</t>
        </is>
      </c>
      <c r="M470" t="inlineStr">
        <is>
          <t>The Newcastle Upon Tyne Hospitals NHS Foundation Trust</t>
        </is>
      </c>
      <c r="N470" t="inlineStr">
        <is>
          <t>0191 233 6161</t>
        </is>
      </c>
      <c r="O470" t="inlineStr">
        <is>
          <t>foundation.office@nuth.nhs.uk</t>
        </is>
      </c>
      <c r="P470">
        <f>HYPERLINK("http://www.newcastle-hospitals.nhs.uk/", "http://www.newcastle-hospitals.nhs.uk/")</f>
        <v/>
      </c>
      <c r="Q470" t="inlineStr">
        <is>
          <t>(54.98021697998047, -1.6188395023345947)</t>
        </is>
      </c>
      <c r="R470" t="inlineStr">
        <is>
          <t>0191 201 0155</t>
        </is>
      </c>
    </row>
    <row r="471">
      <c r="A471" t="n">
        <v>41865</v>
      </c>
      <c r="B471" t="inlineStr">
        <is>
          <t>RTD04</t>
        </is>
      </c>
      <c r="C471" t="inlineStr">
        <is>
          <t>Hospital</t>
        </is>
      </c>
      <c r="D471" t="inlineStr">
        <is>
          <t>Hospital</t>
        </is>
      </c>
      <c r="E471" t="inlineStr">
        <is>
          <t>NHS Sector</t>
        </is>
      </c>
      <c r="F471" t="inlineStr">
        <is>
          <t>Visible</t>
        </is>
      </c>
      <c r="G471" t="b">
        <v>1</v>
      </c>
      <c r="H471" t="inlineStr">
        <is>
          <t>Newcastle Dental Hospital</t>
        </is>
      </c>
      <c r="I471" t="inlineStr">
        <is>
          <t>Richardson Road</t>
        </is>
      </c>
      <c r="J471" t="inlineStr">
        <is>
          <t>Newcastle Upon Tyne, Tyne and Wear</t>
        </is>
      </c>
      <c r="K471" t="inlineStr">
        <is>
          <t>NE2 4AZ</t>
        </is>
      </c>
      <c r="L471" t="inlineStr">
        <is>
          <t>RTD</t>
        </is>
      </c>
      <c r="M471" t="inlineStr">
        <is>
          <t>The Newcastle Upon Tyne Hospitals NHS Foundation Trust</t>
        </is>
      </c>
      <c r="N471" t="inlineStr">
        <is>
          <t>(0191) 233 6161</t>
        </is>
      </c>
      <c r="O471" t="inlineStr">
        <is>
          <t>foundation.office@nuth.nhs.uk</t>
        </is>
      </c>
      <c r="P471">
        <f>HYPERLINK("http://www.newcastle-hospitals.nhs.uk/", "http://www.newcastle-hospitals.nhs.uk/")</f>
        <v/>
      </c>
      <c r="Q471" t="inlineStr">
        <is>
          <t>(54.98150253295898, -1.6227023601531982)</t>
        </is>
      </c>
      <c r="R471" t="inlineStr">
        <is>
          <t>(0191) 282 4671</t>
        </is>
      </c>
    </row>
    <row r="472">
      <c r="A472" t="n">
        <v>41871</v>
      </c>
      <c r="B472" t="inlineStr">
        <is>
          <t>RTD10</t>
        </is>
      </c>
      <c r="C472" t="inlineStr">
        <is>
          <t>Hospital</t>
        </is>
      </c>
      <c r="D472" t="inlineStr">
        <is>
          <t>Hospital</t>
        </is>
      </c>
      <c r="E472" t="inlineStr">
        <is>
          <t>NHS Sector</t>
        </is>
      </c>
      <c r="F472" t="inlineStr">
        <is>
          <t>Visible</t>
        </is>
      </c>
      <c r="G472" t="b">
        <v>1</v>
      </c>
      <c r="H472" t="inlineStr">
        <is>
          <t>Great North Childrens Hospital</t>
        </is>
      </c>
      <c r="I472" t="inlineStr">
        <is>
          <t>Queen Victoria Road, New Victoria Wing, Royal Victoria Infirmary</t>
        </is>
      </c>
      <c r="J472" t="inlineStr">
        <is>
          <t>Newcastle Upon Tyne</t>
        </is>
      </c>
      <c r="K472" t="inlineStr">
        <is>
          <t>NE1 4LP</t>
        </is>
      </c>
      <c r="L472" t="inlineStr">
        <is>
          <t>RTD</t>
        </is>
      </c>
      <c r="M472" t="inlineStr">
        <is>
          <t>The Newcastle Upon Tyne Hospitals NHS Foundation Trust</t>
        </is>
      </c>
      <c r="N472" t="inlineStr">
        <is>
          <t>0191 233 6161</t>
        </is>
      </c>
      <c r="O472" t="inlineStr"/>
      <c r="P472">
        <f>HYPERLINK("http://www.gnch.nhs.uk", "http://www.gnch.nhs.uk")</f>
        <v/>
      </c>
      <c r="Q472" t="inlineStr">
        <is>
          <t>(54.98021697998047, -1.6188395023345947)</t>
        </is>
      </c>
      <c r="R472" t="inlineStr"/>
    </row>
    <row r="473">
      <c r="A473" t="n">
        <v>41887</v>
      </c>
      <c r="B473" t="inlineStr">
        <is>
          <t>RTE01</t>
        </is>
      </c>
      <c r="C473" t="inlineStr">
        <is>
          <t>Hospital</t>
        </is>
      </c>
      <c r="D473" t="inlineStr">
        <is>
          <t>Hospital</t>
        </is>
      </c>
      <c r="E473" t="inlineStr">
        <is>
          <t>NHS Sector</t>
        </is>
      </c>
      <c r="F473" t="inlineStr">
        <is>
          <t>Visible</t>
        </is>
      </c>
      <c r="G473" t="b">
        <v>1</v>
      </c>
      <c r="H473" t="inlineStr">
        <is>
          <t>Cheltenham General Hospital</t>
        </is>
      </c>
      <c r="I473" t="inlineStr">
        <is>
          <t>Sandford Road</t>
        </is>
      </c>
      <c r="J473" t="inlineStr">
        <is>
          <t>Cheltenham, Gloucestershire</t>
        </is>
      </c>
      <c r="K473" t="inlineStr">
        <is>
          <t>GL53 7AN</t>
        </is>
      </c>
      <c r="L473" t="inlineStr">
        <is>
          <t>RTE</t>
        </is>
      </c>
      <c r="M473" t="inlineStr">
        <is>
          <t>Gloucestershire Hospitals NHS Foundation Trust</t>
        </is>
      </c>
      <c r="N473" t="inlineStr">
        <is>
          <t>0300 422 2222</t>
        </is>
      </c>
      <c r="O473" t="inlineStr"/>
      <c r="P473">
        <f>HYPERLINK("http://www.gloshospitals.nhs.uk", "http://www.gloshospitals.nhs.uk")</f>
        <v/>
      </c>
      <c r="Q473" t="inlineStr">
        <is>
          <t>(51.89212417602539, -2.071868419647217)</t>
        </is>
      </c>
      <c r="R473" t="inlineStr"/>
    </row>
    <row r="474">
      <c r="A474" t="n">
        <v>41889</v>
      </c>
      <c r="B474" t="inlineStr">
        <is>
          <t>RTE03</t>
        </is>
      </c>
      <c r="C474" t="inlineStr">
        <is>
          <t>Hospital</t>
        </is>
      </c>
      <c r="D474" t="inlineStr">
        <is>
          <t>Hospital</t>
        </is>
      </c>
      <c r="E474" t="inlineStr">
        <is>
          <t>NHS Sector</t>
        </is>
      </c>
      <c r="F474" t="inlineStr">
        <is>
          <t>Visible</t>
        </is>
      </c>
      <c r="G474" t="b">
        <v>1</v>
      </c>
      <c r="H474" t="inlineStr">
        <is>
          <t>Gloucestershire Royal Hospital</t>
        </is>
      </c>
      <c r="I474" t="inlineStr">
        <is>
          <t>Great Western Road</t>
        </is>
      </c>
      <c r="J474" t="inlineStr">
        <is>
          <t>Gloucester, Gloucestershire</t>
        </is>
      </c>
      <c r="K474" t="inlineStr">
        <is>
          <t>GL1 3NN</t>
        </is>
      </c>
      <c r="L474" t="inlineStr">
        <is>
          <t>RTE</t>
        </is>
      </c>
      <c r="M474" t="inlineStr">
        <is>
          <t>Gloucestershire Hospitals NHS Foundation Trust</t>
        </is>
      </c>
      <c r="N474" t="inlineStr">
        <is>
          <t>03004 222 222</t>
        </is>
      </c>
      <c r="O474" t="inlineStr"/>
      <c r="P474">
        <f>HYPERLINK("http://www.gloshospitals.nhs.uk", "http://www.gloshospitals.nhs.uk")</f>
        <v/>
      </c>
      <c r="Q474" t="inlineStr">
        <is>
          <t>(51.86638259887695, -2.2320585250854488)</t>
        </is>
      </c>
      <c r="R474" t="inlineStr"/>
    </row>
    <row r="475">
      <c r="A475" t="n">
        <v>41898</v>
      </c>
      <c r="B475" t="inlineStr">
        <is>
          <t>RTE22</t>
        </is>
      </c>
      <c r="C475" t="inlineStr">
        <is>
          <t>Hospital</t>
        </is>
      </c>
      <c r="D475" t="inlineStr">
        <is>
          <t>Hospital</t>
        </is>
      </c>
      <c r="E475" t="inlineStr">
        <is>
          <t>NHS Sector</t>
        </is>
      </c>
      <c r="F475" t="inlineStr">
        <is>
          <t>Visible</t>
        </is>
      </c>
      <c r="G475" t="b">
        <v>1</v>
      </c>
      <c r="H475" t="inlineStr">
        <is>
          <t>Moore Cottage Hospital</t>
        </is>
      </c>
      <c r="I475" t="inlineStr">
        <is>
          <t>Moore Road, Bourton-on-The-Water</t>
        </is>
      </c>
      <c r="J475" t="inlineStr">
        <is>
          <t>Cheltenham, Gloucestershire</t>
        </is>
      </c>
      <c r="K475" t="inlineStr">
        <is>
          <t>GL54 2AZ</t>
        </is>
      </c>
      <c r="L475" t="inlineStr">
        <is>
          <t>RTE</t>
        </is>
      </c>
      <c r="M475" t="inlineStr">
        <is>
          <t>Gloucestershire Hospitals NHS Foundation Trust</t>
        </is>
      </c>
      <c r="N475" t="inlineStr"/>
      <c r="O475" t="inlineStr"/>
      <c r="P475">
        <f>HYPERLINK("nan", "nan")</f>
        <v/>
      </c>
      <c r="Q475" t="inlineStr">
        <is>
          <t>(51.88631057739258, -1.7567760944366455)</t>
        </is>
      </c>
      <c r="R475" t="inlineStr"/>
    </row>
    <row r="476">
      <c r="A476" t="n">
        <v>41929</v>
      </c>
      <c r="B476" t="inlineStr">
        <is>
          <t>RTE57</t>
        </is>
      </c>
      <c r="C476" t="inlineStr">
        <is>
          <t>Hospital</t>
        </is>
      </c>
      <c r="D476" t="inlineStr">
        <is>
          <t>Hospital</t>
        </is>
      </c>
      <c r="E476" t="inlineStr">
        <is>
          <t>NHS Sector</t>
        </is>
      </c>
      <c r="F476" t="inlineStr">
        <is>
          <t>Visible</t>
        </is>
      </c>
      <c r="G476" t="b">
        <v>1</v>
      </c>
      <c r="H476" t="inlineStr">
        <is>
          <t>Thirlestaine Breast Centre</t>
        </is>
      </c>
      <c r="I476" t="inlineStr">
        <is>
          <t>Cobalt House, Thirlstaine Road</t>
        </is>
      </c>
      <c r="J476" t="inlineStr">
        <is>
          <t>Cheltenham</t>
        </is>
      </c>
      <c r="K476" t="inlineStr">
        <is>
          <t>GL53 7AS</t>
        </is>
      </c>
      <c r="L476" t="inlineStr">
        <is>
          <t>RTE</t>
        </is>
      </c>
      <c r="M476" t="inlineStr">
        <is>
          <t>Gloucestershire Hospitals NHS Foundation Trust</t>
        </is>
      </c>
      <c r="N476" t="inlineStr">
        <is>
          <t>0300 422 3785</t>
        </is>
      </c>
      <c r="O476" t="inlineStr"/>
      <c r="P476">
        <f>HYPERLINK("nan", "nan")</f>
        <v/>
      </c>
      <c r="Q476" t="inlineStr">
        <is>
          <t>(51.88847351074218, -2.069857597351074)</t>
        </is>
      </c>
      <c r="R476" t="inlineStr"/>
    </row>
    <row r="477">
      <c r="A477" t="n">
        <v>41931</v>
      </c>
      <c r="B477" t="inlineStr">
        <is>
          <t>RTE64</t>
        </is>
      </c>
      <c r="C477" t="inlineStr">
        <is>
          <t>Hospital</t>
        </is>
      </c>
      <c r="D477" t="inlineStr">
        <is>
          <t>Hospital</t>
        </is>
      </c>
      <c r="E477" t="inlineStr">
        <is>
          <t>NHS Sector</t>
        </is>
      </c>
      <c r="F477" t="inlineStr">
        <is>
          <t>Visible</t>
        </is>
      </c>
      <c r="G477" t="b">
        <v>1</v>
      </c>
      <c r="H477" t="inlineStr">
        <is>
          <t>Tetbury Hospital</t>
        </is>
      </c>
      <c r="I477" t="inlineStr">
        <is>
          <t>Malmesbury Road</t>
        </is>
      </c>
      <c r="J477" t="inlineStr">
        <is>
          <t>Tetbury, Gloucestershire</t>
        </is>
      </c>
      <c r="K477" t="inlineStr">
        <is>
          <t>GL8 8XB</t>
        </is>
      </c>
      <c r="L477" t="inlineStr">
        <is>
          <t>RTE</t>
        </is>
      </c>
      <c r="M477" t="inlineStr">
        <is>
          <t>Gloucestershire Hospitals NHS Foundation Trust</t>
        </is>
      </c>
      <c r="N477" t="inlineStr">
        <is>
          <t>01666 502336</t>
        </is>
      </c>
      <c r="O477" t="inlineStr"/>
      <c r="P477">
        <f>HYPERLINK("https://tetburyhospital.co.uk", "https://tetburyhospital.co.uk")</f>
        <v/>
      </c>
      <c r="Q477" t="inlineStr">
        <is>
          <t>(51.63517761230469, -2.1547293663024902)</t>
        </is>
      </c>
      <c r="R477" t="inlineStr"/>
    </row>
    <row r="478">
      <c r="A478" t="n">
        <v>41947</v>
      </c>
      <c r="B478" t="inlineStr">
        <is>
          <t>RTFDH</t>
        </is>
      </c>
      <c r="C478" t="inlineStr">
        <is>
          <t>Hospital</t>
        </is>
      </c>
      <c r="D478" t="inlineStr">
        <is>
          <t>Hospital</t>
        </is>
      </c>
      <c r="E478" t="inlineStr">
        <is>
          <t>NHS Sector</t>
        </is>
      </c>
      <c r="F478" t="inlineStr">
        <is>
          <t>Visible</t>
        </is>
      </c>
      <c r="G478" t="b">
        <v>1</v>
      </c>
      <c r="H478" t="inlineStr">
        <is>
          <t>Berwick Infirmary</t>
        </is>
      </c>
      <c r="I478" t="inlineStr">
        <is>
          <t>Infirmary Square</t>
        </is>
      </c>
      <c r="J478" t="inlineStr">
        <is>
          <t>Berwick-upon-Tweed, Northumberland</t>
        </is>
      </c>
      <c r="K478" t="inlineStr">
        <is>
          <t>TD15 1LT</t>
        </is>
      </c>
      <c r="L478" t="inlineStr">
        <is>
          <t>RTF</t>
        </is>
      </c>
      <c r="M478" t="inlineStr">
        <is>
          <t>Northumbria Healthcare NHS Foundation Trust</t>
        </is>
      </c>
      <c r="N478" t="inlineStr">
        <is>
          <t>0344 811 8111</t>
        </is>
      </c>
      <c r="O478" t="inlineStr">
        <is>
          <t>contactus@northumbria.nhs.uk</t>
        </is>
      </c>
      <c r="P478">
        <f>HYPERLINK("https://www.northumbria.nhs.uk/berwick", "https://www.northumbria.nhs.uk/berwick")</f>
        <v/>
      </c>
      <c r="Q478" t="inlineStr">
        <is>
          <t>(55.77328872680664, -2.0049638748168945)</t>
        </is>
      </c>
      <c r="R478" t="inlineStr"/>
    </row>
    <row r="479">
      <c r="A479" t="n">
        <v>41948</v>
      </c>
      <c r="B479" t="inlineStr">
        <is>
          <t>RTFDJ</t>
        </is>
      </c>
      <c r="C479" t="inlineStr">
        <is>
          <t>Hospital</t>
        </is>
      </c>
      <c r="D479" t="inlineStr">
        <is>
          <t>Hospital</t>
        </is>
      </c>
      <c r="E479" t="inlineStr">
        <is>
          <t>NHS Sector</t>
        </is>
      </c>
      <c r="F479" t="inlineStr">
        <is>
          <t>Visible</t>
        </is>
      </c>
      <c r="G479" t="b">
        <v>1</v>
      </c>
      <c r="H479" t="inlineStr">
        <is>
          <t>Alnwick Infirmary</t>
        </is>
      </c>
      <c r="I479" t="inlineStr">
        <is>
          <t>Infirmary Drive, South Road</t>
        </is>
      </c>
      <c r="J479" t="inlineStr">
        <is>
          <t>Alnwick, Northumberland</t>
        </is>
      </c>
      <c r="K479" t="inlineStr">
        <is>
          <t>NE66 2NS</t>
        </is>
      </c>
      <c r="L479" t="inlineStr">
        <is>
          <t>RTF</t>
        </is>
      </c>
      <c r="M479" t="inlineStr">
        <is>
          <t>Northumbria Healthcare NHS Foundation Trust</t>
        </is>
      </c>
      <c r="N479" t="inlineStr">
        <is>
          <t>0344 811 8111</t>
        </is>
      </c>
      <c r="O479" t="inlineStr">
        <is>
          <t>contactus@northumbria.nhs.uk</t>
        </is>
      </c>
      <c r="P479">
        <f>HYPERLINK("https://www.northumbria.nhs.uk/alnwick", "https://www.northumbria.nhs.uk/alnwick")</f>
        <v/>
      </c>
      <c r="Q479" t="inlineStr">
        <is>
          <t>(55.41094207763672, -1.6971998214721682)</t>
        </is>
      </c>
      <c r="R479" t="inlineStr"/>
    </row>
    <row r="480">
      <c r="A480" t="n">
        <v>41954</v>
      </c>
      <c r="B480" t="inlineStr">
        <is>
          <t>RTFDR</t>
        </is>
      </c>
      <c r="C480" t="inlineStr">
        <is>
          <t>Hospital</t>
        </is>
      </c>
      <c r="D480" t="inlineStr">
        <is>
          <t>Hospital</t>
        </is>
      </c>
      <c r="E480" t="inlineStr">
        <is>
          <t>NHS Sector</t>
        </is>
      </c>
      <c r="F480" t="inlineStr">
        <is>
          <t>Visible</t>
        </is>
      </c>
      <c r="G480" t="b">
        <v>1</v>
      </c>
      <c r="H480" t="inlineStr">
        <is>
          <t>Hexham General Hospital</t>
        </is>
      </c>
      <c r="I480" t="inlineStr">
        <is>
          <t>Corbridge Road</t>
        </is>
      </c>
      <c r="J480" t="inlineStr">
        <is>
          <t>Hexham, Northumberland</t>
        </is>
      </c>
      <c r="K480" t="inlineStr">
        <is>
          <t>NE46 1QJ</t>
        </is>
      </c>
      <c r="L480" t="inlineStr">
        <is>
          <t>RTF</t>
        </is>
      </c>
      <c r="M480" t="inlineStr">
        <is>
          <t>Northumbria Healthcare NHS Foundation Trust</t>
        </is>
      </c>
      <c r="N480" t="inlineStr">
        <is>
          <t>0344 811 8111</t>
        </is>
      </c>
      <c r="O480" t="inlineStr">
        <is>
          <t>contactus@northumbria.nhs.uk</t>
        </is>
      </c>
      <c r="P480">
        <f>HYPERLINK("https://www.northumbria.nhs.uk/hexham", "https://www.northumbria.nhs.uk/hexham")</f>
        <v/>
      </c>
      <c r="Q480" t="inlineStr">
        <is>
          <t>(54.97036743164063, -2.0956778526306152)</t>
        </is>
      </c>
      <c r="R480" t="inlineStr"/>
    </row>
    <row r="481">
      <c r="A481" t="n">
        <v>41956</v>
      </c>
      <c r="B481" t="inlineStr">
        <is>
          <t>RTFDU</t>
        </is>
      </c>
      <c r="C481" t="inlineStr">
        <is>
          <t>Hospital</t>
        </is>
      </c>
      <c r="D481" t="inlineStr">
        <is>
          <t>Hospital</t>
        </is>
      </c>
      <c r="E481" t="inlineStr">
        <is>
          <t>NHS Sector</t>
        </is>
      </c>
      <c r="F481" t="inlineStr">
        <is>
          <t>Visible</t>
        </is>
      </c>
      <c r="G481" t="b">
        <v>1</v>
      </c>
      <c r="H481" t="inlineStr">
        <is>
          <t>Haltwhistle War Memorial Hospital</t>
        </is>
      </c>
      <c r="I481" t="inlineStr">
        <is>
          <t>Westgate</t>
        </is>
      </c>
      <c r="J481" t="inlineStr">
        <is>
          <t>Haltwhistle, Northumberland</t>
        </is>
      </c>
      <c r="K481" t="inlineStr">
        <is>
          <t>NE49 9AJ</t>
        </is>
      </c>
      <c r="L481" t="inlineStr">
        <is>
          <t>RTF</t>
        </is>
      </c>
      <c r="M481" t="inlineStr">
        <is>
          <t>Northumbria Healthcare NHS Foundation Trust</t>
        </is>
      </c>
      <c r="N481" t="inlineStr">
        <is>
          <t>0344 811 8111</t>
        </is>
      </c>
      <c r="O481" t="inlineStr">
        <is>
          <t>contactus@northumbria.nhs.uk</t>
        </is>
      </c>
      <c r="P481">
        <f>HYPERLINK("https://www.northumbria.nhs.uk/haltwhistle", "https://www.northumbria.nhs.uk/haltwhistle")</f>
        <v/>
      </c>
      <c r="Q481" t="inlineStr">
        <is>
          <t>(54.97010803222656, -2.4629197120666504)</t>
        </is>
      </c>
      <c r="R481" t="inlineStr"/>
    </row>
    <row r="482">
      <c r="A482" t="n">
        <v>41957</v>
      </c>
      <c r="B482" t="inlineStr">
        <is>
          <t>RTFDX</t>
        </is>
      </c>
      <c r="C482" t="inlineStr">
        <is>
          <t>Hospital</t>
        </is>
      </c>
      <c r="D482" t="inlineStr">
        <is>
          <t>Hospital</t>
        </is>
      </c>
      <c r="E482" t="inlineStr">
        <is>
          <t>NHS Sector</t>
        </is>
      </c>
      <c r="F482" t="inlineStr">
        <is>
          <t>Visible</t>
        </is>
      </c>
      <c r="G482" t="b">
        <v>1</v>
      </c>
      <c r="H482" t="inlineStr">
        <is>
          <t>Blyth Community Hospital</t>
        </is>
      </c>
      <c r="I482" t="inlineStr">
        <is>
          <t>Thoroton Street</t>
        </is>
      </c>
      <c r="J482" t="inlineStr">
        <is>
          <t>Blyth, Northumberland</t>
        </is>
      </c>
      <c r="K482" t="inlineStr">
        <is>
          <t>NE24 1DX</t>
        </is>
      </c>
      <c r="L482" t="inlineStr">
        <is>
          <t>RTF</t>
        </is>
      </c>
      <c r="M482" t="inlineStr">
        <is>
          <t>Northumbria Healthcare NHS Foundation Trust</t>
        </is>
      </c>
      <c r="N482" t="inlineStr">
        <is>
          <t>0344 811 8111</t>
        </is>
      </c>
      <c r="O482" t="inlineStr">
        <is>
          <t>contactus@northumbria.nhs.uk</t>
        </is>
      </c>
      <c r="P482">
        <f>HYPERLINK("https://www.northumbria.nhs.uk/blyth", "https://www.northumbria.nhs.uk/blyth")</f>
        <v/>
      </c>
      <c r="Q482" t="inlineStr">
        <is>
          <t>(55.12787628173828, -1.5149201154708862)</t>
        </is>
      </c>
      <c r="R482" t="inlineStr"/>
    </row>
    <row r="483">
      <c r="A483" t="n">
        <v>41958</v>
      </c>
      <c r="B483" t="inlineStr">
        <is>
          <t>RTFDY</t>
        </is>
      </c>
      <c r="C483" t="inlineStr">
        <is>
          <t>Hospital</t>
        </is>
      </c>
      <c r="D483" t="inlineStr">
        <is>
          <t>Hospital</t>
        </is>
      </c>
      <c r="E483" t="inlineStr">
        <is>
          <t>NHS Sector</t>
        </is>
      </c>
      <c r="F483" t="inlineStr">
        <is>
          <t>Visible</t>
        </is>
      </c>
      <c r="G483" t="b">
        <v>1</v>
      </c>
      <c r="H483" t="inlineStr">
        <is>
          <t>Northumbria Healthcare NHS Foundation Trust</t>
        </is>
      </c>
      <c r="I483" t="inlineStr">
        <is>
          <t>Unit 7/8, Silver Fox Way, Cobalt Business Park</t>
        </is>
      </c>
      <c r="J483" t="inlineStr">
        <is>
          <t>Newcastle Upon Tyne, Tyne and Wear</t>
        </is>
      </c>
      <c r="K483" t="inlineStr">
        <is>
          <t>NE27 0QJ</t>
        </is>
      </c>
      <c r="L483" t="inlineStr">
        <is>
          <t>RTF</t>
        </is>
      </c>
      <c r="M483" t="inlineStr">
        <is>
          <t>Northumbria Healthcare NHS Foundation Trust</t>
        </is>
      </c>
      <c r="N483" t="inlineStr"/>
      <c r="O483" t="inlineStr"/>
      <c r="P483">
        <f>HYPERLINK("nan", "nan")</f>
        <v/>
      </c>
      <c r="Q483" t="inlineStr">
        <is>
          <t>(55.02046203613281, -1.5081623792648315)</t>
        </is>
      </c>
      <c r="R483" t="inlineStr"/>
    </row>
    <row r="484">
      <c r="A484" t="n">
        <v>41960</v>
      </c>
      <c r="B484" t="inlineStr">
        <is>
          <t>RTFED</t>
        </is>
      </c>
      <c r="C484" t="inlineStr">
        <is>
          <t>Hospital</t>
        </is>
      </c>
      <c r="D484" t="inlineStr">
        <is>
          <t>Hospital</t>
        </is>
      </c>
      <c r="E484" t="inlineStr">
        <is>
          <t>NHS Sector</t>
        </is>
      </c>
      <c r="F484" t="inlineStr">
        <is>
          <t>Visible</t>
        </is>
      </c>
      <c r="G484" t="b">
        <v>1</v>
      </c>
      <c r="H484" t="inlineStr">
        <is>
          <t>Wansbeck General Hospital</t>
        </is>
      </c>
      <c r="I484" t="inlineStr">
        <is>
          <t>Woodhorn Lane</t>
        </is>
      </c>
      <c r="J484" t="inlineStr">
        <is>
          <t>Ashington, Northumberland</t>
        </is>
      </c>
      <c r="K484" t="inlineStr">
        <is>
          <t>NE63 9JJ</t>
        </is>
      </c>
      <c r="L484" t="inlineStr">
        <is>
          <t>RTF</t>
        </is>
      </c>
      <c r="M484" t="inlineStr">
        <is>
          <t>Northumbria Healthcare NHS Foundation Trust</t>
        </is>
      </c>
      <c r="N484" t="inlineStr">
        <is>
          <t>0344 811 8111</t>
        </is>
      </c>
      <c r="O484" t="inlineStr">
        <is>
          <t>contactus@northumbria.nhs.uk</t>
        </is>
      </c>
      <c r="P484">
        <f>HYPERLINK("https://www.northumbria.nhs.uk/wansbeck", "https://www.northumbria.nhs.uk/wansbeck")</f>
        <v/>
      </c>
      <c r="Q484" t="inlineStr">
        <is>
          <t>(55.18431091308594, -1.5465863943099976)</t>
        </is>
      </c>
      <c r="R484" t="inlineStr"/>
    </row>
    <row r="485">
      <c r="A485" t="n">
        <v>41961</v>
      </c>
      <c r="B485" t="inlineStr">
        <is>
          <t>RTFEF</t>
        </is>
      </c>
      <c r="C485" t="inlineStr">
        <is>
          <t>Hospital</t>
        </is>
      </c>
      <c r="D485" t="inlineStr">
        <is>
          <t>Hospital</t>
        </is>
      </c>
      <c r="E485" t="inlineStr">
        <is>
          <t>NHS Sector</t>
        </is>
      </c>
      <c r="F485" t="inlineStr">
        <is>
          <t>Visible</t>
        </is>
      </c>
      <c r="G485" t="b">
        <v>1</v>
      </c>
      <c r="H485" t="inlineStr">
        <is>
          <t>Rothbury Community Hospital</t>
        </is>
      </c>
      <c r="I485" t="inlineStr">
        <is>
          <t>Whitton Bank Road, Rothbury</t>
        </is>
      </c>
      <c r="J485" t="inlineStr">
        <is>
          <t>Morpeth, Northumberland</t>
        </is>
      </c>
      <c r="K485" t="inlineStr">
        <is>
          <t>NE65 7RW</t>
        </is>
      </c>
      <c r="L485" t="inlineStr">
        <is>
          <t>RTF</t>
        </is>
      </c>
      <c r="M485" t="inlineStr">
        <is>
          <t>Northumbria Healthcare NHS Foundation Trust</t>
        </is>
      </c>
      <c r="N485" t="inlineStr">
        <is>
          <t>01669 620 555</t>
        </is>
      </c>
      <c r="O485" t="inlineStr">
        <is>
          <t>contactus@northumbria.nhs.uk</t>
        </is>
      </c>
      <c r="P485">
        <f>HYPERLINK("https://www.northumbria.nhs.uk/rothbury", "https://www.northumbria.nhs.uk/rothbury")</f>
        <v/>
      </c>
      <c r="Q485" t="inlineStr">
        <is>
          <t>(55.3067741394043, -1.913899302482605)</t>
        </is>
      </c>
      <c r="R485" t="inlineStr"/>
    </row>
    <row r="486">
      <c r="A486" t="n">
        <v>41969</v>
      </c>
      <c r="B486" t="inlineStr">
        <is>
          <t>RTFFS</t>
        </is>
      </c>
      <c r="C486" t="inlineStr">
        <is>
          <t>Hospital</t>
        </is>
      </c>
      <c r="D486" t="inlineStr">
        <is>
          <t>Hospital</t>
        </is>
      </c>
      <c r="E486" t="inlineStr">
        <is>
          <t>NHS Sector</t>
        </is>
      </c>
      <c r="F486" t="inlineStr">
        <is>
          <t>Visible</t>
        </is>
      </c>
      <c r="G486" t="b">
        <v>1</v>
      </c>
      <c r="H486" t="inlineStr">
        <is>
          <t>North Tyneside General Hospital</t>
        </is>
      </c>
      <c r="I486" t="inlineStr">
        <is>
          <t>Rake Lane</t>
        </is>
      </c>
      <c r="J486" t="inlineStr">
        <is>
          <t>North Shields</t>
        </is>
      </c>
      <c r="K486" t="inlineStr">
        <is>
          <t>NE29 8NH</t>
        </is>
      </c>
      <c r="L486" t="inlineStr">
        <is>
          <t>RTF</t>
        </is>
      </c>
      <c r="M486" t="inlineStr">
        <is>
          <t>Northumbria Healthcare NHS Foundation Trust</t>
        </is>
      </c>
      <c r="N486" t="inlineStr">
        <is>
          <t>0344 811 8111</t>
        </is>
      </c>
      <c r="O486" t="inlineStr">
        <is>
          <t>contactus@northumbria.nhs.uk</t>
        </is>
      </c>
      <c r="P486">
        <f>HYPERLINK("https://www.northumbria.nhs.uk/north-tyneside", "https://www.northumbria.nhs.uk/north-tyneside")</f>
        <v/>
      </c>
      <c r="Q486" t="inlineStr">
        <is>
          <t>(55.02524185180664, -1.4673244953155518)</t>
        </is>
      </c>
      <c r="R486" t="inlineStr"/>
    </row>
    <row r="487">
      <c r="A487" t="n">
        <v>41980</v>
      </c>
      <c r="B487" t="inlineStr">
        <is>
          <t>RTGFA</t>
        </is>
      </c>
      <c r="C487" t="inlineStr">
        <is>
          <t>Hospital</t>
        </is>
      </c>
      <c r="D487" t="inlineStr">
        <is>
          <t>Hospital</t>
        </is>
      </c>
      <c r="E487" t="inlineStr">
        <is>
          <t>NHS Sector</t>
        </is>
      </c>
      <c r="F487" t="inlineStr">
        <is>
          <t>Visible</t>
        </is>
      </c>
      <c r="G487" t="b">
        <v>1</v>
      </c>
      <c r="H487" t="inlineStr">
        <is>
          <t>London Road Community Hospital</t>
        </is>
      </c>
      <c r="I487" t="inlineStr">
        <is>
          <t>London Road</t>
        </is>
      </c>
      <c r="J487" t="inlineStr">
        <is>
          <t>Derby, Derbyshire</t>
        </is>
      </c>
      <c r="K487" t="inlineStr">
        <is>
          <t>DE1 2QY</t>
        </is>
      </c>
      <c r="L487" t="inlineStr">
        <is>
          <t>RTG</t>
        </is>
      </c>
      <c r="M487" t="inlineStr">
        <is>
          <t>University Hospital of Derby and Burton NHS Foundation Trust</t>
        </is>
      </c>
      <c r="N487" t="inlineStr">
        <is>
          <t>01332 265500</t>
        </is>
      </c>
      <c r="O487" t="inlineStr">
        <is>
          <t>uhdb.contactpalsderby@nhs.net</t>
        </is>
      </c>
      <c r="P487">
        <f>HYPERLINK("http://www.uhdb.nhs.uk", "http://www.uhdb.nhs.uk")</f>
        <v/>
      </c>
      <c r="Q487" t="inlineStr">
        <is>
          <t>(52.9143180847168, -1.4686318635940552)</t>
        </is>
      </c>
      <c r="R487" t="inlineStr"/>
    </row>
    <row r="488">
      <c r="A488" t="n">
        <v>41982</v>
      </c>
      <c r="B488" t="inlineStr">
        <is>
          <t>RTGFG</t>
        </is>
      </c>
      <c r="C488" t="inlineStr">
        <is>
          <t>Hospital</t>
        </is>
      </c>
      <c r="D488" t="inlineStr">
        <is>
          <t>Hospital</t>
        </is>
      </c>
      <c r="E488" t="inlineStr">
        <is>
          <t>NHS Sector</t>
        </is>
      </c>
      <c r="F488" t="inlineStr">
        <is>
          <t>Visible</t>
        </is>
      </c>
      <c r="G488" t="b">
        <v>1</v>
      </c>
      <c r="H488" t="inlineStr">
        <is>
          <t>Royal Derby Hospital</t>
        </is>
      </c>
      <c r="I488" t="inlineStr">
        <is>
          <t>Royal Derby Hospital</t>
        </is>
      </c>
      <c r="J488" t="inlineStr">
        <is>
          <t>Derby, Derbyshire</t>
        </is>
      </c>
      <c r="K488" t="inlineStr">
        <is>
          <t>DE22 3NE</t>
        </is>
      </c>
      <c r="L488" t="inlineStr">
        <is>
          <t>RTG</t>
        </is>
      </c>
      <c r="M488" t="inlineStr">
        <is>
          <t>University Hospital of Derby and Burton NHS Foundation Trust</t>
        </is>
      </c>
      <c r="N488" t="inlineStr">
        <is>
          <t>01332 340131</t>
        </is>
      </c>
      <c r="O488" t="inlineStr">
        <is>
          <t>uhdb.contactpalsderby@nhs.net</t>
        </is>
      </c>
      <c r="P488">
        <f>HYPERLINK("https://www.uhdb.nhs.uk/", "https://www.uhdb.nhs.uk/")</f>
        <v/>
      </c>
      <c r="Q488" t="inlineStr">
        <is>
          <t>(52.91155624389648, -1.514264702796936)</t>
        </is>
      </c>
      <c r="R488" t="inlineStr">
        <is>
          <t>01332 785566</t>
        </is>
      </c>
    </row>
    <row r="489">
      <c r="A489" t="n">
        <v>41984</v>
      </c>
      <c r="B489" t="inlineStr">
        <is>
          <t>RTH02</t>
        </is>
      </c>
      <c r="C489" t="inlineStr">
        <is>
          <t>Hospital</t>
        </is>
      </c>
      <c r="D489" t="inlineStr">
        <is>
          <t>Hospital</t>
        </is>
      </c>
      <c r="E489" t="inlineStr">
        <is>
          <t>NHS Sector</t>
        </is>
      </c>
      <c r="F489" t="inlineStr">
        <is>
          <t>Visible</t>
        </is>
      </c>
      <c r="G489" t="b">
        <v>1</v>
      </c>
      <c r="H489" t="inlineStr">
        <is>
          <t>Churchill Hospital</t>
        </is>
      </c>
      <c r="I489" t="inlineStr">
        <is>
          <t>Old Road, Headington</t>
        </is>
      </c>
      <c r="J489" t="inlineStr">
        <is>
          <t>Oxford, Oxfordshire</t>
        </is>
      </c>
      <c r="K489" t="inlineStr">
        <is>
          <t>OX3 7LE</t>
        </is>
      </c>
      <c r="L489" t="inlineStr">
        <is>
          <t>RTH</t>
        </is>
      </c>
      <c r="M489" t="inlineStr">
        <is>
          <t>Oxford University Hospitals NHS Foundation Trust</t>
        </is>
      </c>
      <c r="N489" t="inlineStr">
        <is>
          <t>0300 3047777</t>
        </is>
      </c>
      <c r="O489" t="inlineStr">
        <is>
          <t>pals@ouh.nhs.uk</t>
        </is>
      </c>
      <c r="P489">
        <f>HYPERLINK("http://www.ouh.nhs.uk/hospitals/churchill/default.aspx", "http://www.ouh.nhs.uk/hospitals/churchill/default.aspx")</f>
        <v/>
      </c>
      <c r="Q489" t="inlineStr">
        <is>
          <t>(51.75033569335938, -1.2146943807601929)</t>
        </is>
      </c>
      <c r="R489" t="inlineStr"/>
    </row>
    <row r="490">
      <c r="A490" t="n">
        <v>41986</v>
      </c>
      <c r="B490" t="inlineStr">
        <is>
          <t>RTH05</t>
        </is>
      </c>
      <c r="C490" t="inlineStr">
        <is>
          <t>Hospital</t>
        </is>
      </c>
      <c r="D490" t="inlineStr">
        <is>
          <t>Hospital</t>
        </is>
      </c>
      <c r="E490" t="inlineStr">
        <is>
          <t>NHS Sector</t>
        </is>
      </c>
      <c r="F490" t="inlineStr">
        <is>
          <t>Visible</t>
        </is>
      </c>
      <c r="G490" t="b">
        <v>1</v>
      </c>
      <c r="H490" t="inlineStr">
        <is>
          <t>Horton General Hospital</t>
        </is>
      </c>
      <c r="I490" t="inlineStr">
        <is>
          <t>Oxford Road</t>
        </is>
      </c>
      <c r="J490" t="inlineStr">
        <is>
          <t>Banbury, Oxfordshire</t>
        </is>
      </c>
      <c r="K490" t="inlineStr">
        <is>
          <t>OX16 9AL</t>
        </is>
      </c>
      <c r="L490" t="inlineStr">
        <is>
          <t>RTH</t>
        </is>
      </c>
      <c r="M490" t="inlineStr">
        <is>
          <t>Oxford University Hospitals NHS Foundation Trust</t>
        </is>
      </c>
      <c r="N490" t="inlineStr">
        <is>
          <t>0300 3047777</t>
        </is>
      </c>
      <c r="O490" t="inlineStr">
        <is>
          <t>pals@ouh.nhs.uk</t>
        </is>
      </c>
      <c r="P490">
        <f>HYPERLINK("http://www.ouh.nhs.uk/hospitals/horton/default.aspx", "http://www.ouh.nhs.uk/hospitals/horton/default.aspx")</f>
        <v/>
      </c>
      <c r="Q490" t="inlineStr">
        <is>
          <t>(52.05440902709961, -1.3371759653091433)</t>
        </is>
      </c>
      <c r="R490" t="inlineStr"/>
    </row>
    <row r="491">
      <c r="A491" t="n">
        <v>41987</v>
      </c>
      <c r="B491" t="inlineStr">
        <is>
          <t>RTH08</t>
        </is>
      </c>
      <c r="C491" t="inlineStr">
        <is>
          <t>Hospital</t>
        </is>
      </c>
      <c r="D491" t="inlineStr">
        <is>
          <t>Hospital</t>
        </is>
      </c>
      <c r="E491" t="inlineStr">
        <is>
          <t>NHS Sector</t>
        </is>
      </c>
      <c r="F491" t="inlineStr">
        <is>
          <t>Visible</t>
        </is>
      </c>
      <c r="G491" t="b">
        <v>1</v>
      </c>
      <c r="H491" t="inlineStr">
        <is>
          <t>John Radcliffe Hospital</t>
        </is>
      </c>
      <c r="I491" t="inlineStr">
        <is>
          <t>Headley Way, Headington</t>
        </is>
      </c>
      <c r="J491" t="inlineStr">
        <is>
          <t>Oxford, Oxfordshire</t>
        </is>
      </c>
      <c r="K491" t="inlineStr">
        <is>
          <t>OX3 9DU</t>
        </is>
      </c>
      <c r="L491" t="inlineStr">
        <is>
          <t>RTH</t>
        </is>
      </c>
      <c r="M491" t="inlineStr">
        <is>
          <t>Oxford University Hospitals NHS Foundation Trust</t>
        </is>
      </c>
      <c r="N491" t="inlineStr">
        <is>
          <t>0300 3047777</t>
        </is>
      </c>
      <c r="O491" t="inlineStr">
        <is>
          <t>pals@ouh.nhs.uk</t>
        </is>
      </c>
      <c r="P491">
        <f>HYPERLINK("http://www.ouh.nhs.uk/hospitals/jr/default.aspx", "http://www.ouh.nhs.uk/hospitals/jr/default.aspx")</f>
        <v/>
      </c>
      <c r="Q491" t="inlineStr">
        <is>
          <t>(51.76387405395508, -1.2197920083999634)</t>
        </is>
      </c>
      <c r="R491" t="inlineStr"/>
    </row>
    <row r="492">
      <c r="A492" t="n">
        <v>42026</v>
      </c>
      <c r="B492" t="inlineStr">
        <is>
          <t>RTK01</t>
        </is>
      </c>
      <c r="C492" t="inlineStr">
        <is>
          <t>Hospital</t>
        </is>
      </c>
      <c r="D492" t="inlineStr">
        <is>
          <t>Hospital</t>
        </is>
      </c>
      <c r="E492" t="inlineStr">
        <is>
          <t>NHS Sector</t>
        </is>
      </c>
      <c r="F492" t="inlineStr">
        <is>
          <t>Visible</t>
        </is>
      </c>
      <c r="G492" t="b">
        <v>1</v>
      </c>
      <c r="H492" t="inlineStr">
        <is>
          <t>St Peter's Hospital</t>
        </is>
      </c>
      <c r="I492" t="inlineStr">
        <is>
          <t>Guildford Road</t>
        </is>
      </c>
      <c r="J492" t="inlineStr">
        <is>
          <t>Chertsey, Surrey</t>
        </is>
      </c>
      <c r="K492" t="inlineStr">
        <is>
          <t>KT16 0PZ</t>
        </is>
      </c>
      <c r="L492" t="inlineStr">
        <is>
          <t>RTK</t>
        </is>
      </c>
      <c r="M492" t="inlineStr">
        <is>
          <t>Ashford and St Peter's Hospitals NHS Foundation Trust</t>
        </is>
      </c>
      <c r="N492" t="inlineStr">
        <is>
          <t>01932 872000</t>
        </is>
      </c>
      <c r="O492" t="inlineStr">
        <is>
          <t>asp-tr.patient.advice@nhs.net</t>
        </is>
      </c>
      <c r="P492">
        <f>HYPERLINK("http://www.ashfordstpeters.nhs.uk", "http://www.ashfordstpeters.nhs.uk")</f>
        <v/>
      </c>
      <c r="Q492" t="inlineStr">
        <is>
          <t>(51.37783432006836, -0.5270460247993469)</t>
        </is>
      </c>
      <c r="R492" t="inlineStr"/>
    </row>
    <row r="493">
      <c r="A493" t="n">
        <v>42027</v>
      </c>
      <c r="B493" t="inlineStr">
        <is>
          <t>RTK02</t>
        </is>
      </c>
      <c r="C493" t="inlineStr">
        <is>
          <t>Hospital</t>
        </is>
      </c>
      <c r="D493" t="inlineStr">
        <is>
          <t>Hospital</t>
        </is>
      </c>
      <c r="E493" t="inlineStr">
        <is>
          <t>NHS Sector</t>
        </is>
      </c>
      <c r="F493" t="inlineStr">
        <is>
          <t>Visible</t>
        </is>
      </c>
      <c r="G493" t="b">
        <v>1</v>
      </c>
      <c r="H493" t="inlineStr">
        <is>
          <t>Ashford Hospital</t>
        </is>
      </c>
      <c r="I493" t="inlineStr">
        <is>
          <t>London Road</t>
        </is>
      </c>
      <c r="J493" t="inlineStr">
        <is>
          <t>Ashford, Middlesex</t>
        </is>
      </c>
      <c r="K493" t="inlineStr">
        <is>
          <t>TW15 3AA</t>
        </is>
      </c>
      <c r="L493" t="inlineStr">
        <is>
          <t>RTK</t>
        </is>
      </c>
      <c r="M493" t="inlineStr">
        <is>
          <t>Ashford and St Peter's Hospitals NHS Foundation Trust</t>
        </is>
      </c>
      <c r="N493" t="inlineStr">
        <is>
          <t>01784 884488</t>
        </is>
      </c>
      <c r="O493" t="inlineStr">
        <is>
          <t>asp-tr.patient.advice@nhs.net</t>
        </is>
      </c>
      <c r="P493">
        <f>HYPERLINK("http://www.ashfordstpeters.nhs.uk", "http://www.ashfordstpeters.nhs.uk")</f>
        <v/>
      </c>
      <c r="Q493" t="inlineStr">
        <is>
          <t>(51.44402313232422, -0.4727983474731445)</t>
        </is>
      </c>
      <c r="R493" t="inlineStr"/>
    </row>
    <row r="494">
      <c r="A494" t="n">
        <v>42109</v>
      </c>
      <c r="B494" t="inlineStr">
        <is>
          <t>RTR03</t>
        </is>
      </c>
      <c r="C494" t="inlineStr">
        <is>
          <t>Hospital</t>
        </is>
      </c>
      <c r="D494" t="inlineStr">
        <is>
          <t>Hospital</t>
        </is>
      </c>
      <c r="E494" t="inlineStr">
        <is>
          <t>NHS Sector</t>
        </is>
      </c>
      <c r="F494" t="inlineStr">
        <is>
          <t>Visible</t>
        </is>
      </c>
      <c r="G494" t="b">
        <v>1</v>
      </c>
      <c r="H494" t="inlineStr">
        <is>
          <t>East Cleveland Hospital</t>
        </is>
      </c>
      <c r="I494" t="inlineStr">
        <is>
          <t>Alford Road, Brotton</t>
        </is>
      </c>
      <c r="J494" t="inlineStr">
        <is>
          <t>Saltburn-By-The-Sea, Cleveland</t>
        </is>
      </c>
      <c r="K494" t="inlineStr">
        <is>
          <t>TS12 2FF</t>
        </is>
      </c>
      <c r="L494" t="inlineStr">
        <is>
          <t>RTR</t>
        </is>
      </c>
      <c r="M494" t="inlineStr">
        <is>
          <t>South Tees Hospitals NHS Foundation Trust</t>
        </is>
      </c>
      <c r="N494" t="inlineStr">
        <is>
          <t>01287 676205</t>
        </is>
      </c>
      <c r="O494" t="inlineStr"/>
      <c r="P494">
        <f>HYPERLINK("nan", "nan")</f>
        <v/>
      </c>
      <c r="Q494" t="inlineStr">
        <is>
          <t>(54.56526947021485, -0.9363413453102112)</t>
        </is>
      </c>
      <c r="R494" t="inlineStr"/>
    </row>
    <row r="495">
      <c r="A495" t="n">
        <v>42129</v>
      </c>
      <c r="B495" t="inlineStr">
        <is>
          <t>RTR45</t>
        </is>
      </c>
      <c r="C495" t="inlineStr">
        <is>
          <t>Hospital</t>
        </is>
      </c>
      <c r="D495" t="inlineStr">
        <is>
          <t>Hospital</t>
        </is>
      </c>
      <c r="E495" t="inlineStr">
        <is>
          <t>NHS Sector</t>
        </is>
      </c>
      <c r="F495" t="inlineStr">
        <is>
          <t>Visible</t>
        </is>
      </c>
      <c r="G495" t="b">
        <v>1</v>
      </c>
      <c r="H495" t="inlineStr">
        <is>
          <t>Friarage Hospital</t>
        </is>
      </c>
      <c r="I495" t="inlineStr">
        <is>
          <t>Friarage Hospital</t>
        </is>
      </c>
      <c r="J495" t="inlineStr">
        <is>
          <t>Northallerton, North Yorkshire</t>
        </is>
      </c>
      <c r="K495" t="inlineStr">
        <is>
          <t>DL6 1JG</t>
        </is>
      </c>
      <c r="L495" t="inlineStr">
        <is>
          <t>RTR</t>
        </is>
      </c>
      <c r="M495" t="inlineStr">
        <is>
          <t>South Tees Hospitals NHS Foundation Trust</t>
        </is>
      </c>
      <c r="N495" t="inlineStr">
        <is>
          <t>01609 779911</t>
        </is>
      </c>
      <c r="O495" t="inlineStr"/>
      <c r="P495">
        <f>HYPERLINK("http://www.southtees.nhs.uk", "http://www.southtees.nhs.uk")</f>
        <v/>
      </c>
      <c r="Q495" t="inlineStr">
        <is>
          <t>(54.34233474731445, -1.4305187463760376)</t>
        </is>
      </c>
      <c r="R495" t="inlineStr"/>
    </row>
    <row r="496">
      <c r="A496" t="n">
        <v>42130</v>
      </c>
      <c r="B496" t="inlineStr">
        <is>
          <t>RTRAQ</t>
        </is>
      </c>
      <c r="C496" t="inlineStr">
        <is>
          <t>Hospital</t>
        </is>
      </c>
      <c r="D496" t="inlineStr">
        <is>
          <t>Hospital</t>
        </is>
      </c>
      <c r="E496" t="inlineStr">
        <is>
          <t>NHS Sector</t>
        </is>
      </c>
      <c r="F496" t="inlineStr">
        <is>
          <t>Visible</t>
        </is>
      </c>
      <c r="G496" t="b">
        <v>1</v>
      </c>
      <c r="H496" t="inlineStr">
        <is>
          <t xml:space="preserve">Guisborough General Hospital </t>
        </is>
      </c>
      <c r="I496" t="inlineStr">
        <is>
          <t>Northgate, Guisborough</t>
        </is>
      </c>
      <c r="J496" t="inlineStr">
        <is>
          <t>Guisborough, Cleveland</t>
        </is>
      </c>
      <c r="K496" t="inlineStr">
        <is>
          <t>TS14 6HZ</t>
        </is>
      </c>
      <c r="L496" t="inlineStr">
        <is>
          <t>RTR</t>
        </is>
      </c>
      <c r="M496" t="inlineStr">
        <is>
          <t>South Tees Hospitals NHS Foundation Trust</t>
        </is>
      </c>
      <c r="N496" t="inlineStr">
        <is>
          <t>01287 284000</t>
        </is>
      </c>
      <c r="O496" t="inlineStr"/>
      <c r="P496">
        <f>HYPERLINK("http://www.southtees.nhs.uk", "http://www.southtees.nhs.uk")</f>
        <v/>
      </c>
      <c r="Q496" t="inlineStr">
        <is>
          <t>(54.53883743286133, -1.0521467924118042)</t>
        </is>
      </c>
      <c r="R496" t="inlineStr"/>
    </row>
    <row r="497">
      <c r="A497" t="n">
        <v>42131</v>
      </c>
      <c r="B497" t="inlineStr">
        <is>
          <t>RTRAT</t>
        </is>
      </c>
      <c r="C497" t="inlineStr">
        <is>
          <t>Hospital</t>
        </is>
      </c>
      <c r="D497" t="inlineStr">
        <is>
          <t>Hospital</t>
        </is>
      </c>
      <c r="E497" t="inlineStr">
        <is>
          <t>NHS Sector</t>
        </is>
      </c>
      <c r="F497" t="inlineStr">
        <is>
          <t>Visible</t>
        </is>
      </c>
      <c r="G497" t="b">
        <v>1</v>
      </c>
      <c r="H497" t="inlineStr">
        <is>
          <t>The James Cook University Hospital</t>
        </is>
      </c>
      <c r="I497" t="inlineStr">
        <is>
          <t>Marton Road</t>
        </is>
      </c>
      <c r="J497" t="inlineStr">
        <is>
          <t>Middlesbrough, Cleveland</t>
        </is>
      </c>
      <c r="K497" t="inlineStr">
        <is>
          <t>TS4 3BW</t>
        </is>
      </c>
      <c r="L497" t="inlineStr">
        <is>
          <t>RTR</t>
        </is>
      </c>
      <c r="M497" t="inlineStr">
        <is>
          <t>South Tees Hospitals NHS Foundation Trust</t>
        </is>
      </c>
      <c r="N497" t="inlineStr">
        <is>
          <t>01642 850850</t>
        </is>
      </c>
      <c r="O497" t="inlineStr"/>
      <c r="P497">
        <f>HYPERLINK("https://www.southtees.nhs.uk/", "https://www.southtees.nhs.uk/")</f>
        <v/>
      </c>
      <c r="Q497" t="inlineStr">
        <is>
          <t>(54.5517578125, -1.2147899866104126)</t>
        </is>
      </c>
      <c r="R497" t="inlineStr"/>
    </row>
    <row r="498">
      <c r="A498" t="n">
        <v>42182</v>
      </c>
      <c r="B498" t="inlineStr">
        <is>
          <t>RTX02</t>
        </is>
      </c>
      <c r="C498" t="inlineStr">
        <is>
          <t>Hospital</t>
        </is>
      </c>
      <c r="D498" t="inlineStr">
        <is>
          <t>Hospital</t>
        </is>
      </c>
      <c r="E498" t="inlineStr">
        <is>
          <t>NHS Sector</t>
        </is>
      </c>
      <c r="F498" t="inlineStr">
        <is>
          <t>Visible</t>
        </is>
      </c>
      <c r="G498" t="b">
        <v>1</v>
      </c>
      <c r="H498" t="inlineStr">
        <is>
          <t>Royal Lancaster Infirmary</t>
        </is>
      </c>
      <c r="I498" t="inlineStr">
        <is>
          <t>Ashton Road</t>
        </is>
      </c>
      <c r="J498" t="inlineStr">
        <is>
          <t>Lancaster, Lancashire</t>
        </is>
      </c>
      <c r="K498" t="inlineStr">
        <is>
          <t>LA1 4RP</t>
        </is>
      </c>
      <c r="L498" t="inlineStr">
        <is>
          <t>RTX</t>
        </is>
      </c>
      <c r="M498" t="inlineStr">
        <is>
          <t>University Hospitals Of Morecambe Bay NHS Foundation Trust</t>
        </is>
      </c>
      <c r="N498" t="inlineStr">
        <is>
          <t>01524 65944</t>
        </is>
      </c>
      <c r="O498" t="inlineStr">
        <is>
          <t>trusthq@mbht.nhs.uk</t>
        </is>
      </c>
      <c r="P498">
        <f>HYPERLINK("http://www.uhmb.nhs.uk/", "http://www.uhmb.nhs.uk/")</f>
        <v/>
      </c>
      <c r="Q498" t="inlineStr">
        <is>
          <t>(54.04273223876953, -2.7992172241210938)</t>
        </is>
      </c>
      <c r="R498" t="inlineStr">
        <is>
          <t>01524 846346</t>
        </is>
      </c>
    </row>
    <row r="499">
      <c r="A499" t="n">
        <v>42186</v>
      </c>
      <c r="B499" t="inlineStr">
        <is>
          <t>RTXBU</t>
        </is>
      </c>
      <c r="C499" t="inlineStr">
        <is>
          <t>Hospital</t>
        </is>
      </c>
      <c r="D499" t="inlineStr">
        <is>
          <t>Hospital</t>
        </is>
      </c>
      <c r="E499" t="inlineStr">
        <is>
          <t>NHS Sector</t>
        </is>
      </c>
      <c r="F499" t="inlineStr">
        <is>
          <t>Visible</t>
        </is>
      </c>
      <c r="G499" t="b">
        <v>1</v>
      </c>
      <c r="H499" t="inlineStr">
        <is>
          <t>Furness General Hospital</t>
        </is>
      </c>
      <c r="I499" t="inlineStr">
        <is>
          <t>Dalton Lane</t>
        </is>
      </c>
      <c r="J499" t="inlineStr">
        <is>
          <t>Barrow-In-Furness, Cumbria</t>
        </is>
      </c>
      <c r="K499" t="inlineStr">
        <is>
          <t>LA14 4LF</t>
        </is>
      </c>
      <c r="L499" t="inlineStr">
        <is>
          <t>RTX</t>
        </is>
      </c>
      <c r="M499" t="inlineStr">
        <is>
          <t>University Hospitals Of Morecambe Bay NHS Foundation Trust</t>
        </is>
      </c>
      <c r="N499" t="inlineStr">
        <is>
          <t>01229 870870</t>
        </is>
      </c>
      <c r="O499" t="inlineStr">
        <is>
          <t>trusthq@mbht.nhs.uk</t>
        </is>
      </c>
      <c r="P499">
        <f>HYPERLINK("http://www.uhmb.nhs.uk", "http://www.uhmb.nhs.uk")</f>
        <v/>
      </c>
      <c r="Q499" t="inlineStr">
        <is>
          <t>(54.13640213012695, -3.2078845500946045)</t>
        </is>
      </c>
      <c r="R499" t="inlineStr"/>
    </row>
    <row r="500">
      <c r="A500" t="n">
        <v>42187</v>
      </c>
      <c r="B500" t="inlineStr">
        <is>
          <t>RTXBW</t>
        </is>
      </c>
      <c r="C500" t="inlineStr">
        <is>
          <t>Hospital</t>
        </is>
      </c>
      <c r="D500" t="inlineStr">
        <is>
          <t>Hospital</t>
        </is>
      </c>
      <c r="E500" t="inlineStr">
        <is>
          <t>NHS Sector</t>
        </is>
      </c>
      <c r="F500" t="inlineStr">
        <is>
          <t>Visible</t>
        </is>
      </c>
      <c r="G500" t="b">
        <v>1</v>
      </c>
      <c r="H500" t="inlineStr">
        <is>
          <t>Westmorland General Hospital</t>
        </is>
      </c>
      <c r="I500" t="inlineStr">
        <is>
          <t>Burton Rd</t>
        </is>
      </c>
      <c r="J500" t="inlineStr">
        <is>
          <t>Kendal</t>
        </is>
      </c>
      <c r="K500" t="inlineStr">
        <is>
          <t>LA9 7RG</t>
        </is>
      </c>
      <c r="L500" t="inlineStr">
        <is>
          <t>RTX</t>
        </is>
      </c>
      <c r="M500" t="inlineStr">
        <is>
          <t>University Hospitals Of Morecambe Bay NHS Foundation Trust</t>
        </is>
      </c>
      <c r="N500" t="inlineStr">
        <is>
          <t>01539 732288</t>
        </is>
      </c>
      <c r="O500" t="inlineStr">
        <is>
          <t>trusthq@mbht.nhs.uk</t>
        </is>
      </c>
      <c r="P500">
        <f>HYPERLINK("http://www.uhmb.nhs.uk/", "http://www.uhmb.nhs.uk/")</f>
        <v/>
      </c>
      <c r="Q500" t="inlineStr">
        <is>
          <t>(54.30670928955078, -2.732536792755127)</t>
        </is>
      </c>
      <c r="R500" t="inlineStr">
        <is>
          <t>01539 740852</t>
        </is>
      </c>
    </row>
    <row r="501">
      <c r="A501" t="n">
        <v>42192</v>
      </c>
      <c r="B501" t="inlineStr">
        <is>
          <t>RV346</t>
        </is>
      </c>
      <c r="C501" t="inlineStr">
        <is>
          <t>Hospital</t>
        </is>
      </c>
      <c r="D501" t="inlineStr">
        <is>
          <t>Hospital</t>
        </is>
      </c>
      <c r="E501" t="inlineStr">
        <is>
          <t>NHS Sector</t>
        </is>
      </c>
      <c r="F501" t="inlineStr">
        <is>
          <t>Visible</t>
        </is>
      </c>
      <c r="G501" t="b">
        <v>1</v>
      </c>
      <c r="H501" t="inlineStr">
        <is>
          <t>The Gordon Hospital</t>
        </is>
      </c>
      <c r="I501" t="inlineStr">
        <is>
          <t>Bloomburg Street</t>
        </is>
      </c>
      <c r="J501" t="inlineStr">
        <is>
          <t>London</t>
        </is>
      </c>
      <c r="K501" t="inlineStr">
        <is>
          <t>SW1V 2RH</t>
        </is>
      </c>
      <c r="L501" t="inlineStr">
        <is>
          <t>RV3</t>
        </is>
      </c>
      <c r="M501" t="inlineStr">
        <is>
          <t>Central and North West London NHS Foundation Trust</t>
        </is>
      </c>
      <c r="N501" t="inlineStr">
        <is>
          <t>020 3315 8733</t>
        </is>
      </c>
      <c r="O501" t="inlineStr"/>
      <c r="P501">
        <f>HYPERLINK("http://www.cnwl.nhs.uk/services/acute/", "http://www.cnwl.nhs.uk/services/acute/")</f>
        <v/>
      </c>
      <c r="Q501" t="inlineStr">
        <is>
          <t>(51.49234008789063, -0.1357747167348861)</t>
        </is>
      </c>
      <c r="R501" t="inlineStr">
        <is>
          <t>020 8746 8711</t>
        </is>
      </c>
    </row>
    <row r="502">
      <c r="A502" t="n">
        <v>42194</v>
      </c>
      <c r="B502" t="inlineStr">
        <is>
          <t>RV3AN</t>
        </is>
      </c>
      <c r="C502" t="inlineStr">
        <is>
          <t>Hospital</t>
        </is>
      </c>
      <c r="D502" t="inlineStr">
        <is>
          <t>Hospital</t>
        </is>
      </c>
      <c r="E502" t="inlineStr">
        <is>
          <t>NHS Sector</t>
        </is>
      </c>
      <c r="F502" t="inlineStr">
        <is>
          <t>Visible</t>
        </is>
      </c>
      <c r="G502" t="b">
        <v>1</v>
      </c>
      <c r="H502" t="inlineStr">
        <is>
          <t>The Riverside Centre</t>
        </is>
      </c>
      <c r="I502" t="inlineStr">
        <is>
          <t>Pield Heath Road, Hillingdon Hospital</t>
        </is>
      </c>
      <c r="J502" t="inlineStr">
        <is>
          <t>Uxbridge, Middlesex</t>
        </is>
      </c>
      <c r="K502" t="inlineStr">
        <is>
          <t>UB8 3NN</t>
        </is>
      </c>
      <c r="L502" t="inlineStr">
        <is>
          <t>RV3</t>
        </is>
      </c>
      <c r="M502" t="inlineStr">
        <is>
          <t>Central and North West London NHS Foundation Trust</t>
        </is>
      </c>
      <c r="N502" t="inlineStr"/>
      <c r="O502" t="inlineStr"/>
      <c r="P502">
        <f>HYPERLINK("nan", "nan")</f>
        <v/>
      </c>
      <c r="Q502" t="inlineStr">
        <is>
          <t>(51.52607727050781, -0.4611603617668152)</t>
        </is>
      </c>
      <c r="R502" t="inlineStr"/>
    </row>
    <row r="503">
      <c r="A503" t="n">
        <v>42210</v>
      </c>
      <c r="B503" t="inlineStr">
        <is>
          <t>RV502</t>
        </is>
      </c>
      <c r="C503" t="inlineStr">
        <is>
          <t>Hospital</t>
        </is>
      </c>
      <c r="D503" t="inlineStr">
        <is>
          <t>Hospital</t>
        </is>
      </c>
      <c r="E503" t="inlineStr">
        <is>
          <t>NHS Sector</t>
        </is>
      </c>
      <c r="F503" t="inlineStr">
        <is>
          <t>Visible</t>
        </is>
      </c>
      <c r="G503" t="b">
        <v>1</v>
      </c>
      <c r="H503" t="inlineStr">
        <is>
          <t>Lambeth Hospital</t>
        </is>
      </c>
      <c r="I503" t="inlineStr">
        <is>
          <t>108 Landor Road, 108 Landor Road</t>
        </is>
      </c>
      <c r="J503" t="inlineStr">
        <is>
          <t>London</t>
        </is>
      </c>
      <c r="K503" t="inlineStr">
        <is>
          <t>SW9 9NU</t>
        </is>
      </c>
      <c r="L503" t="inlineStr">
        <is>
          <t>RV5</t>
        </is>
      </c>
      <c r="M503" t="inlineStr">
        <is>
          <t>South London and Maudsley NHS Foundation Trust</t>
        </is>
      </c>
      <c r="N503" t="inlineStr">
        <is>
          <t>020 3228 6000</t>
        </is>
      </c>
      <c r="O503" t="inlineStr"/>
      <c r="P503">
        <f>HYPERLINK("http://www.slam.nhs.uk/our-services/hospital-care/lambeth-hospital", "http://www.slam.nhs.uk/our-services/hospital-care/lambeth-hospital")</f>
        <v/>
      </c>
      <c r="Q503" t="inlineStr">
        <is>
          <t>(51.46531677246094, -0.1222345754504203)</t>
        </is>
      </c>
      <c r="R503" t="inlineStr"/>
    </row>
    <row r="504">
      <c r="A504" t="n">
        <v>42211</v>
      </c>
      <c r="B504" t="inlineStr">
        <is>
          <t>RV504</t>
        </is>
      </c>
      <c r="C504" t="inlineStr">
        <is>
          <t>Hospital</t>
        </is>
      </c>
      <c r="D504" t="inlineStr">
        <is>
          <t>Hospital</t>
        </is>
      </c>
      <c r="E504" t="inlineStr">
        <is>
          <t>NHS Sector</t>
        </is>
      </c>
      <c r="F504" t="inlineStr">
        <is>
          <t>Visible</t>
        </is>
      </c>
      <c r="G504" t="b">
        <v>1</v>
      </c>
      <c r="H504" t="inlineStr">
        <is>
          <t>Maudsley Hospital</t>
        </is>
      </c>
      <c r="I504" t="inlineStr">
        <is>
          <t>Denmark Hill</t>
        </is>
      </c>
      <c r="J504" t="inlineStr">
        <is>
          <t>London</t>
        </is>
      </c>
      <c r="K504" t="inlineStr">
        <is>
          <t>SE5 8AZ</t>
        </is>
      </c>
      <c r="L504" t="inlineStr">
        <is>
          <t>RV5</t>
        </is>
      </c>
      <c r="M504" t="inlineStr">
        <is>
          <t>South London and Maudsley NHS Foundation Trust</t>
        </is>
      </c>
      <c r="N504" t="inlineStr">
        <is>
          <t>020 3228 6000</t>
        </is>
      </c>
      <c r="O504" t="inlineStr"/>
      <c r="P504">
        <f>HYPERLINK("http://www.slam.nhs.uk/our-services/hospital-care/maudsley-hospital", "http://www.slam.nhs.uk/our-services/hospital-care/maudsley-hospital")</f>
        <v/>
      </c>
      <c r="Q504" t="inlineStr">
        <is>
          <t>(51.4687385559082, -0.0914261564612388)</t>
        </is>
      </c>
      <c r="R504" t="inlineStr"/>
    </row>
    <row r="505">
      <c r="A505" t="n">
        <v>42212</v>
      </c>
      <c r="B505" t="inlineStr">
        <is>
          <t>RV505</t>
        </is>
      </c>
      <c r="C505" t="inlineStr">
        <is>
          <t>Hospital</t>
        </is>
      </c>
      <c r="D505" t="inlineStr">
        <is>
          <t>Hospital</t>
        </is>
      </c>
      <c r="E505" t="inlineStr">
        <is>
          <t>NHS Sector</t>
        </is>
      </c>
      <c r="F505" t="inlineStr">
        <is>
          <t>Visible</t>
        </is>
      </c>
      <c r="G505" t="b">
        <v>1</v>
      </c>
      <c r="H505" t="inlineStr">
        <is>
          <t>Bethlem Royal Hospital</t>
        </is>
      </c>
      <c r="I505" t="inlineStr">
        <is>
          <t>Monks Orchard Road, Monks Orchard Road</t>
        </is>
      </c>
      <c r="J505" t="inlineStr">
        <is>
          <t>Beckenham, London</t>
        </is>
      </c>
      <c r="K505" t="inlineStr">
        <is>
          <t>BR3 3BX</t>
        </is>
      </c>
      <c r="L505" t="inlineStr">
        <is>
          <t>RV5</t>
        </is>
      </c>
      <c r="M505" t="inlineStr">
        <is>
          <t>South London and Maudsley NHS Foundation Trust</t>
        </is>
      </c>
      <c r="N505" t="inlineStr">
        <is>
          <t>020 3228 6000</t>
        </is>
      </c>
      <c r="O505" t="inlineStr"/>
      <c r="P505">
        <f>HYPERLINK("http://www.slam.nhs.uk/our-services/hospital-care/bethlem-royal-hospital", "http://www.slam.nhs.uk/our-services/hospital-care/bethlem-royal-hospital")</f>
        <v/>
      </c>
      <c r="Q505" t="inlineStr">
        <is>
          <t>(51.38092041015625, -0.0297530982643365)</t>
        </is>
      </c>
      <c r="R505" t="inlineStr"/>
    </row>
    <row r="506">
      <c r="A506" t="n">
        <v>42248</v>
      </c>
      <c r="B506" t="inlineStr">
        <is>
          <t>RV913</t>
        </is>
      </c>
      <c r="C506" t="inlineStr">
        <is>
          <t>Hospital</t>
        </is>
      </c>
      <c r="D506" t="inlineStr">
        <is>
          <t>Hospital</t>
        </is>
      </c>
      <c r="E506" t="inlineStr">
        <is>
          <t>NHS Sector</t>
        </is>
      </c>
      <c r="F506" t="inlineStr">
        <is>
          <t>Visible</t>
        </is>
      </c>
      <c r="G506" t="b">
        <v>1</v>
      </c>
      <c r="H506" t="inlineStr">
        <is>
          <t>Withernsea Hospital</t>
        </is>
      </c>
      <c r="I506" t="inlineStr">
        <is>
          <t>Queen Street</t>
        </is>
      </c>
      <c r="J506" t="inlineStr">
        <is>
          <t>Withernsea, North Humberside</t>
        </is>
      </c>
      <c r="K506" t="inlineStr">
        <is>
          <t>HU19 2QB</t>
        </is>
      </c>
      <c r="L506" t="inlineStr">
        <is>
          <t>RV9</t>
        </is>
      </c>
      <c r="M506" t="inlineStr">
        <is>
          <t>Humber Teaching NHS Foundation Trust</t>
        </is>
      </c>
      <c r="N506" t="inlineStr">
        <is>
          <t>01964 614666</t>
        </is>
      </c>
      <c r="O506" t="inlineStr">
        <is>
          <t>hnf-tr.contactus@nhs.net</t>
        </is>
      </c>
      <c r="P506">
        <f>HYPERLINK("http://www.humber.nhs.uk", "http://www.humber.nhs.uk")</f>
        <v/>
      </c>
      <c r="Q506" t="inlineStr">
        <is>
          <t>(53.72853469848633, 0.0340335890650749)</t>
        </is>
      </c>
      <c r="R506" t="inlineStr"/>
    </row>
    <row r="507">
      <c r="A507" t="n">
        <v>42256</v>
      </c>
      <c r="B507" t="inlineStr">
        <is>
          <t>RV933</t>
        </is>
      </c>
      <c r="C507" t="inlineStr">
        <is>
          <t>Hospital</t>
        </is>
      </c>
      <c r="D507" t="inlineStr">
        <is>
          <t>Hospital</t>
        </is>
      </c>
      <c r="E507" t="inlineStr">
        <is>
          <t>NHS Sector</t>
        </is>
      </c>
      <c r="F507" t="inlineStr">
        <is>
          <t>Visible</t>
        </is>
      </c>
      <c r="G507" t="b">
        <v>1</v>
      </c>
      <c r="H507" t="inlineStr">
        <is>
          <t>Westlands - Inpatient Unit</t>
        </is>
      </c>
      <c r="I507" t="inlineStr">
        <is>
          <t>Wheeler Street</t>
        </is>
      </c>
      <c r="J507" t="inlineStr">
        <is>
          <t>Hull</t>
        </is>
      </c>
      <c r="K507" t="inlineStr">
        <is>
          <t>HU3 5QE</t>
        </is>
      </c>
      <c r="L507" t="inlineStr">
        <is>
          <t>RV9</t>
        </is>
      </c>
      <c r="M507" t="inlineStr">
        <is>
          <t>Humber Teaching NHS Foundation Trust</t>
        </is>
      </c>
      <c r="N507" t="inlineStr">
        <is>
          <t>01482 335647</t>
        </is>
      </c>
      <c r="O507" t="inlineStr">
        <is>
          <t>hnf-tr.contactus@nhs.net</t>
        </is>
      </c>
      <c r="P507">
        <f>HYPERLINK("http://www.humber.nhs.uk", "http://www.humber.nhs.uk")</f>
        <v/>
      </c>
      <c r="Q507" t="inlineStr">
        <is>
          <t>(53.74201202392578, -0.3846430778503418)</t>
        </is>
      </c>
      <c r="R507" t="inlineStr"/>
    </row>
    <row r="508">
      <c r="A508" t="n">
        <v>42257</v>
      </c>
      <c r="B508" t="inlineStr">
        <is>
          <t>RV934</t>
        </is>
      </c>
      <c r="C508" t="inlineStr">
        <is>
          <t>Hospital</t>
        </is>
      </c>
      <c r="D508" t="inlineStr">
        <is>
          <t>Hospital</t>
        </is>
      </c>
      <c r="E508" t="inlineStr">
        <is>
          <t>NHS Sector</t>
        </is>
      </c>
      <c r="F508" t="inlineStr">
        <is>
          <t>Visible</t>
        </is>
      </c>
      <c r="G508" t="b">
        <v>1</v>
      </c>
      <c r="H508" t="inlineStr">
        <is>
          <t>Newbridges - Inpatient Unit</t>
        </is>
      </c>
      <c r="I508" t="inlineStr">
        <is>
          <t>Birkdale Way, Newbridge Road</t>
        </is>
      </c>
      <c r="J508" t="inlineStr">
        <is>
          <t>Hull</t>
        </is>
      </c>
      <c r="K508" t="inlineStr">
        <is>
          <t>HU9 2BH</t>
        </is>
      </c>
      <c r="L508" t="inlineStr">
        <is>
          <t>RV9</t>
        </is>
      </c>
      <c r="M508" t="inlineStr">
        <is>
          <t>Humber Teaching NHS Foundation Trust</t>
        </is>
      </c>
      <c r="N508" t="inlineStr">
        <is>
          <t>01482 335829</t>
        </is>
      </c>
      <c r="O508" t="inlineStr">
        <is>
          <t>hnf-tr.contactus@nhs.net</t>
        </is>
      </c>
      <c r="P508">
        <f>HYPERLINK("http://www.humber.nhs.uk", "http://www.humber.nhs.uk")</f>
        <v/>
      </c>
      <c r="Q508" t="inlineStr">
        <is>
          <t>(53.74993896484375, -0.3083252608776092)</t>
        </is>
      </c>
      <c r="R508" t="inlineStr">
        <is>
          <t>01482 336926</t>
        </is>
      </c>
    </row>
    <row r="509">
      <c r="A509" t="n">
        <v>42259</v>
      </c>
      <c r="B509" t="inlineStr">
        <is>
          <t>RV938</t>
        </is>
      </c>
      <c r="C509" t="inlineStr">
        <is>
          <t>Hospital</t>
        </is>
      </c>
      <c r="D509" t="inlineStr">
        <is>
          <t>Hospital</t>
        </is>
      </c>
      <c r="E509" t="inlineStr">
        <is>
          <t>NHS Sector</t>
        </is>
      </c>
      <c r="F509" t="inlineStr">
        <is>
          <t>Visible</t>
        </is>
      </c>
      <c r="G509" t="b">
        <v>1</v>
      </c>
      <c r="H509" t="inlineStr">
        <is>
          <t>Maister Lodge - Inpatient Unit</t>
        </is>
      </c>
      <c r="I509" t="inlineStr">
        <is>
          <t>Hauxwell Road</t>
        </is>
      </c>
      <c r="J509" t="inlineStr">
        <is>
          <t>Hull</t>
        </is>
      </c>
      <c r="K509" t="inlineStr">
        <is>
          <t>HU8 0RB</t>
        </is>
      </c>
      <c r="L509" t="inlineStr">
        <is>
          <t>RV9</t>
        </is>
      </c>
      <c r="M509" t="inlineStr">
        <is>
          <t>Humber Teaching NHS Foundation Trust</t>
        </is>
      </c>
      <c r="N509" t="inlineStr">
        <is>
          <t>01482 303775</t>
        </is>
      </c>
      <c r="O509" t="inlineStr">
        <is>
          <t>hnf-tr.contactus@nhs.net</t>
        </is>
      </c>
      <c r="P509">
        <f>HYPERLINK("http://www.humber.nhs.uk", "http://www.humber.nhs.uk")</f>
        <v/>
      </c>
      <c r="Q509" t="inlineStr">
        <is>
          <t>(53.77357864379882, -0.2866002917289733)</t>
        </is>
      </c>
      <c r="R509" t="inlineStr">
        <is>
          <t>01482 336922</t>
        </is>
      </c>
    </row>
    <row r="510">
      <c r="A510" t="n">
        <v>42260</v>
      </c>
      <c r="B510" t="inlineStr">
        <is>
          <t>RV941</t>
        </is>
      </c>
      <c r="C510" t="inlineStr">
        <is>
          <t>Hospital</t>
        </is>
      </c>
      <c r="D510" t="inlineStr">
        <is>
          <t>Hospital</t>
        </is>
      </c>
      <c r="E510" t="inlineStr">
        <is>
          <t>NHS Sector</t>
        </is>
      </c>
      <c r="F510" t="inlineStr">
        <is>
          <t>Visible</t>
        </is>
      </c>
      <c r="G510" t="b">
        <v>1</v>
      </c>
      <c r="H510" t="inlineStr">
        <is>
          <t>Hawthorne Court - Inpatient Unit</t>
        </is>
      </c>
      <c r="I510" t="inlineStr">
        <is>
          <t>St Mary's Lane</t>
        </is>
      </c>
      <c r="J510" t="inlineStr">
        <is>
          <t>Beverley</t>
        </is>
      </c>
      <c r="K510" t="inlineStr">
        <is>
          <t>HU17 7AS</t>
        </is>
      </c>
      <c r="L510" t="inlineStr">
        <is>
          <t>RV9</t>
        </is>
      </c>
      <c r="M510" t="inlineStr">
        <is>
          <t>Humber Teaching NHS Foundation Trust</t>
        </is>
      </c>
      <c r="N510" t="inlineStr">
        <is>
          <t>01482 336830</t>
        </is>
      </c>
      <c r="O510" t="inlineStr">
        <is>
          <t>hnf-tr.contactus@nhs.net</t>
        </is>
      </c>
      <c r="P510">
        <f>HYPERLINK("http://www.humber.nhs.uk", "http://www.humber.nhs.uk")</f>
        <v/>
      </c>
      <c r="Q510" t="inlineStr">
        <is>
          <t>(53.84576416015625, -0.434097558259964)</t>
        </is>
      </c>
      <c r="R510" t="inlineStr"/>
    </row>
    <row r="511">
      <c r="A511" t="n">
        <v>42262</v>
      </c>
      <c r="B511" t="inlineStr">
        <is>
          <t>RV945</t>
        </is>
      </c>
      <c r="C511" t="inlineStr">
        <is>
          <t>Hospital</t>
        </is>
      </c>
      <c r="D511" t="inlineStr">
        <is>
          <t>Hospital</t>
        </is>
      </c>
      <c r="E511" t="inlineStr">
        <is>
          <t>NHS Sector</t>
        </is>
      </c>
      <c r="F511" t="inlineStr">
        <is>
          <t>Visible</t>
        </is>
      </c>
      <c r="G511" t="b">
        <v>1</v>
      </c>
      <c r="H511" t="inlineStr">
        <is>
          <t>Avondale Assessment Unit and Psychiatric Intensive Care Unit</t>
        </is>
      </c>
      <c r="I511" t="inlineStr">
        <is>
          <t>Gladstone Street, Anlaby Road</t>
        </is>
      </c>
      <c r="J511" t="inlineStr">
        <is>
          <t>Hull</t>
        </is>
      </c>
      <c r="K511" t="inlineStr">
        <is>
          <t>HU3 2RT</t>
        </is>
      </c>
      <c r="L511" t="inlineStr">
        <is>
          <t>RV9</t>
        </is>
      </c>
      <c r="M511" t="inlineStr">
        <is>
          <t>Humber Teaching NHS Foundation Trust</t>
        </is>
      </c>
      <c r="N511" t="inlineStr">
        <is>
          <t>01482 617565</t>
        </is>
      </c>
      <c r="O511" t="inlineStr">
        <is>
          <t>hnf-tr.contactus@nhs.net</t>
        </is>
      </c>
      <c r="P511">
        <f>HYPERLINK("http://www.humber.nhs.uk", "http://www.humber.nhs.uk")</f>
        <v/>
      </c>
      <c r="Q511" t="inlineStr">
        <is>
          <t>(53.74435806274414, -0.3621857762336731)</t>
        </is>
      </c>
      <c r="R511" t="inlineStr">
        <is>
          <t>01482 617501</t>
        </is>
      </c>
    </row>
    <row r="512">
      <c r="A512" t="n">
        <v>42268</v>
      </c>
      <c r="B512" t="inlineStr">
        <is>
          <t>RVJ01</t>
        </is>
      </c>
      <c r="C512" t="inlineStr">
        <is>
          <t>Hospital</t>
        </is>
      </c>
      <c r="D512" t="inlineStr">
        <is>
          <t>Hospital</t>
        </is>
      </c>
      <c r="E512" t="inlineStr">
        <is>
          <t>NHS Sector</t>
        </is>
      </c>
      <c r="F512" t="inlineStr">
        <is>
          <t>Visible</t>
        </is>
      </c>
      <c r="G512" t="b">
        <v>1</v>
      </c>
      <c r="H512" t="inlineStr">
        <is>
          <t>Southmead Hospital</t>
        </is>
      </c>
      <c r="I512" t="inlineStr">
        <is>
          <t>Southmead Road, Westbury-on-Trym</t>
        </is>
      </c>
      <c r="J512" t="inlineStr">
        <is>
          <t>Bristol, Avon</t>
        </is>
      </c>
      <c r="K512" t="inlineStr">
        <is>
          <t>BS10 5NB</t>
        </is>
      </c>
      <c r="L512" t="inlineStr">
        <is>
          <t>RVJ</t>
        </is>
      </c>
      <c r="M512" t="inlineStr">
        <is>
          <t>North Bristol NHS Trust</t>
        </is>
      </c>
      <c r="N512" t="inlineStr">
        <is>
          <t>0117 9505050</t>
        </is>
      </c>
      <c r="O512" t="inlineStr">
        <is>
          <t>complaints@nbt.nhs.uk</t>
        </is>
      </c>
      <c r="P512">
        <f>HYPERLINK("http://www.nbt.nhs.uk", "http://www.nbt.nhs.uk")</f>
        <v/>
      </c>
      <c r="Q512" t="inlineStr">
        <is>
          <t>(51.49481201171875, -2.5910003185272217)</t>
        </is>
      </c>
      <c r="R512" t="inlineStr"/>
    </row>
    <row r="513">
      <c r="A513" t="n">
        <v>42279</v>
      </c>
      <c r="B513" t="inlineStr">
        <is>
          <t>RVJ20</t>
        </is>
      </c>
      <c r="C513" t="inlineStr">
        <is>
          <t>Hospital</t>
        </is>
      </c>
      <c r="D513" t="inlineStr">
        <is>
          <t>Hospital</t>
        </is>
      </c>
      <c r="E513" t="inlineStr">
        <is>
          <t>NHS Sector</t>
        </is>
      </c>
      <c r="F513" t="inlineStr">
        <is>
          <t>Visible</t>
        </is>
      </c>
      <c r="G513" t="b">
        <v>1</v>
      </c>
      <c r="H513" t="inlineStr">
        <is>
          <t>Frenchay Hospital</t>
        </is>
      </c>
      <c r="I513" t="inlineStr">
        <is>
          <t>Frenchay Park Road</t>
        </is>
      </c>
      <c r="J513" t="inlineStr">
        <is>
          <t>Bristol, Avon</t>
        </is>
      </c>
      <c r="K513" t="inlineStr">
        <is>
          <t>BS16 1LE</t>
        </is>
      </c>
      <c r="L513" t="inlineStr">
        <is>
          <t>RVJ</t>
        </is>
      </c>
      <c r="M513" t="inlineStr">
        <is>
          <t>North Bristol NHS Trust</t>
        </is>
      </c>
      <c r="N513" t="inlineStr">
        <is>
          <t>0117 9505050</t>
        </is>
      </c>
      <c r="O513" t="inlineStr">
        <is>
          <t>complaints@nbt.nhs.uk</t>
        </is>
      </c>
      <c r="P513">
        <f>HYPERLINK("http://www.nbt.nhs.uk", "http://www.nbt.nhs.uk")</f>
        <v/>
      </c>
      <c r="Q513" t="inlineStr">
        <is>
          <t>(51.49660110473633, -2.5284039974212646)</t>
        </is>
      </c>
      <c r="R513" t="inlineStr"/>
    </row>
    <row r="514">
      <c r="A514" t="n">
        <v>42280</v>
      </c>
      <c r="B514" t="inlineStr">
        <is>
          <t>RVJ21</t>
        </is>
      </c>
      <c r="C514" t="inlineStr">
        <is>
          <t>Hospital</t>
        </is>
      </c>
      <c r="D514" t="inlineStr">
        <is>
          <t>Hospital</t>
        </is>
      </c>
      <c r="E514" t="inlineStr">
        <is>
          <t>NHS Sector</t>
        </is>
      </c>
      <c r="F514" t="inlineStr">
        <is>
          <t>Visible</t>
        </is>
      </c>
      <c r="G514" t="b">
        <v>1</v>
      </c>
      <c r="H514" t="inlineStr">
        <is>
          <t>Cossham Hospital</t>
        </is>
      </c>
      <c r="I514" t="inlineStr">
        <is>
          <t>Lodge Road, Kingswood</t>
        </is>
      </c>
      <c r="J514" t="inlineStr">
        <is>
          <t>Bristol, Avon</t>
        </is>
      </c>
      <c r="K514" t="inlineStr">
        <is>
          <t>BS15 1LF</t>
        </is>
      </c>
      <c r="L514" t="inlineStr">
        <is>
          <t>RVJ</t>
        </is>
      </c>
      <c r="M514" t="inlineStr">
        <is>
          <t>North Bristol NHS Trust</t>
        </is>
      </c>
      <c r="N514" t="inlineStr">
        <is>
          <t>0117 340 8400</t>
        </is>
      </c>
      <c r="O514" t="inlineStr">
        <is>
          <t>complaints@nbt.nhs.uk</t>
        </is>
      </c>
      <c r="P514">
        <f>HYPERLINK("http://www.nbt.nhs.uk", "http://www.nbt.nhs.uk")</f>
        <v/>
      </c>
      <c r="Q514" t="inlineStr">
        <is>
          <t>(51.46889114379882, -2.5161056518554688)</t>
        </is>
      </c>
      <c r="R514" t="inlineStr"/>
    </row>
    <row r="515">
      <c r="A515" t="n">
        <v>42316</v>
      </c>
      <c r="B515" t="inlineStr">
        <is>
          <t>RVN2B</t>
        </is>
      </c>
      <c r="C515" t="inlineStr">
        <is>
          <t>Hospital</t>
        </is>
      </c>
      <c r="D515" t="inlineStr">
        <is>
          <t>Hospital</t>
        </is>
      </c>
      <c r="E515" t="inlineStr">
        <is>
          <t>NHS Sector</t>
        </is>
      </c>
      <c r="F515" t="inlineStr">
        <is>
          <t>Visible</t>
        </is>
      </c>
      <c r="G515" t="b">
        <v>1</v>
      </c>
      <c r="H515" t="inlineStr">
        <is>
          <t>St Martins Hospital (Bath)</t>
        </is>
      </c>
      <c r="I515" t="inlineStr">
        <is>
          <t>Midford Road</t>
        </is>
      </c>
      <c r="J515" t="inlineStr">
        <is>
          <t>Bath</t>
        </is>
      </c>
      <c r="K515" t="inlineStr">
        <is>
          <t>BA2 5RP</t>
        </is>
      </c>
      <c r="L515" t="inlineStr">
        <is>
          <t>RVN</t>
        </is>
      </c>
      <c r="M515" t="inlineStr">
        <is>
          <t>Avon and Wiltshire Mental Health Partnership NHS Trust</t>
        </is>
      </c>
      <c r="N515" t="inlineStr">
        <is>
          <t>01225 831500</t>
        </is>
      </c>
      <c r="O515" t="inlineStr"/>
      <c r="P515">
        <f>HYPERLINK("http://www.awp.nhs.uk", "http://www.awp.nhs.uk")</f>
        <v/>
      </c>
      <c r="Q515" t="inlineStr">
        <is>
          <t>(51.35817337036133, -2.3726069927215576)</t>
        </is>
      </c>
      <c r="R515" t="inlineStr"/>
    </row>
    <row r="516">
      <c r="A516" t="n">
        <v>42324</v>
      </c>
      <c r="B516" t="inlineStr">
        <is>
          <t>RVN3Q</t>
        </is>
      </c>
      <c r="C516" t="inlineStr">
        <is>
          <t>Hospital</t>
        </is>
      </c>
      <c r="D516" t="inlineStr">
        <is>
          <t>Hospital</t>
        </is>
      </c>
      <c r="E516" t="inlineStr">
        <is>
          <t>NHS Sector</t>
        </is>
      </c>
      <c r="F516" t="inlineStr">
        <is>
          <t>Visible</t>
        </is>
      </c>
      <c r="G516" t="b">
        <v>1</v>
      </c>
      <c r="H516" t="inlineStr">
        <is>
          <t>Blackberry Hill Hospital</t>
        </is>
      </c>
      <c r="I516" t="inlineStr">
        <is>
          <t>Manor Road, Fishponds</t>
        </is>
      </c>
      <c r="J516" t="inlineStr">
        <is>
          <t>Bristol</t>
        </is>
      </c>
      <c r="K516" t="inlineStr">
        <is>
          <t>BS16 2EW</t>
        </is>
      </c>
      <c r="L516" t="inlineStr">
        <is>
          <t>RVN</t>
        </is>
      </c>
      <c r="M516" t="inlineStr">
        <is>
          <t>Avon and Wiltshire Mental Health Partnership NHS Trust</t>
        </is>
      </c>
      <c r="N516" t="inlineStr">
        <is>
          <t>0117 3784012</t>
        </is>
      </c>
      <c r="O516" t="inlineStr"/>
      <c r="P516">
        <f>HYPERLINK("http://www.awp.nhs.uk", "http://www.awp.nhs.uk")</f>
        <v/>
      </c>
      <c r="Q516" t="inlineStr">
        <is>
          <t>(51.48315048217773, -2.538818597793579)</t>
        </is>
      </c>
      <c r="R516" t="inlineStr"/>
    </row>
    <row r="517">
      <c r="A517" t="n">
        <v>42330</v>
      </c>
      <c r="B517" t="inlineStr">
        <is>
          <t>RVN6A</t>
        </is>
      </c>
      <c r="C517" t="inlineStr">
        <is>
          <t>Hospital</t>
        </is>
      </c>
      <c r="D517" t="inlineStr">
        <is>
          <t>Hospital</t>
        </is>
      </c>
      <c r="E517" t="inlineStr">
        <is>
          <t>NHS Sector</t>
        </is>
      </c>
      <c r="F517" t="inlineStr">
        <is>
          <t>Visible</t>
        </is>
      </c>
      <c r="G517" t="b">
        <v>1</v>
      </c>
      <c r="H517" t="inlineStr">
        <is>
          <t>Wiltshire IAPT</t>
        </is>
      </c>
      <c r="I517" t="inlineStr">
        <is>
          <t>Lodge 3</t>
        </is>
      </c>
      <c r="J517" t="inlineStr">
        <is>
          <t>Devizes, Wiltshire</t>
        </is>
      </c>
      <c r="K517" t="inlineStr">
        <is>
          <t>SN10 5DS</t>
        </is>
      </c>
      <c r="L517" t="inlineStr">
        <is>
          <t>RVN</t>
        </is>
      </c>
      <c r="M517" t="inlineStr">
        <is>
          <t>Avon and Wiltshire Mental Health Partnership NHS Trust</t>
        </is>
      </c>
      <c r="N517" t="inlineStr">
        <is>
          <t>01380 731335</t>
        </is>
      </c>
      <c r="O517" t="inlineStr">
        <is>
          <t>awp.wilts-iapt@nhs.net</t>
        </is>
      </c>
      <c r="P517">
        <f>HYPERLINK("https://iapt-wilts.awp.nhs.uk/", "https://iapt-wilts.awp.nhs.uk/")</f>
        <v/>
      </c>
      <c r="Q517" t="inlineStr">
        <is>
          <t>(51.33915328979492, -1.9812885522842407)</t>
        </is>
      </c>
      <c r="R517" t="inlineStr"/>
    </row>
    <row r="518">
      <c r="A518" t="n">
        <v>42343</v>
      </c>
      <c r="B518" t="inlineStr">
        <is>
          <t>RVNEQ</t>
        </is>
      </c>
      <c r="C518" t="inlineStr">
        <is>
          <t>Hospital</t>
        </is>
      </c>
      <c r="D518" t="inlineStr">
        <is>
          <t>Hospital</t>
        </is>
      </c>
      <c r="E518" t="inlineStr">
        <is>
          <t>NHS Sector</t>
        </is>
      </c>
      <c r="F518" t="inlineStr">
        <is>
          <t>Visible</t>
        </is>
      </c>
      <c r="G518" t="b">
        <v>1</v>
      </c>
      <c r="H518" t="inlineStr">
        <is>
          <t>Callington Road Hospital</t>
        </is>
      </c>
      <c r="I518" t="inlineStr">
        <is>
          <t>Marmalade Lane, Brislington</t>
        </is>
      </c>
      <c r="J518" t="inlineStr">
        <is>
          <t>Bristol</t>
        </is>
      </c>
      <c r="K518" t="inlineStr">
        <is>
          <t>BS4 5BJ</t>
        </is>
      </c>
      <c r="L518" t="inlineStr">
        <is>
          <t>RVN</t>
        </is>
      </c>
      <c r="M518" t="inlineStr">
        <is>
          <t>Avon and Wiltshire Mental Health Partnership NHS Trust</t>
        </is>
      </c>
      <c r="N518" t="inlineStr">
        <is>
          <t>0117 919 5600</t>
        </is>
      </c>
      <c r="O518" t="inlineStr"/>
      <c r="P518">
        <f>HYPERLINK("http://www.awp.nhs.uk/", "http://www.awp.nhs.uk/")</f>
        <v/>
      </c>
      <c r="Q518" t="inlineStr">
        <is>
          <t>(51.43127059936523, -2.5575408935546875)</t>
        </is>
      </c>
      <c r="R518" t="inlineStr"/>
    </row>
    <row r="519">
      <c r="A519" t="n">
        <v>42347</v>
      </c>
      <c r="B519" t="inlineStr">
        <is>
          <t>RVR05</t>
        </is>
      </c>
      <c r="C519" t="inlineStr">
        <is>
          <t>Hospital</t>
        </is>
      </c>
      <c r="D519" t="inlineStr">
        <is>
          <t>Hospital</t>
        </is>
      </c>
      <c r="E519" t="inlineStr">
        <is>
          <t>NHS Sector</t>
        </is>
      </c>
      <c r="F519" t="inlineStr">
        <is>
          <t>Visible</t>
        </is>
      </c>
      <c r="G519" t="b">
        <v>1</v>
      </c>
      <c r="H519" t="inlineStr">
        <is>
          <t>St Helier Hospital</t>
        </is>
      </c>
      <c r="I519" t="inlineStr">
        <is>
          <t>Wrythe Lane</t>
        </is>
      </c>
      <c r="J519" t="inlineStr">
        <is>
          <t>Carshalton, Surrey</t>
        </is>
      </c>
      <c r="K519" t="inlineStr">
        <is>
          <t>SM5 1AA</t>
        </is>
      </c>
      <c r="L519" t="inlineStr">
        <is>
          <t>RVR</t>
        </is>
      </c>
      <c r="M519" t="inlineStr">
        <is>
          <t>Epsom and St Helier University Hospitals NHS Trust</t>
        </is>
      </c>
      <c r="N519" t="inlineStr">
        <is>
          <t>020 8296 2000</t>
        </is>
      </c>
      <c r="O519" t="inlineStr">
        <is>
          <t>pals@epsom-sthelier.nhs.uk</t>
        </is>
      </c>
      <c r="P519">
        <f>HYPERLINK("http://www.epsom-sthelier.nhs.uk", "http://www.epsom-sthelier.nhs.uk")</f>
        <v/>
      </c>
      <c r="Q519" t="inlineStr">
        <is>
          <t>(51.38031387329102, -0.1836273521184921)</t>
        </is>
      </c>
      <c r="R519" t="inlineStr">
        <is>
          <t>020 8641 4546</t>
        </is>
      </c>
    </row>
    <row r="520">
      <c r="A520" t="n">
        <v>42348</v>
      </c>
      <c r="B520" t="inlineStr">
        <is>
          <t>RVR06</t>
        </is>
      </c>
      <c r="C520" t="inlineStr">
        <is>
          <t>Hospital</t>
        </is>
      </c>
      <c r="D520" t="inlineStr">
        <is>
          <t>Hospital</t>
        </is>
      </c>
      <c r="E520" t="inlineStr">
        <is>
          <t>NHS Sector</t>
        </is>
      </c>
      <c r="F520" t="inlineStr">
        <is>
          <t>Visible</t>
        </is>
      </c>
      <c r="G520" t="b">
        <v>1</v>
      </c>
      <c r="H520" t="inlineStr">
        <is>
          <t>Sutton Hospital</t>
        </is>
      </c>
      <c r="I520" t="inlineStr">
        <is>
          <t>Cotswold Road</t>
        </is>
      </c>
      <c r="J520" t="inlineStr">
        <is>
          <t>Sutton, Surrey</t>
        </is>
      </c>
      <c r="K520" t="inlineStr">
        <is>
          <t>SM2 5NF</t>
        </is>
      </c>
      <c r="L520" t="inlineStr">
        <is>
          <t>RVR</t>
        </is>
      </c>
      <c r="M520" t="inlineStr">
        <is>
          <t>Epsom and St Helier University Hospitals NHS Trust</t>
        </is>
      </c>
      <c r="N520" t="inlineStr">
        <is>
          <t>020 8296 2000</t>
        </is>
      </c>
      <c r="O520" t="inlineStr">
        <is>
          <t>est-tr.pals@nhs.net</t>
        </is>
      </c>
      <c r="P520">
        <f>HYPERLINK("http://www.epsom-sthelier.nhs.uk", "http://www.epsom-sthelier.nhs.uk")</f>
        <v/>
      </c>
      <c r="Q520" t="inlineStr">
        <is>
          <t>(51.34545516967773, -0.1910798251628876)</t>
        </is>
      </c>
      <c r="R520" t="inlineStr">
        <is>
          <t>020 8770 7051</t>
        </is>
      </c>
    </row>
    <row r="521">
      <c r="A521" t="n">
        <v>42349</v>
      </c>
      <c r="B521" t="inlineStr">
        <is>
          <t>RVR07</t>
        </is>
      </c>
      <c r="C521" t="inlineStr">
        <is>
          <t>Hospital</t>
        </is>
      </c>
      <c r="D521" t="inlineStr">
        <is>
          <t>Hospital</t>
        </is>
      </c>
      <c r="E521" t="inlineStr">
        <is>
          <t>NHS Sector</t>
        </is>
      </c>
      <c r="F521" t="inlineStr">
        <is>
          <t>Visible</t>
        </is>
      </c>
      <c r="G521" t="b">
        <v>1</v>
      </c>
      <c r="H521" t="inlineStr">
        <is>
          <t>Queen Mary's Hospital For Children</t>
        </is>
      </c>
      <c r="I521" t="inlineStr">
        <is>
          <t>Wrythe Lane</t>
        </is>
      </c>
      <c r="J521" t="inlineStr">
        <is>
          <t>Carshalton, Surrey</t>
        </is>
      </c>
      <c r="K521" t="inlineStr">
        <is>
          <t>SM5 1AA</t>
        </is>
      </c>
      <c r="L521" t="inlineStr">
        <is>
          <t>RVR</t>
        </is>
      </c>
      <c r="M521" t="inlineStr">
        <is>
          <t>Epsom and St Helier University Hospitals NHS Trust</t>
        </is>
      </c>
      <c r="N521" t="inlineStr">
        <is>
          <t>020 8296 2000</t>
        </is>
      </c>
      <c r="O521" t="inlineStr">
        <is>
          <t>est-tr.pals@nhs.net</t>
        </is>
      </c>
      <c r="P521">
        <f>HYPERLINK("http://www.epsom-sthelier.nhs.uk", "http://www.epsom-sthelier.nhs.uk")</f>
        <v/>
      </c>
      <c r="Q521" t="inlineStr">
        <is>
          <t>(51.38031387329102, -0.1836273521184921)</t>
        </is>
      </c>
      <c r="R521" t="inlineStr">
        <is>
          <t>020 8641 4546</t>
        </is>
      </c>
    </row>
    <row r="522">
      <c r="A522" t="n">
        <v>42351</v>
      </c>
      <c r="B522" t="inlineStr">
        <is>
          <t>RVR50</t>
        </is>
      </c>
      <c r="C522" t="inlineStr">
        <is>
          <t>Hospital</t>
        </is>
      </c>
      <c r="D522" t="inlineStr">
        <is>
          <t>Hospital</t>
        </is>
      </c>
      <c r="E522" t="inlineStr">
        <is>
          <t>NHS Sector</t>
        </is>
      </c>
      <c r="F522" t="inlineStr">
        <is>
          <t>Visible</t>
        </is>
      </c>
      <c r="G522" t="b">
        <v>1</v>
      </c>
      <c r="H522" t="inlineStr">
        <is>
          <t>Epsom Hospital</t>
        </is>
      </c>
      <c r="I522" t="inlineStr">
        <is>
          <t>Dorking Road</t>
        </is>
      </c>
      <c r="J522" t="inlineStr">
        <is>
          <t>Epsom, Surrey</t>
        </is>
      </c>
      <c r="K522" t="inlineStr">
        <is>
          <t>KT18 7EG</t>
        </is>
      </c>
      <c r="L522" t="inlineStr">
        <is>
          <t>RVR</t>
        </is>
      </c>
      <c r="M522" t="inlineStr">
        <is>
          <t>Epsom and St Helier University Hospitals NHS Trust</t>
        </is>
      </c>
      <c r="N522" t="inlineStr">
        <is>
          <t>01372 735 735</t>
        </is>
      </c>
      <c r="O522" t="inlineStr">
        <is>
          <t>pals@epsom-sthelier.nhs.uk</t>
        </is>
      </c>
      <c r="P522">
        <f>HYPERLINK("http://www.epsom-sthelier.nhs.uk", "http://www.epsom-sthelier.nhs.uk")</f>
        <v/>
      </c>
      <c r="Q522" t="inlineStr">
        <is>
          <t>(51.32551956176758, -0.2732167243957519)</t>
        </is>
      </c>
      <c r="R522" t="inlineStr">
        <is>
          <t>01372 735 159</t>
        </is>
      </c>
    </row>
    <row r="523">
      <c r="A523" t="n">
        <v>42362</v>
      </c>
      <c r="B523" t="inlineStr">
        <is>
          <t>RVV01</t>
        </is>
      </c>
      <c r="C523" t="inlineStr">
        <is>
          <t>Hospital</t>
        </is>
      </c>
      <c r="D523" t="inlineStr">
        <is>
          <t>Hospital</t>
        </is>
      </c>
      <c r="E523" t="inlineStr">
        <is>
          <t>NHS Sector</t>
        </is>
      </c>
      <c r="F523" t="inlineStr">
        <is>
          <t>Visible</t>
        </is>
      </c>
      <c r="G523" t="b">
        <v>1</v>
      </c>
      <c r="H523" t="inlineStr">
        <is>
          <t>William Harvey Hospital (Ashford)</t>
        </is>
      </c>
      <c r="I523" t="inlineStr">
        <is>
          <t>Kennington Road, Willesborough</t>
        </is>
      </c>
      <c r="J523" t="inlineStr">
        <is>
          <t>Ashford, Kent</t>
        </is>
      </c>
      <c r="K523" t="inlineStr">
        <is>
          <t>TN24 0LZ</t>
        </is>
      </c>
      <c r="L523" t="inlineStr">
        <is>
          <t>RVV</t>
        </is>
      </c>
      <c r="M523" t="inlineStr">
        <is>
          <t>East Kent Hospitals University NHS Foundation Trust</t>
        </is>
      </c>
      <c r="N523" t="inlineStr">
        <is>
          <t>01233 633331</t>
        </is>
      </c>
      <c r="O523" t="inlineStr"/>
      <c r="P523">
        <f>HYPERLINK("http://www.ekhuft.nhs.uk/williamharvey", "http://www.ekhuft.nhs.uk/williamharvey")</f>
        <v/>
      </c>
      <c r="Q523" t="inlineStr">
        <is>
          <t>(51.14148712158203, 0.9162230491638184)</t>
        </is>
      </c>
      <c r="R523" t="inlineStr"/>
    </row>
    <row r="524">
      <c r="A524" t="n">
        <v>42363</v>
      </c>
      <c r="B524" t="inlineStr">
        <is>
          <t>RVV02</t>
        </is>
      </c>
      <c r="C524" t="inlineStr">
        <is>
          <t>Hospital</t>
        </is>
      </c>
      <c r="D524" t="inlineStr">
        <is>
          <t>Hospital</t>
        </is>
      </c>
      <c r="E524" t="inlineStr">
        <is>
          <t>NHS Sector</t>
        </is>
      </c>
      <c r="F524" t="inlineStr">
        <is>
          <t>Visible</t>
        </is>
      </c>
      <c r="G524" t="b">
        <v>1</v>
      </c>
      <c r="H524" t="inlineStr">
        <is>
          <t>Buckland Hospital</t>
        </is>
      </c>
      <c r="I524" t="inlineStr">
        <is>
          <t>Buckland Hospital, Coombe Valley Road</t>
        </is>
      </c>
      <c r="J524" t="inlineStr">
        <is>
          <t>Dover, Kent</t>
        </is>
      </c>
      <c r="K524" t="inlineStr">
        <is>
          <t>CT17 0HD</t>
        </is>
      </c>
      <c r="L524" t="inlineStr">
        <is>
          <t>RVV</t>
        </is>
      </c>
      <c r="M524" t="inlineStr">
        <is>
          <t>East Kent Hospitals University NHS Foundation Trust</t>
        </is>
      </c>
      <c r="N524" t="inlineStr">
        <is>
          <t>01304 222510</t>
        </is>
      </c>
      <c r="O524" t="inlineStr"/>
      <c r="P524">
        <f>HYPERLINK("http://www.ekhuft.nhs.uk/buckland", "http://www.ekhuft.nhs.uk/buckland")</f>
        <v/>
      </c>
      <c r="Q524" t="inlineStr">
        <is>
          <t>(51.13205337524414, 1.292394757270813)</t>
        </is>
      </c>
      <c r="R524" t="inlineStr"/>
    </row>
    <row r="525">
      <c r="A525" t="n">
        <v>42366</v>
      </c>
      <c r="B525" t="inlineStr">
        <is>
          <t>RVV09</t>
        </is>
      </c>
      <c r="C525" t="inlineStr">
        <is>
          <t>Hospital</t>
        </is>
      </c>
      <c r="D525" t="inlineStr">
        <is>
          <t>Hospital</t>
        </is>
      </c>
      <c r="E525" t="inlineStr">
        <is>
          <t>NHS Sector</t>
        </is>
      </c>
      <c r="F525" t="inlineStr">
        <is>
          <t>Visible</t>
        </is>
      </c>
      <c r="G525" t="b">
        <v>1</v>
      </c>
      <c r="H525" t="inlineStr">
        <is>
          <t>Queen Elizabeth The Queen Mother Hospital</t>
        </is>
      </c>
      <c r="I525" t="inlineStr">
        <is>
          <t>Queen Elizabeth The Queen Mother Hospital, St Peters Road</t>
        </is>
      </c>
      <c r="J525" t="inlineStr">
        <is>
          <t>Margate, Kent</t>
        </is>
      </c>
      <c r="K525" t="inlineStr">
        <is>
          <t>CT9 4AN</t>
        </is>
      </c>
      <c r="L525" t="inlineStr">
        <is>
          <t>RVV</t>
        </is>
      </c>
      <c r="M525" t="inlineStr">
        <is>
          <t>East Kent Hospitals University NHS Foundation Trust</t>
        </is>
      </c>
      <c r="N525" t="inlineStr">
        <is>
          <t>01843 225544</t>
        </is>
      </c>
      <c r="O525" t="inlineStr"/>
      <c r="P525">
        <f>HYPERLINK("http://www.ekhuft.nhs.uk/qeqm", "http://www.ekhuft.nhs.uk/qeqm")</f>
        <v/>
      </c>
      <c r="Q525" t="inlineStr">
        <is>
          <t>(51.3780517578125, 1.3893986940383911)</t>
        </is>
      </c>
      <c r="R525" t="inlineStr"/>
    </row>
    <row r="526">
      <c r="A526" t="n">
        <v>42445</v>
      </c>
      <c r="B526" t="inlineStr">
        <is>
          <t>RVVKC</t>
        </is>
      </c>
      <c r="C526" t="inlineStr">
        <is>
          <t>Hospital</t>
        </is>
      </c>
      <c r="D526" t="inlineStr">
        <is>
          <t>Hospital</t>
        </is>
      </c>
      <c r="E526" t="inlineStr">
        <is>
          <t>NHS Sector</t>
        </is>
      </c>
      <c r="F526" t="inlineStr">
        <is>
          <t>Visible</t>
        </is>
      </c>
      <c r="G526" t="b">
        <v>1</v>
      </c>
      <c r="H526" t="inlineStr">
        <is>
          <t>Kent and Canterbury Hospital</t>
        </is>
      </c>
      <c r="I526" t="inlineStr">
        <is>
          <t>Kent and Canterbury Hospital, Ethelbert Road</t>
        </is>
      </c>
      <c r="J526" t="inlineStr">
        <is>
          <t>Canterbury, Kent</t>
        </is>
      </c>
      <c r="K526" t="inlineStr">
        <is>
          <t>CT1 3NG</t>
        </is>
      </c>
      <c r="L526" t="inlineStr">
        <is>
          <t>RVV</t>
        </is>
      </c>
      <c r="M526" t="inlineStr">
        <is>
          <t>East Kent Hospitals University NHS Foundation Trust</t>
        </is>
      </c>
      <c r="N526" t="inlineStr">
        <is>
          <t>01227 766877</t>
        </is>
      </c>
      <c r="O526" t="inlineStr"/>
      <c r="P526">
        <f>HYPERLINK("http://www.ekhuft.nhs.uk/kentandcanterburyhospital", "http://www.ekhuft.nhs.uk/kentandcanterburyhospital")</f>
        <v/>
      </c>
      <c r="Q526" t="inlineStr">
        <is>
          <t>(51.26658630371094, 1.0870975255966189)</t>
        </is>
      </c>
      <c r="R526" t="inlineStr"/>
    </row>
    <row r="527">
      <c r="A527" t="n">
        <v>42476</v>
      </c>
      <c r="B527" t="inlineStr">
        <is>
          <t>RVWAA</t>
        </is>
      </c>
      <c r="C527" t="inlineStr">
        <is>
          <t>Hospital</t>
        </is>
      </c>
      <c r="D527" t="inlineStr">
        <is>
          <t>Hospital</t>
        </is>
      </c>
      <c r="E527" t="inlineStr">
        <is>
          <t>NHS Sector</t>
        </is>
      </c>
      <c r="F527" t="inlineStr">
        <is>
          <t>Visible</t>
        </is>
      </c>
      <c r="G527" t="b">
        <v>1</v>
      </c>
      <c r="H527" t="inlineStr">
        <is>
          <t>University Hospital Of Hartlepool</t>
        </is>
      </c>
      <c r="I527" t="inlineStr">
        <is>
          <t>Holdforth Road</t>
        </is>
      </c>
      <c r="J527" t="inlineStr">
        <is>
          <t>Hartlepool, Cleveland</t>
        </is>
      </c>
      <c r="K527" t="inlineStr">
        <is>
          <t>TS24 9AH</t>
        </is>
      </c>
      <c r="L527" t="inlineStr">
        <is>
          <t>RVW</t>
        </is>
      </c>
      <c r="M527" t="inlineStr">
        <is>
          <t>North Tees and Hartlepool NHS Foundation Trust</t>
        </is>
      </c>
      <c r="N527" t="inlineStr">
        <is>
          <t>01642 617617</t>
        </is>
      </c>
      <c r="O527" t="inlineStr">
        <is>
          <t>communications@nth.nhs.uk</t>
        </is>
      </c>
      <c r="P527">
        <f>HYPERLINK("http://www.nth.nhs.uk", "http://www.nth.nhs.uk")</f>
        <v/>
      </c>
      <c r="Q527" t="inlineStr">
        <is>
          <t>(54.70240020751953, -1.2278211116790771)</t>
        </is>
      </c>
      <c r="R527" t="inlineStr"/>
    </row>
    <row r="528">
      <c r="A528" t="n">
        <v>42477</v>
      </c>
      <c r="B528" t="inlineStr">
        <is>
          <t>RVWAE</t>
        </is>
      </c>
      <c r="C528" t="inlineStr">
        <is>
          <t>Hospital</t>
        </is>
      </c>
      <c r="D528" t="inlineStr">
        <is>
          <t>Hospital</t>
        </is>
      </c>
      <c r="E528" t="inlineStr">
        <is>
          <t>NHS Sector</t>
        </is>
      </c>
      <c r="F528" t="inlineStr">
        <is>
          <t>Visible</t>
        </is>
      </c>
      <c r="G528" t="b">
        <v>1</v>
      </c>
      <c r="H528" t="inlineStr">
        <is>
          <t>University Hospital Of North Tees</t>
        </is>
      </c>
      <c r="I528" t="inlineStr">
        <is>
          <t>Hardwick Road</t>
        </is>
      </c>
      <c r="J528" t="inlineStr">
        <is>
          <t>Stockton-on-Tees, Cleveland</t>
        </is>
      </c>
      <c r="K528" t="inlineStr">
        <is>
          <t>TS19 8PE</t>
        </is>
      </c>
      <c r="L528" t="inlineStr">
        <is>
          <t>RVW</t>
        </is>
      </c>
      <c r="M528" t="inlineStr">
        <is>
          <t>North Tees and Hartlepool NHS Foundation Trust</t>
        </is>
      </c>
      <c r="N528" t="inlineStr">
        <is>
          <t>01642 617617</t>
        </is>
      </c>
      <c r="O528" t="inlineStr">
        <is>
          <t>communications@nth.nhs.uk</t>
        </is>
      </c>
      <c r="P528">
        <f>HYPERLINK("http://www.nth.nhs.uk", "http://www.nth.nhs.uk")</f>
        <v/>
      </c>
      <c r="Q528" t="inlineStr">
        <is>
          <t>(54.58285903930664, -1.3475654125213623)</t>
        </is>
      </c>
      <c r="R528" t="inlineStr">
        <is>
          <t>01642 624089</t>
        </is>
      </c>
    </row>
    <row r="529">
      <c r="A529" t="n">
        <v>42483</v>
      </c>
      <c r="B529" t="inlineStr">
        <is>
          <t>RVY01</t>
        </is>
      </c>
      <c r="C529" t="inlineStr">
        <is>
          <t>Hospital</t>
        </is>
      </c>
      <c r="D529" t="inlineStr">
        <is>
          <t>Hospital</t>
        </is>
      </c>
      <c r="E529" t="inlineStr">
        <is>
          <t>NHS Sector</t>
        </is>
      </c>
      <c r="F529" t="inlineStr">
        <is>
          <t>Visible</t>
        </is>
      </c>
      <c r="G529" t="b">
        <v>1</v>
      </c>
      <c r="H529" t="inlineStr">
        <is>
          <t>Southport and Formby District General Hospital</t>
        </is>
      </c>
      <c r="I529" t="inlineStr">
        <is>
          <t>Town Lane</t>
        </is>
      </c>
      <c r="J529" t="inlineStr">
        <is>
          <t>Southport, Merseyside</t>
        </is>
      </c>
      <c r="K529" t="inlineStr">
        <is>
          <t>PR8 6PN</t>
        </is>
      </c>
      <c r="L529" t="inlineStr">
        <is>
          <t>RVY</t>
        </is>
      </c>
      <c r="M529" t="inlineStr">
        <is>
          <t>Southport and Ormskirk Hospital NHS Trust</t>
        </is>
      </c>
      <c r="N529" t="inlineStr">
        <is>
          <t>01704 547471</t>
        </is>
      </c>
      <c r="O529" t="inlineStr">
        <is>
          <t>soh-tr.info@nhs.net</t>
        </is>
      </c>
      <c r="P529">
        <f>HYPERLINK("http://www.southportandormskirk.nhs.uk/", "http://www.southportandormskirk.nhs.uk/")</f>
        <v/>
      </c>
      <c r="Q529" t="inlineStr">
        <is>
          <t>(53.63356018066406, -2.9788076877593994)</t>
        </is>
      </c>
      <c r="R529" t="inlineStr"/>
    </row>
    <row r="530">
      <c r="A530" t="n">
        <v>42484</v>
      </c>
      <c r="B530" t="inlineStr">
        <is>
          <t>RVY02</t>
        </is>
      </c>
      <c r="C530" t="inlineStr">
        <is>
          <t>Hospital</t>
        </is>
      </c>
      <c r="D530" t="inlineStr">
        <is>
          <t>Hospital</t>
        </is>
      </c>
      <c r="E530" t="inlineStr">
        <is>
          <t>NHS Sector</t>
        </is>
      </c>
      <c r="F530" t="inlineStr">
        <is>
          <t>Visible</t>
        </is>
      </c>
      <c r="G530" t="b">
        <v>1</v>
      </c>
      <c r="H530" t="inlineStr">
        <is>
          <t>Ormskirk and District General Hospital</t>
        </is>
      </c>
      <c r="I530" t="inlineStr">
        <is>
          <t>Wigan Road</t>
        </is>
      </c>
      <c r="J530" t="inlineStr">
        <is>
          <t>Ormskirk, Lancashire</t>
        </is>
      </c>
      <c r="K530" t="inlineStr">
        <is>
          <t>L39 2AZ</t>
        </is>
      </c>
      <c r="L530" t="inlineStr">
        <is>
          <t>RVY</t>
        </is>
      </c>
      <c r="M530" t="inlineStr">
        <is>
          <t>Southport and Ormskirk Hospital NHS Trust</t>
        </is>
      </c>
      <c r="N530" t="inlineStr">
        <is>
          <t>01695 577111</t>
        </is>
      </c>
      <c r="O530" t="inlineStr">
        <is>
          <t>soh-tr.info@nhs.net</t>
        </is>
      </c>
      <c r="P530">
        <f>HYPERLINK("http://www.southportandormskirk.nhs.uk", "http://www.southportandormskirk.nhs.uk")</f>
        <v/>
      </c>
      <c r="Q530" t="inlineStr">
        <is>
          <t>(53.56462097167969, -2.871237277984619)</t>
        </is>
      </c>
      <c r="R530" t="inlineStr"/>
    </row>
    <row r="531">
      <c r="A531" t="n">
        <v>42489</v>
      </c>
      <c r="B531" t="inlineStr">
        <is>
          <t>RW154</t>
        </is>
      </c>
      <c r="C531" t="inlineStr">
        <is>
          <t>Hospital</t>
        </is>
      </c>
      <c r="D531" t="inlineStr">
        <is>
          <t>Hospital</t>
        </is>
      </c>
      <c r="E531" t="inlineStr">
        <is>
          <t>NHS Sector</t>
        </is>
      </c>
      <c r="F531" t="inlineStr">
        <is>
          <t>Visible</t>
        </is>
      </c>
      <c r="G531" t="b">
        <v>1</v>
      </c>
      <c r="H531" t="inlineStr">
        <is>
          <t>Moorgreen Hospital</t>
        </is>
      </c>
      <c r="I531" t="inlineStr">
        <is>
          <t>Botley Road, West End</t>
        </is>
      </c>
      <c r="J531" t="inlineStr">
        <is>
          <t>Southampton, Hampshire</t>
        </is>
      </c>
      <c r="K531" t="inlineStr">
        <is>
          <t>SO30 3JB</t>
        </is>
      </c>
      <c r="L531" t="inlineStr">
        <is>
          <t>RW1</t>
        </is>
      </c>
      <c r="M531" t="inlineStr">
        <is>
          <t>Southern Health NHS Foundation Trust</t>
        </is>
      </c>
      <c r="N531" t="inlineStr">
        <is>
          <t>023 8047 5200</t>
        </is>
      </c>
      <c r="O531" t="inlineStr"/>
      <c r="P531">
        <f>HYPERLINK("http://www.southernhealth.nhs.uk/", "http://www.southernhealth.nhs.uk/")</f>
        <v/>
      </c>
      <c r="Q531" t="inlineStr">
        <is>
          <t>(50.92864990234375, -1.3233729600906372)</t>
        </is>
      </c>
      <c r="R531" t="inlineStr">
        <is>
          <t>023 80475200</t>
        </is>
      </c>
    </row>
    <row r="532">
      <c r="A532" t="n">
        <v>42508</v>
      </c>
      <c r="B532" t="inlineStr">
        <is>
          <t>RW1M5</t>
        </is>
      </c>
      <c r="C532" t="inlineStr">
        <is>
          <t>Hospital</t>
        </is>
      </c>
      <c r="D532" t="inlineStr">
        <is>
          <t>Hospital</t>
        </is>
      </c>
      <c r="E532" t="inlineStr">
        <is>
          <t>NHS Sector</t>
        </is>
      </c>
      <c r="F532" t="inlineStr">
        <is>
          <t>Visible</t>
        </is>
      </c>
      <c r="G532" t="b">
        <v>1</v>
      </c>
      <c r="H532" t="inlineStr">
        <is>
          <t>Fareham Community Hospital</t>
        </is>
      </c>
      <c r="I532" t="inlineStr">
        <is>
          <t>Brook Lane, Sarisbury Green, Sarisbury</t>
        </is>
      </c>
      <c r="J532" t="inlineStr">
        <is>
          <t>Fareham, Hampshire</t>
        </is>
      </c>
      <c r="K532" t="inlineStr">
        <is>
          <t>SO31 7DQ</t>
        </is>
      </c>
      <c r="L532" t="inlineStr">
        <is>
          <t>RW1</t>
        </is>
      </c>
      <c r="M532" t="inlineStr">
        <is>
          <t>Southern Health NHS Foundation Trust</t>
        </is>
      </c>
      <c r="N532" t="inlineStr">
        <is>
          <t>01489 587400</t>
        </is>
      </c>
      <c r="O532" t="inlineStr"/>
      <c r="P532">
        <f>HYPERLINK("http://www.southernhealth.nhs.uk/services/community-health-services/hospitals/fareham/", "http://www.southernhealth.nhs.uk/services/community-health-services/hospitals/fareham/")</f>
        <v/>
      </c>
      <c r="Q532" t="inlineStr">
        <is>
          <t>(50.87100982666016, -1.2755085229873655)</t>
        </is>
      </c>
      <c r="R532" t="inlineStr"/>
    </row>
    <row r="533">
      <c r="A533" t="n">
        <v>42619</v>
      </c>
      <c r="B533" t="inlineStr">
        <is>
          <t>RW404</t>
        </is>
      </c>
      <c r="C533" t="inlineStr">
        <is>
          <t>Hospital</t>
        </is>
      </c>
      <c r="D533" t="inlineStr">
        <is>
          <t>Hospital</t>
        </is>
      </c>
      <c r="E533" t="inlineStr">
        <is>
          <t>NHS Sector</t>
        </is>
      </c>
      <c r="F533" t="inlineStr">
        <is>
          <t>Visible</t>
        </is>
      </c>
      <c r="G533" t="b">
        <v>1</v>
      </c>
      <c r="H533" t="inlineStr">
        <is>
          <t>Ashworth Hospital</t>
        </is>
      </c>
      <c r="I533" t="inlineStr">
        <is>
          <t>Parkbourn, Maghull</t>
        </is>
      </c>
      <c r="J533" t="inlineStr">
        <is>
          <t>Liverpool, Merseyside</t>
        </is>
      </c>
      <c r="K533" t="inlineStr">
        <is>
          <t>L31 1HW</t>
        </is>
      </c>
      <c r="L533" t="inlineStr">
        <is>
          <t>RW4</t>
        </is>
      </c>
      <c r="M533" t="inlineStr">
        <is>
          <t>Mersey Care NHS Foundation Trust</t>
        </is>
      </c>
      <c r="N533" t="inlineStr">
        <is>
          <t>0151 473 0303</t>
        </is>
      </c>
      <c r="O533" t="inlineStr"/>
      <c r="P533">
        <f>HYPERLINK("https://www.merseycare.nhs.uk/our-services/our-sites/ashworth-hospital/", "https://www.merseycare.nhs.uk/our-services/our-sites/ashworth-hospital/")</f>
        <v/>
      </c>
      <c r="Q533" t="inlineStr">
        <is>
          <t>(53.51867294311523, -2.9153599739074707)</t>
        </is>
      </c>
      <c r="R533" t="inlineStr"/>
    </row>
    <row r="534">
      <c r="A534" t="n">
        <v>42628</v>
      </c>
      <c r="B534" t="inlineStr">
        <is>
          <t>RW5EF</t>
        </is>
      </c>
      <c r="C534" t="inlineStr">
        <is>
          <t>Hospital</t>
        </is>
      </c>
      <c r="D534" t="inlineStr">
        <is>
          <t>Hospital</t>
        </is>
      </c>
      <c r="E534" t="inlineStr">
        <is>
          <t>NHS Sector</t>
        </is>
      </c>
      <c r="F534" t="inlineStr">
        <is>
          <t>Visible</t>
        </is>
      </c>
      <c r="G534" t="b">
        <v>0</v>
      </c>
      <c r="H534" t="inlineStr">
        <is>
          <t>Ribbleton Hospital</t>
        </is>
      </c>
      <c r="I534" t="inlineStr">
        <is>
          <t>Miller Road, Ribbleton</t>
        </is>
      </c>
      <c r="J534" t="inlineStr">
        <is>
          <t>Preston, Lancashire</t>
        </is>
      </c>
      <c r="K534" t="inlineStr">
        <is>
          <t>PR2 6LS</t>
        </is>
      </c>
      <c r="L534" t="inlineStr">
        <is>
          <t>RW5</t>
        </is>
      </c>
      <c r="M534" t="inlineStr">
        <is>
          <t>Lancashire &amp; South Cumbria NHS Foundation Trust</t>
        </is>
      </c>
      <c r="N534" t="inlineStr">
        <is>
          <t>01772 401600</t>
        </is>
      </c>
      <c r="O534" t="inlineStr"/>
      <c r="P534">
        <f>HYPERLINK("nan", "nan")</f>
        <v/>
      </c>
      <c r="Q534" t="inlineStr">
        <is>
          <t>(53.77164840698242, -2.6575794219970703)</t>
        </is>
      </c>
      <c r="R534" t="inlineStr"/>
    </row>
    <row r="535">
      <c r="A535" t="n">
        <v>42638</v>
      </c>
      <c r="B535" t="inlineStr">
        <is>
          <t>RW5LC</t>
        </is>
      </c>
      <c r="C535" t="inlineStr">
        <is>
          <t>Hospital</t>
        </is>
      </c>
      <c r="D535" t="inlineStr">
        <is>
          <t>Hospital</t>
        </is>
      </c>
      <c r="E535" t="inlineStr">
        <is>
          <t>NHS Sector</t>
        </is>
      </c>
      <c r="F535" t="inlineStr">
        <is>
          <t>Visible</t>
        </is>
      </c>
      <c r="G535" t="b">
        <v>1</v>
      </c>
      <c r="H535" t="inlineStr">
        <is>
          <t>Queen Victoria Hospital</t>
        </is>
      </c>
      <c r="I535" t="inlineStr">
        <is>
          <t>Thornton Road</t>
        </is>
      </c>
      <c r="J535" t="inlineStr">
        <is>
          <t>Morecambe, Lancashire</t>
        </is>
      </c>
      <c r="K535" t="inlineStr">
        <is>
          <t>LA4 5NN</t>
        </is>
      </c>
      <c r="L535" t="inlineStr">
        <is>
          <t>RW5</t>
        </is>
      </c>
      <c r="M535" t="inlineStr">
        <is>
          <t>Lancashire &amp; South Cumbria NHS Foundation Trust</t>
        </is>
      </c>
      <c r="N535" t="inlineStr">
        <is>
          <t>01524 400445</t>
        </is>
      </c>
      <c r="O535" t="inlineStr"/>
      <c r="P535">
        <f>HYPERLINK("nan", "nan")</f>
        <v/>
      </c>
      <c r="Q535" t="inlineStr">
        <is>
          <t>(54.07287216186523, -2.858618259429932)</t>
        </is>
      </c>
      <c r="R535" t="inlineStr"/>
    </row>
    <row r="536">
      <c r="A536" t="n">
        <v>42643</v>
      </c>
      <c r="B536" t="inlineStr">
        <is>
          <t>RW601</t>
        </is>
      </c>
      <c r="C536" t="inlineStr">
        <is>
          <t>Hospital</t>
        </is>
      </c>
      <c r="D536" t="inlineStr">
        <is>
          <t>Hospital</t>
        </is>
      </c>
      <c r="E536" t="inlineStr">
        <is>
          <t>NHS Sector</t>
        </is>
      </c>
      <c r="F536" t="inlineStr">
        <is>
          <t>Visible</t>
        </is>
      </c>
      <c r="G536" t="b">
        <v>1</v>
      </c>
      <c r="H536" t="inlineStr">
        <is>
          <t>Fairfield General Hospital</t>
        </is>
      </c>
      <c r="I536" t="inlineStr">
        <is>
          <t>Fairfield General Hospital, Rochdale Old Road</t>
        </is>
      </c>
      <c r="J536" t="inlineStr">
        <is>
          <t>Bury, Lancashire</t>
        </is>
      </c>
      <c r="K536" t="inlineStr">
        <is>
          <t>BL9 7TD</t>
        </is>
      </c>
      <c r="L536" t="inlineStr">
        <is>
          <t>RW6</t>
        </is>
      </c>
      <c r="M536" t="inlineStr">
        <is>
          <t>Pennine Acute Hospitals NHS Trust</t>
        </is>
      </c>
      <c r="N536" t="inlineStr">
        <is>
          <t>0161 624 0420</t>
        </is>
      </c>
      <c r="O536" t="inlineStr"/>
      <c r="P536">
        <f>HYPERLINK("http://www.pat.nhs.uk", "http://www.pat.nhs.uk")</f>
        <v/>
      </c>
      <c r="Q536" t="inlineStr">
        <is>
          <t>(53.60042572021485, -2.255607843399048)</t>
        </is>
      </c>
      <c r="R536" t="inlineStr"/>
    </row>
    <row r="537">
      <c r="A537" t="n">
        <v>42644</v>
      </c>
      <c r="B537" t="inlineStr">
        <is>
          <t>RW602</t>
        </is>
      </c>
      <c r="C537" t="inlineStr">
        <is>
          <t>Hospital</t>
        </is>
      </c>
      <c r="D537" t="inlineStr">
        <is>
          <t>Hospital</t>
        </is>
      </c>
      <c r="E537" t="inlineStr">
        <is>
          <t>NHS Sector</t>
        </is>
      </c>
      <c r="F537" t="inlineStr">
        <is>
          <t>Visible</t>
        </is>
      </c>
      <c r="G537" t="b">
        <v>1</v>
      </c>
      <c r="H537" t="inlineStr">
        <is>
          <t>North Manchester General Hospital</t>
        </is>
      </c>
      <c r="I537" t="inlineStr">
        <is>
          <t>Delaunays Road, Crumpsall</t>
        </is>
      </c>
      <c r="J537" t="inlineStr">
        <is>
          <t>Manchester, Greater Manchester</t>
        </is>
      </c>
      <c r="K537" t="inlineStr">
        <is>
          <t>M8 5RB</t>
        </is>
      </c>
      <c r="L537" t="inlineStr">
        <is>
          <t>RW6</t>
        </is>
      </c>
      <c r="M537" t="inlineStr">
        <is>
          <t>Pennine Acute Hospitals NHS Trust</t>
        </is>
      </c>
      <c r="N537" t="inlineStr">
        <is>
          <t>0161 624 0420</t>
        </is>
      </c>
      <c r="O537" t="inlineStr"/>
      <c r="P537">
        <f>HYPERLINK("http://www.pat.nhs.uk", "http://www.pat.nhs.uk")</f>
        <v/>
      </c>
      <c r="Q537" t="inlineStr">
        <is>
          <t>(53.51788711547852, -2.22948694229126)</t>
        </is>
      </c>
      <c r="R537" t="inlineStr">
        <is>
          <t>0161 740 4450</t>
        </is>
      </c>
    </row>
    <row r="538">
      <c r="A538" t="n">
        <v>42645</v>
      </c>
      <c r="B538" t="inlineStr">
        <is>
          <t>RW603</t>
        </is>
      </c>
      <c r="C538" t="inlineStr">
        <is>
          <t>Hospital</t>
        </is>
      </c>
      <c r="D538" t="inlineStr">
        <is>
          <t>Hospital</t>
        </is>
      </c>
      <c r="E538" t="inlineStr">
        <is>
          <t>NHS Sector</t>
        </is>
      </c>
      <c r="F538" t="inlineStr">
        <is>
          <t>Visible</t>
        </is>
      </c>
      <c r="G538" t="b">
        <v>1</v>
      </c>
      <c r="H538" t="inlineStr">
        <is>
          <t>Royal Oldham Hospital</t>
        </is>
      </c>
      <c r="I538" t="inlineStr">
        <is>
          <t>Rochdale Road</t>
        </is>
      </c>
      <c r="J538" t="inlineStr">
        <is>
          <t>Oldham, Lancashire</t>
        </is>
      </c>
      <c r="K538" t="inlineStr">
        <is>
          <t>OL1 2JH</t>
        </is>
      </c>
      <c r="L538" t="inlineStr">
        <is>
          <t>RW6</t>
        </is>
      </c>
      <c r="M538" t="inlineStr">
        <is>
          <t>Pennine Acute Hospitals NHS Trust</t>
        </is>
      </c>
      <c r="N538" t="inlineStr">
        <is>
          <t>0161 624 0420</t>
        </is>
      </c>
      <c r="O538" t="inlineStr"/>
      <c r="P538">
        <f>HYPERLINK("http://www.pat.nhs.uk", "http://www.pat.nhs.uk")</f>
        <v/>
      </c>
      <c r="Q538" t="inlineStr">
        <is>
          <t>(53.55325317382813, -2.1218161582946777)</t>
        </is>
      </c>
      <c r="R538" t="inlineStr">
        <is>
          <t xml:space="preserve">0161 627 3130 </t>
        </is>
      </c>
    </row>
    <row r="539">
      <c r="A539" t="n">
        <v>42646</v>
      </c>
      <c r="B539" t="inlineStr">
        <is>
          <t>RW604</t>
        </is>
      </c>
      <c r="C539" t="inlineStr">
        <is>
          <t>Hospital</t>
        </is>
      </c>
      <c r="D539" t="inlineStr">
        <is>
          <t>Hospital</t>
        </is>
      </c>
      <c r="E539" t="inlineStr">
        <is>
          <t>NHS Sector</t>
        </is>
      </c>
      <c r="F539" t="inlineStr">
        <is>
          <t>Visible</t>
        </is>
      </c>
      <c r="G539" t="b">
        <v>1</v>
      </c>
      <c r="H539" t="inlineStr">
        <is>
          <t>Rochdale Infirmary</t>
        </is>
      </c>
      <c r="I539" t="inlineStr">
        <is>
          <t>Whitehall Street</t>
        </is>
      </c>
      <c r="J539" t="inlineStr">
        <is>
          <t>Rochdale, Lancashire</t>
        </is>
      </c>
      <c r="K539" t="inlineStr">
        <is>
          <t>OL12 0NB</t>
        </is>
      </c>
      <c r="L539" t="inlineStr">
        <is>
          <t>RW6</t>
        </is>
      </c>
      <c r="M539" t="inlineStr">
        <is>
          <t>Pennine Acute Hospitals NHS Trust</t>
        </is>
      </c>
      <c r="N539" t="inlineStr">
        <is>
          <t>0161 624 0420</t>
        </is>
      </c>
      <c r="O539" t="inlineStr"/>
      <c r="P539">
        <f>HYPERLINK("http://www.pat.nhs.uk", "http://www.pat.nhs.uk")</f>
        <v/>
      </c>
      <c r="Q539" t="inlineStr">
        <is>
          <t>(53.62428665161133, -2.1601369380950928)</t>
        </is>
      </c>
      <c r="R539" t="inlineStr">
        <is>
          <t>01706 655474</t>
        </is>
      </c>
    </row>
    <row r="540">
      <c r="A540" t="n">
        <v>42647</v>
      </c>
      <c r="B540" t="inlineStr">
        <is>
          <t>RW605</t>
        </is>
      </c>
      <c r="C540" t="inlineStr">
        <is>
          <t>Hospital</t>
        </is>
      </c>
      <c r="D540" t="inlineStr">
        <is>
          <t>Hospital</t>
        </is>
      </c>
      <c r="E540" t="inlineStr">
        <is>
          <t>NHS Sector</t>
        </is>
      </c>
      <c r="F540" t="inlineStr">
        <is>
          <t>Visible</t>
        </is>
      </c>
      <c r="G540" t="b">
        <v>1</v>
      </c>
      <c r="H540" t="inlineStr">
        <is>
          <t>Birch Hill Hospital (Floyd Unit)</t>
        </is>
      </c>
      <c r="I540" t="inlineStr">
        <is>
          <t>Birch Hill Hospital, Birch Road, Wardle</t>
        </is>
      </c>
      <c r="J540" t="inlineStr">
        <is>
          <t>Rochdale, Lancashire</t>
        </is>
      </c>
      <c r="K540" t="inlineStr">
        <is>
          <t>OL12 9QB</t>
        </is>
      </c>
      <c r="L540" t="inlineStr">
        <is>
          <t>RW6</t>
        </is>
      </c>
      <c r="M540" t="inlineStr">
        <is>
          <t>Pennine Acute Hospitals NHS Trust</t>
        </is>
      </c>
      <c r="N540" t="inlineStr">
        <is>
          <t>01706 377777</t>
        </is>
      </c>
      <c r="O540" t="inlineStr"/>
      <c r="P540">
        <f>HYPERLINK("http://www.pat.nhs.uk", "http://www.pat.nhs.uk")</f>
        <v/>
      </c>
      <c r="Q540" t="inlineStr">
        <is>
          <t>(53.64026641845703, -2.1213715076446533)</t>
        </is>
      </c>
      <c r="R540" t="inlineStr"/>
    </row>
    <row r="541">
      <c r="A541" t="n">
        <v>42660</v>
      </c>
      <c r="B541" t="inlineStr">
        <is>
          <t>RWA01</t>
        </is>
      </c>
      <c r="C541" t="inlineStr">
        <is>
          <t>Hospital</t>
        </is>
      </c>
      <c r="D541" t="inlineStr">
        <is>
          <t>Hospital</t>
        </is>
      </c>
      <c r="E541" t="inlineStr">
        <is>
          <t>NHS Sector</t>
        </is>
      </c>
      <c r="F541" t="inlineStr">
        <is>
          <t>Visible</t>
        </is>
      </c>
      <c r="G541" t="b">
        <v>1</v>
      </c>
      <c r="H541" t="inlineStr">
        <is>
          <t>Hull Royal Infirmary</t>
        </is>
      </c>
      <c r="I541" t="inlineStr">
        <is>
          <t>Anlaby Road</t>
        </is>
      </c>
      <c r="J541" t="inlineStr">
        <is>
          <t>Hull</t>
        </is>
      </c>
      <c r="K541" t="inlineStr">
        <is>
          <t>HU3 2JZ</t>
        </is>
      </c>
      <c r="L541" t="inlineStr">
        <is>
          <t>RWA</t>
        </is>
      </c>
      <c r="M541" t="inlineStr">
        <is>
          <t>Hull University Teaching Hospitals NHS Trust</t>
        </is>
      </c>
      <c r="N541" t="inlineStr">
        <is>
          <t>01482 875875</t>
        </is>
      </c>
      <c r="O541" t="inlineStr"/>
      <c r="P541">
        <f>HYPERLINK("https://www.hey.nhs.uk/", "https://www.hey.nhs.uk/")</f>
        <v/>
      </c>
      <c r="Q541" t="inlineStr">
        <is>
          <t>(53.74443435668945, -0.3581689894199371)</t>
        </is>
      </c>
      <c r="R541" t="inlineStr"/>
    </row>
    <row r="542">
      <c r="A542" t="n">
        <v>42661</v>
      </c>
      <c r="B542" t="inlineStr">
        <is>
          <t>RWA16</t>
        </is>
      </c>
      <c r="C542" t="inlineStr">
        <is>
          <t>Hospital</t>
        </is>
      </c>
      <c r="D542" t="inlineStr">
        <is>
          <t>Hospital</t>
        </is>
      </c>
      <c r="E542" t="inlineStr">
        <is>
          <t>NHS Sector</t>
        </is>
      </c>
      <c r="F542" t="inlineStr">
        <is>
          <t>Visible</t>
        </is>
      </c>
      <c r="G542" t="b">
        <v>1</v>
      </c>
      <c r="H542" t="inlineStr">
        <is>
          <t>Castle Hill Hospital</t>
        </is>
      </c>
      <c r="I542" t="inlineStr">
        <is>
          <t>Castle Road</t>
        </is>
      </c>
      <c r="J542" t="inlineStr">
        <is>
          <t>Cottingham</t>
        </is>
      </c>
      <c r="K542" t="inlineStr">
        <is>
          <t>HU16 5JQ</t>
        </is>
      </c>
      <c r="L542" t="inlineStr">
        <is>
          <t>RWA</t>
        </is>
      </c>
      <c r="M542" t="inlineStr">
        <is>
          <t>Hull University Teaching Hospitals NHS Trust</t>
        </is>
      </c>
      <c r="N542" t="inlineStr">
        <is>
          <t>01482 875875</t>
        </is>
      </c>
      <c r="O542" t="inlineStr"/>
      <c r="P542">
        <f>HYPERLINK("https://www.hey.nhs.uk/", "https://www.hey.nhs.uk/")</f>
        <v/>
      </c>
      <c r="Q542" t="inlineStr">
        <is>
          <t>(53.7767333984375, -0.4449694752693176)</t>
        </is>
      </c>
      <c r="R542" t="inlineStr"/>
    </row>
    <row r="543">
      <c r="A543" t="n">
        <v>42670</v>
      </c>
      <c r="B543" t="inlineStr">
        <is>
          <t>RWDDA</t>
        </is>
      </c>
      <c r="C543" t="inlineStr">
        <is>
          <t>Hospital</t>
        </is>
      </c>
      <c r="D543" t="inlineStr">
        <is>
          <t>Hospital</t>
        </is>
      </c>
      <c r="E543" t="inlineStr">
        <is>
          <t>NHS Sector</t>
        </is>
      </c>
      <c r="F543" t="inlineStr">
        <is>
          <t>Visible</t>
        </is>
      </c>
      <c r="G543" t="b">
        <v>1</v>
      </c>
      <c r="H543" t="inlineStr">
        <is>
          <t>Lincoln County Hospital</t>
        </is>
      </c>
      <c r="I543" t="inlineStr">
        <is>
          <t>Greetwell Road</t>
        </is>
      </c>
      <c r="J543" t="inlineStr">
        <is>
          <t>Lincoln, Lincolnshire</t>
        </is>
      </c>
      <c r="K543" t="inlineStr">
        <is>
          <t>LN2 5QY</t>
        </is>
      </c>
      <c r="L543" t="inlineStr">
        <is>
          <t>RWD</t>
        </is>
      </c>
      <c r="M543" t="inlineStr">
        <is>
          <t>United Lincolnshire Hospitals NHS Trust</t>
        </is>
      </c>
      <c r="N543" t="inlineStr">
        <is>
          <t>01522 512512</t>
        </is>
      </c>
      <c r="O543" t="inlineStr"/>
      <c r="P543">
        <f>HYPERLINK("http://www.ulh.nhs.uk", "http://www.ulh.nhs.uk")</f>
        <v/>
      </c>
      <c r="Q543" t="inlineStr">
        <is>
          <t>(53.23357772827149, -0.5196201801300049)</t>
        </is>
      </c>
      <c r="R543" t="inlineStr"/>
    </row>
    <row r="544">
      <c r="A544" t="n">
        <v>42671</v>
      </c>
      <c r="B544" t="inlineStr">
        <is>
          <t>RWDLA</t>
        </is>
      </c>
      <c r="C544" t="inlineStr">
        <is>
          <t>Hospital</t>
        </is>
      </c>
      <c r="D544" t="inlineStr">
        <is>
          <t>Hospital</t>
        </is>
      </c>
      <c r="E544" t="inlineStr">
        <is>
          <t>NHS Sector</t>
        </is>
      </c>
      <c r="F544" t="inlineStr">
        <is>
          <t>Visible</t>
        </is>
      </c>
      <c r="G544" t="b">
        <v>1</v>
      </c>
      <c r="H544" t="inlineStr">
        <is>
          <t>Pilgrim Hospital</t>
        </is>
      </c>
      <c r="I544" t="inlineStr">
        <is>
          <t>Sibsey Road</t>
        </is>
      </c>
      <c r="J544" t="inlineStr">
        <is>
          <t>Boston, Lincolnshire</t>
        </is>
      </c>
      <c r="K544" t="inlineStr">
        <is>
          <t>PE21 9QS</t>
        </is>
      </c>
      <c r="L544" t="inlineStr">
        <is>
          <t>RWD</t>
        </is>
      </c>
      <c r="M544" t="inlineStr">
        <is>
          <t>United Lincolnshire Hospitals NHS Trust</t>
        </is>
      </c>
      <c r="N544" t="inlineStr">
        <is>
          <t>01205 364801</t>
        </is>
      </c>
      <c r="O544" t="inlineStr"/>
      <c r="P544">
        <f>HYPERLINK("http://www.ulh.nhs.uk", "http://www.ulh.nhs.uk")</f>
        <v/>
      </c>
      <c r="Q544" t="inlineStr">
        <is>
          <t>(52.99112701416016, -0.0099528534337878)</t>
        </is>
      </c>
      <c r="R544" t="inlineStr"/>
    </row>
    <row r="545">
      <c r="A545" t="n">
        <v>42679</v>
      </c>
      <c r="B545" t="inlineStr">
        <is>
          <t>RWE10</t>
        </is>
      </c>
      <c r="C545" t="inlineStr">
        <is>
          <t>Hospital</t>
        </is>
      </c>
      <c r="D545" t="inlineStr">
        <is>
          <t>Hospital</t>
        </is>
      </c>
      <c r="E545" t="inlineStr">
        <is>
          <t>NHS Sector</t>
        </is>
      </c>
      <c r="F545" t="inlineStr">
        <is>
          <t>Visible</t>
        </is>
      </c>
      <c r="G545" t="b">
        <v>1</v>
      </c>
      <c r="H545" t="inlineStr">
        <is>
          <t>St Mary's Hospital</t>
        </is>
      </c>
      <c r="I545" t="inlineStr">
        <is>
          <t>Leicestershire County and Rutland PCT, Thorpe Road</t>
        </is>
      </c>
      <c r="J545" t="inlineStr">
        <is>
          <t>Melton Mowbray, Leicestershire</t>
        </is>
      </c>
      <c r="K545" t="inlineStr">
        <is>
          <t>LE13 1SJ</t>
        </is>
      </c>
      <c r="L545" t="inlineStr">
        <is>
          <t>RWE</t>
        </is>
      </c>
      <c r="M545" t="inlineStr">
        <is>
          <t>University Hospitals Of Leicester NHS Trust</t>
        </is>
      </c>
      <c r="N545" t="inlineStr">
        <is>
          <t>01664 854800</t>
        </is>
      </c>
      <c r="O545" t="inlineStr"/>
      <c r="P545">
        <f>HYPERLINK("http://www.uhl-tr.nhs.uk/our-services/medical-services/i-n/maternity-services/st-marys-birth-centre", "http://www.uhl-tr.nhs.uk/our-services/medical-services/i-n/maternity-services/st-marys-birth-centre")</f>
        <v/>
      </c>
      <c r="Q545" t="inlineStr">
        <is>
          <t>(52.76593780517578, -0.8772811889648438)</t>
        </is>
      </c>
      <c r="R545" t="inlineStr"/>
    </row>
    <row r="546">
      <c r="A546" t="n">
        <v>42680</v>
      </c>
      <c r="B546" t="inlineStr">
        <is>
          <t>RWEAA</t>
        </is>
      </c>
      <c r="C546" t="inlineStr">
        <is>
          <t>Hospital</t>
        </is>
      </c>
      <c r="D546" t="inlineStr">
        <is>
          <t>Hospital</t>
        </is>
      </c>
      <c r="E546" t="inlineStr">
        <is>
          <t>NHS Sector</t>
        </is>
      </c>
      <c r="F546" t="inlineStr">
        <is>
          <t>Visible</t>
        </is>
      </c>
      <c r="G546" t="b">
        <v>1</v>
      </c>
      <c r="H546" t="inlineStr">
        <is>
          <t>Leicester Royal Infirmary</t>
        </is>
      </c>
      <c r="I546" t="inlineStr">
        <is>
          <t>Leicester Royal Infirmary, Infirmary Square</t>
        </is>
      </c>
      <c r="J546" t="inlineStr">
        <is>
          <t>Leicester, Leicestershire</t>
        </is>
      </c>
      <c r="K546" t="inlineStr">
        <is>
          <t>LE1 5WW</t>
        </is>
      </c>
      <c r="L546" t="inlineStr">
        <is>
          <t>RWE</t>
        </is>
      </c>
      <c r="M546" t="inlineStr">
        <is>
          <t>University Hospitals Of Leicester NHS Trust</t>
        </is>
      </c>
      <c r="N546" t="inlineStr">
        <is>
          <t>0300 303 1573</t>
        </is>
      </c>
      <c r="O546" t="inlineStr"/>
      <c r="P546">
        <f>HYPERLINK("http://www.leicestershospitals.nhs.uk", "http://www.leicestershospitals.nhs.uk")</f>
        <v/>
      </c>
      <c r="Q546" t="inlineStr">
        <is>
          <t>(52.62678527832031, -1.1359461545944214)</t>
        </is>
      </c>
      <c r="R546" t="inlineStr"/>
    </row>
    <row r="547">
      <c r="A547" t="n">
        <v>42681</v>
      </c>
      <c r="B547" t="inlineStr">
        <is>
          <t>RWEAE</t>
        </is>
      </c>
      <c r="C547" t="inlineStr">
        <is>
          <t>Hospital</t>
        </is>
      </c>
      <c r="D547" t="inlineStr">
        <is>
          <t>Hospital</t>
        </is>
      </c>
      <c r="E547" t="inlineStr">
        <is>
          <t>NHS Sector</t>
        </is>
      </c>
      <c r="F547" t="inlineStr">
        <is>
          <t>Visible</t>
        </is>
      </c>
      <c r="G547" t="b">
        <v>1</v>
      </c>
      <c r="H547" t="inlineStr">
        <is>
          <t>Glenfield Hospital</t>
        </is>
      </c>
      <c r="I547" t="inlineStr">
        <is>
          <t>Groby Road</t>
        </is>
      </c>
      <c r="J547" t="inlineStr">
        <is>
          <t>Leicester, Leicestershire</t>
        </is>
      </c>
      <c r="K547" t="inlineStr">
        <is>
          <t>LE3 9QP</t>
        </is>
      </c>
      <c r="L547" t="inlineStr">
        <is>
          <t>RWE</t>
        </is>
      </c>
      <c r="M547" t="inlineStr">
        <is>
          <t>University Hospitals Of Leicester NHS Trust</t>
        </is>
      </c>
      <c r="N547" t="inlineStr">
        <is>
          <t>0300 303 1573</t>
        </is>
      </c>
      <c r="O547" t="inlineStr">
        <is>
          <t>communications@uhl-tr.nhs.uk</t>
        </is>
      </c>
      <c r="P547">
        <f>HYPERLINK("http://www.leicestershospitals.nhs.uk", "http://www.leicestershospitals.nhs.uk")</f>
        <v/>
      </c>
      <c r="Q547" t="inlineStr">
        <is>
          <t>(52.65436553955078, -1.1800030469894407)</t>
        </is>
      </c>
      <c r="R547" t="inlineStr"/>
    </row>
    <row r="548">
      <c r="A548" t="n">
        <v>42682</v>
      </c>
      <c r="B548" t="inlineStr">
        <is>
          <t>RWEAK</t>
        </is>
      </c>
      <c r="C548" t="inlineStr">
        <is>
          <t>Hospital</t>
        </is>
      </c>
      <c r="D548" t="inlineStr">
        <is>
          <t>Hospital</t>
        </is>
      </c>
      <c r="E548" t="inlineStr">
        <is>
          <t>NHS Sector</t>
        </is>
      </c>
      <c r="F548" t="inlineStr">
        <is>
          <t>Visible</t>
        </is>
      </c>
      <c r="G548" t="b">
        <v>1</v>
      </c>
      <c r="H548" t="inlineStr">
        <is>
          <t>Leicester General Hospital</t>
        </is>
      </c>
      <c r="I548" t="inlineStr">
        <is>
          <t>Gwendolen Road</t>
        </is>
      </c>
      <c r="J548" t="inlineStr">
        <is>
          <t>Leicester, Leicestershire</t>
        </is>
      </c>
      <c r="K548" t="inlineStr">
        <is>
          <t>LE5 4PW</t>
        </is>
      </c>
      <c r="L548" t="inlineStr">
        <is>
          <t>RWE</t>
        </is>
      </c>
      <c r="M548" t="inlineStr">
        <is>
          <t>University Hospitals Of Leicester NHS Trust</t>
        </is>
      </c>
      <c r="N548" t="inlineStr">
        <is>
          <t>0300 303 1573</t>
        </is>
      </c>
      <c r="O548" t="inlineStr">
        <is>
          <t>communications@uhl-tr.nhs.uk</t>
        </is>
      </c>
      <c r="P548">
        <f>HYPERLINK("http://www.leicestershospitals.nhs.uk", "http://www.leicestershospitals.nhs.uk")</f>
        <v/>
      </c>
      <c r="Q548" t="inlineStr">
        <is>
          <t>(52.62992858886719, -1.0817492008209229)</t>
        </is>
      </c>
      <c r="R548" t="inlineStr"/>
    </row>
    <row r="549">
      <c r="A549" t="n">
        <v>42686</v>
      </c>
      <c r="B549" t="inlineStr">
        <is>
          <t>RWF03</t>
        </is>
      </c>
      <c r="C549" t="inlineStr">
        <is>
          <t>Hospital</t>
        </is>
      </c>
      <c r="D549" t="inlineStr">
        <is>
          <t>Hospital</t>
        </is>
      </c>
      <c r="E549" t="inlineStr">
        <is>
          <t>NHS Sector</t>
        </is>
      </c>
      <c r="F549" t="inlineStr">
        <is>
          <t>Visible</t>
        </is>
      </c>
      <c r="G549" t="b">
        <v>1</v>
      </c>
      <c r="H549" t="inlineStr">
        <is>
          <t>Maidstone Hospital</t>
        </is>
      </c>
      <c r="I549" t="inlineStr">
        <is>
          <t>Hermitage Lane</t>
        </is>
      </c>
      <c r="J549" t="inlineStr">
        <is>
          <t>Maidstone, Kent</t>
        </is>
      </c>
      <c r="K549" t="inlineStr">
        <is>
          <t>ME16 9QQ</t>
        </is>
      </c>
      <c r="L549" t="inlineStr">
        <is>
          <t>RWF</t>
        </is>
      </c>
      <c r="M549" t="inlineStr">
        <is>
          <t>Maidstone and Tunbridge Wells NHS Trust</t>
        </is>
      </c>
      <c r="N549" t="inlineStr">
        <is>
          <t>01622 729000</t>
        </is>
      </c>
      <c r="O549" t="inlineStr">
        <is>
          <t>mtw-tr.palsoffice@nhs.net</t>
        </is>
      </c>
      <c r="P549">
        <f>HYPERLINK("http://www.mtw.nhs.uk/", "http://www.mtw.nhs.uk/")</f>
        <v/>
      </c>
      <c r="Q549" t="inlineStr">
        <is>
          <t>(51.27366256713867, 0.4839882254600525)</t>
        </is>
      </c>
      <c r="R549" t="inlineStr"/>
    </row>
    <row r="550">
      <c r="A550" t="n">
        <v>42705</v>
      </c>
      <c r="B550" t="inlineStr">
        <is>
          <t>RWF35</t>
        </is>
      </c>
      <c r="C550" t="inlineStr">
        <is>
          <t>Hospital</t>
        </is>
      </c>
      <c r="D550" t="inlineStr">
        <is>
          <t>Hospital</t>
        </is>
      </c>
      <c r="E550" t="inlineStr">
        <is>
          <t>NHS Sector</t>
        </is>
      </c>
      <c r="F550" t="inlineStr">
        <is>
          <t>Visible</t>
        </is>
      </c>
      <c r="G550" t="b">
        <v>0</v>
      </c>
      <c r="H550" t="inlineStr">
        <is>
          <t>Stone House Hospital</t>
        </is>
      </c>
      <c r="I550" t="inlineStr">
        <is>
          <t>Cotton Lane</t>
        </is>
      </c>
      <c r="J550" t="inlineStr">
        <is>
          <t>Dartford, Kent</t>
        </is>
      </c>
      <c r="K550" t="inlineStr">
        <is>
          <t>DA2 6AU</t>
        </is>
      </c>
      <c r="L550" t="inlineStr">
        <is>
          <t>RWF</t>
        </is>
      </c>
      <c r="M550" t="inlineStr">
        <is>
          <t>Maidstone and Tunbridge Wells NHS Trust</t>
        </is>
      </c>
      <c r="N550" t="inlineStr">
        <is>
          <t>01322 622222</t>
        </is>
      </c>
      <c r="O550" t="inlineStr"/>
      <c r="P550">
        <f>HYPERLINK("nan", "nan")</f>
        <v/>
      </c>
      <c r="Q550" t="inlineStr">
        <is>
          <t>(51.444786071777344, 0.2453432977199554)</t>
        </is>
      </c>
      <c r="R550" t="inlineStr">
        <is>
          <t>01322 672042</t>
        </is>
      </c>
    </row>
    <row r="551">
      <c r="A551" t="n">
        <v>42710</v>
      </c>
      <c r="B551" t="inlineStr">
        <is>
          <t>RWFTW</t>
        </is>
      </c>
      <c r="C551" t="inlineStr">
        <is>
          <t>Hospital</t>
        </is>
      </c>
      <c r="D551" t="inlineStr">
        <is>
          <t>Hospital</t>
        </is>
      </c>
      <c r="E551" t="inlineStr">
        <is>
          <t>NHS Sector</t>
        </is>
      </c>
      <c r="F551" t="inlineStr">
        <is>
          <t>Visible</t>
        </is>
      </c>
      <c r="G551" t="b">
        <v>1</v>
      </c>
      <c r="H551" t="inlineStr">
        <is>
          <t>Tunbridge Wells Hospital at Pembury</t>
        </is>
      </c>
      <c r="I551" t="inlineStr">
        <is>
          <t>Tunbridge Wells Hospital, Pembury</t>
        </is>
      </c>
      <c r="J551" t="inlineStr">
        <is>
          <t>Tunbridge Wells, Kent</t>
        </is>
      </c>
      <c r="K551" t="inlineStr">
        <is>
          <t>TN2 4QJ</t>
        </is>
      </c>
      <c r="L551" t="inlineStr">
        <is>
          <t>RWF</t>
        </is>
      </c>
      <c r="M551" t="inlineStr">
        <is>
          <t>Maidstone and Tunbridge Wells NHS Trust</t>
        </is>
      </c>
      <c r="N551" t="inlineStr">
        <is>
          <t>01892 823535</t>
        </is>
      </c>
      <c r="O551" t="inlineStr">
        <is>
          <t>mtw-tr.palsoffice@nhs.net</t>
        </is>
      </c>
      <c r="P551">
        <f>HYPERLINK("http://www.mtw.nhs.uk", "http://www.mtw.nhs.uk")</f>
        <v/>
      </c>
      <c r="Q551" t="inlineStr">
        <is>
          <t>(51.14845275878906, 0.3074845969676971)</t>
        </is>
      </c>
      <c r="R551" t="inlineStr"/>
    </row>
    <row r="552">
      <c r="A552" t="n">
        <v>42713</v>
      </c>
      <c r="B552" t="inlineStr">
        <is>
          <t>RWG02</t>
        </is>
      </c>
      <c r="C552" t="inlineStr">
        <is>
          <t>Hospital</t>
        </is>
      </c>
      <c r="D552" t="inlineStr">
        <is>
          <t>Hospital</t>
        </is>
      </c>
      <c r="E552" t="inlineStr">
        <is>
          <t>NHS Sector</t>
        </is>
      </c>
      <c r="F552" t="inlineStr">
        <is>
          <t>Visible</t>
        </is>
      </c>
      <c r="G552" t="b">
        <v>1</v>
      </c>
      <c r="H552" t="inlineStr">
        <is>
          <t>Watford General Hospital</t>
        </is>
      </c>
      <c r="I552" t="inlineStr">
        <is>
          <t>Vicarage Road</t>
        </is>
      </c>
      <c r="J552" t="inlineStr">
        <is>
          <t>Watford, Hertfordshire</t>
        </is>
      </c>
      <c r="K552" t="inlineStr">
        <is>
          <t>WD18 0HB</t>
        </is>
      </c>
      <c r="L552" t="inlineStr">
        <is>
          <t>RWG</t>
        </is>
      </c>
      <c r="M552" t="inlineStr">
        <is>
          <t>West Hertfordshire Hospitals NHS Trust</t>
        </is>
      </c>
      <c r="N552" t="inlineStr">
        <is>
          <t>01923 244366</t>
        </is>
      </c>
      <c r="O552" t="inlineStr">
        <is>
          <t>communications@whht.nhs.uk</t>
        </is>
      </c>
      <c r="P552">
        <f>HYPERLINK("https://www.westhertshospitals.nhs.uk", "https://www.westhertshospitals.nhs.uk")</f>
        <v/>
      </c>
      <c r="Q552" t="inlineStr">
        <is>
          <t>(51.64859008789063, -0.4052779376506805)</t>
        </is>
      </c>
      <c r="R552" t="inlineStr"/>
    </row>
    <row r="553">
      <c r="A553" t="n">
        <v>42714</v>
      </c>
      <c r="B553" t="inlineStr">
        <is>
          <t>RWG03</t>
        </is>
      </c>
      <c r="C553" t="inlineStr">
        <is>
          <t>Hospital</t>
        </is>
      </c>
      <c r="D553" t="inlineStr">
        <is>
          <t>Hospital</t>
        </is>
      </c>
      <c r="E553" t="inlineStr">
        <is>
          <t>NHS Sector</t>
        </is>
      </c>
      <c r="F553" t="inlineStr">
        <is>
          <t>Visible</t>
        </is>
      </c>
      <c r="G553" t="b">
        <v>1</v>
      </c>
      <c r="H553" t="inlineStr">
        <is>
          <t>St Albans City Hospital</t>
        </is>
      </c>
      <c r="I553" t="inlineStr">
        <is>
          <t>Waverley Road</t>
        </is>
      </c>
      <c r="J553" t="inlineStr">
        <is>
          <t>St. Albans, Hertfordshire</t>
        </is>
      </c>
      <c r="K553" t="inlineStr">
        <is>
          <t>AL3 5PN</t>
        </is>
      </c>
      <c r="L553" t="inlineStr">
        <is>
          <t>RWG</t>
        </is>
      </c>
      <c r="M553" t="inlineStr">
        <is>
          <t>West Hertfordshire Hospitals NHS Trust</t>
        </is>
      </c>
      <c r="N553" t="inlineStr">
        <is>
          <t>01727 866122</t>
        </is>
      </c>
      <c r="O553" t="inlineStr">
        <is>
          <t>communications@whht.nhs.uk</t>
        </is>
      </c>
      <c r="P553">
        <f>HYPERLINK("https://www.westhertshospitals.nhs.uk", "https://www.westhertshospitals.nhs.uk")</f>
        <v/>
      </c>
      <c r="Q553" t="inlineStr">
        <is>
          <t>(51.76007461547852, -0.3439486920833588)</t>
        </is>
      </c>
      <c r="R553" t="inlineStr"/>
    </row>
    <row r="554">
      <c r="A554" t="n">
        <v>42716</v>
      </c>
      <c r="B554" t="inlineStr">
        <is>
          <t>RWG08</t>
        </is>
      </c>
      <c r="C554" t="inlineStr">
        <is>
          <t>Hospital</t>
        </is>
      </c>
      <c r="D554" t="inlineStr">
        <is>
          <t>Hospital</t>
        </is>
      </c>
      <c r="E554" t="inlineStr">
        <is>
          <t>NHS Sector</t>
        </is>
      </c>
      <c r="F554" t="inlineStr">
        <is>
          <t>Visible</t>
        </is>
      </c>
      <c r="G554" t="b">
        <v>1</v>
      </c>
      <c r="H554" t="inlineStr">
        <is>
          <t>Hemel Hempstead Hospital</t>
        </is>
      </c>
      <c r="I554" t="inlineStr">
        <is>
          <t>Hillfield Road</t>
        </is>
      </c>
      <c r="J554" t="inlineStr">
        <is>
          <t>Hemel Hempstead, Hertfordshire</t>
        </is>
      </c>
      <c r="K554" t="inlineStr">
        <is>
          <t>HP2 4AD</t>
        </is>
      </c>
      <c r="L554" t="inlineStr">
        <is>
          <t>RWG</t>
        </is>
      </c>
      <c r="M554" t="inlineStr">
        <is>
          <t>West Hertfordshire Hospitals NHS Trust</t>
        </is>
      </c>
      <c r="N554" t="inlineStr">
        <is>
          <t>01442 213141</t>
        </is>
      </c>
      <c r="O554" t="inlineStr">
        <is>
          <t>communications@whht.nhs.uk</t>
        </is>
      </c>
      <c r="P554">
        <f>HYPERLINK("https://www.westhertshospitals.nhs.uk", "https://www.westhertshospitals.nhs.uk")</f>
        <v/>
      </c>
      <c r="Q554" t="inlineStr">
        <is>
          <t>(51.75083923339844, -0.4685859680175781)</t>
        </is>
      </c>
      <c r="R554" t="inlineStr"/>
    </row>
    <row r="555">
      <c r="A555" t="n">
        <v>42718</v>
      </c>
      <c r="B555" t="inlineStr">
        <is>
          <t>RWH01</t>
        </is>
      </c>
      <c r="C555" t="inlineStr">
        <is>
          <t>Hospital</t>
        </is>
      </c>
      <c r="D555" t="inlineStr">
        <is>
          <t>Hospital</t>
        </is>
      </c>
      <c r="E555" t="inlineStr">
        <is>
          <t>NHS Sector</t>
        </is>
      </c>
      <c r="F555" t="inlineStr">
        <is>
          <t>Visible</t>
        </is>
      </c>
      <c r="G555" t="b">
        <v>1</v>
      </c>
      <c r="H555" t="inlineStr">
        <is>
          <t>Lister Hospital</t>
        </is>
      </c>
      <c r="I555" t="inlineStr">
        <is>
          <t>Coreys Mill Lane</t>
        </is>
      </c>
      <c r="J555" t="inlineStr">
        <is>
          <t>Stevenage, Hertfordshire</t>
        </is>
      </c>
      <c r="K555" t="inlineStr">
        <is>
          <t>SG1 4AB</t>
        </is>
      </c>
      <c r="L555" t="inlineStr">
        <is>
          <t>RWH</t>
        </is>
      </c>
      <c r="M555" t="inlineStr">
        <is>
          <t>East and North Hertfordshire NHS Trust</t>
        </is>
      </c>
      <c r="N555" t="inlineStr">
        <is>
          <t>01438 314333</t>
        </is>
      </c>
      <c r="O555" t="inlineStr"/>
      <c r="P555">
        <f>HYPERLINK("http://www.enherts-tr.nhs.uk", "http://www.enherts-tr.nhs.uk")</f>
        <v/>
      </c>
      <c r="Q555" t="inlineStr">
        <is>
          <t>(51.92461013793945, -0.2127115428447723)</t>
        </is>
      </c>
      <c r="R555" t="inlineStr"/>
    </row>
    <row r="556">
      <c r="A556" t="n">
        <v>42720</v>
      </c>
      <c r="B556" t="inlineStr">
        <is>
          <t>RWH20</t>
        </is>
      </c>
      <c r="C556" t="inlineStr">
        <is>
          <t>Hospital</t>
        </is>
      </c>
      <c r="D556" t="inlineStr">
        <is>
          <t>Hospital</t>
        </is>
      </c>
      <c r="E556" t="inlineStr">
        <is>
          <t>NHS Sector</t>
        </is>
      </c>
      <c r="F556" t="inlineStr">
        <is>
          <t>Visible</t>
        </is>
      </c>
      <c r="G556" t="b">
        <v>1</v>
      </c>
      <c r="H556" t="inlineStr">
        <is>
          <t>New QEII Hospital</t>
        </is>
      </c>
      <c r="I556" t="inlineStr">
        <is>
          <t>Howlands, Howlands</t>
        </is>
      </c>
      <c r="J556" t="inlineStr">
        <is>
          <t>Welwyn Garden City, Hertfordshire</t>
        </is>
      </c>
      <c r="K556" t="inlineStr">
        <is>
          <t>AL7 4HQ</t>
        </is>
      </c>
      <c r="L556" t="inlineStr">
        <is>
          <t>RWH</t>
        </is>
      </c>
      <c r="M556" t="inlineStr">
        <is>
          <t>East and North Hertfordshire NHS Trust</t>
        </is>
      </c>
      <c r="N556" t="inlineStr">
        <is>
          <t>01438 314333</t>
        </is>
      </c>
      <c r="O556" t="inlineStr"/>
      <c r="P556">
        <f>HYPERLINK("http://www.newqeii.info/", "http://www.newqeii.info/")</f>
        <v/>
      </c>
      <c r="Q556" t="inlineStr">
        <is>
          <t>(51.78282928466797, -0.1876867115497588)</t>
        </is>
      </c>
      <c r="R556" t="inlineStr"/>
    </row>
    <row r="557">
      <c r="A557" t="n">
        <v>42721</v>
      </c>
      <c r="B557" t="inlineStr">
        <is>
          <t>RWH23</t>
        </is>
      </c>
      <c r="C557" t="inlineStr">
        <is>
          <t>Hospital</t>
        </is>
      </c>
      <c r="D557" t="inlineStr">
        <is>
          <t>Hospital</t>
        </is>
      </c>
      <c r="E557" t="inlineStr">
        <is>
          <t>NHS Sector</t>
        </is>
      </c>
      <c r="F557" t="inlineStr">
        <is>
          <t>Visible</t>
        </is>
      </c>
      <c r="G557" t="b">
        <v>1</v>
      </c>
      <c r="H557" t="inlineStr">
        <is>
          <t>Hertford County Hospital</t>
        </is>
      </c>
      <c r="I557" t="inlineStr">
        <is>
          <t>North Road</t>
        </is>
      </c>
      <c r="J557" t="inlineStr">
        <is>
          <t>Hertford, Hertfordshire</t>
        </is>
      </c>
      <c r="K557" t="inlineStr">
        <is>
          <t>SG14 1LP</t>
        </is>
      </c>
      <c r="L557" t="inlineStr">
        <is>
          <t>RWH</t>
        </is>
      </c>
      <c r="M557" t="inlineStr">
        <is>
          <t>East and North Hertfordshire NHS Trust</t>
        </is>
      </c>
      <c r="N557" t="inlineStr">
        <is>
          <t>01438 314333</t>
        </is>
      </c>
      <c r="O557" t="inlineStr"/>
      <c r="P557">
        <f>HYPERLINK("http://www.enherts-tr.nhs.uk/our-hospitals/hertford-county/", "http://www.enherts-tr.nhs.uk/our-hospitals/hertford-county/")</f>
        <v/>
      </c>
      <c r="Q557" t="inlineStr">
        <is>
          <t>(51.79648971557617, -0.0884948223829269)</t>
        </is>
      </c>
      <c r="R557" t="inlineStr"/>
    </row>
    <row r="558">
      <c r="A558" t="n">
        <v>42725</v>
      </c>
      <c r="B558" t="inlineStr">
        <is>
          <t>RWJ09</t>
        </is>
      </c>
      <c r="C558" t="inlineStr">
        <is>
          <t>Hospital</t>
        </is>
      </c>
      <c r="D558" t="inlineStr">
        <is>
          <t>Hospital</t>
        </is>
      </c>
      <c r="E558" t="inlineStr">
        <is>
          <t>NHS Sector</t>
        </is>
      </c>
      <c r="F558" t="inlineStr">
        <is>
          <t>Visible</t>
        </is>
      </c>
      <c r="G558" t="b">
        <v>1</v>
      </c>
      <c r="H558" t="inlineStr">
        <is>
          <t>Stepping Hill Hospital</t>
        </is>
      </c>
      <c r="I558" t="inlineStr">
        <is>
          <t>Stepping Hill Hospital, Poplar Grove</t>
        </is>
      </c>
      <c r="J558" t="inlineStr">
        <is>
          <t>Stockport, Cheshire</t>
        </is>
      </c>
      <c r="K558" t="inlineStr">
        <is>
          <t>SK2 7JE</t>
        </is>
      </c>
      <c r="L558" t="inlineStr">
        <is>
          <t>RWJ</t>
        </is>
      </c>
      <c r="M558" t="inlineStr">
        <is>
          <t>Stockport NHS Foundation Trust</t>
        </is>
      </c>
      <c r="N558" t="inlineStr">
        <is>
          <t>0161 483 1010</t>
        </is>
      </c>
      <c r="O558" t="inlineStr">
        <is>
          <t>pcs@stockport.nhs.uk</t>
        </is>
      </c>
      <c r="P558">
        <f>HYPERLINK("http://www.stockport.nhs.uk", "http://www.stockport.nhs.uk")</f>
        <v/>
      </c>
      <c r="Q558" t="inlineStr">
        <is>
          <t>(53.38378143310546, -2.132004976272583)</t>
        </is>
      </c>
      <c r="R558" t="inlineStr">
        <is>
          <t>0161 419 4679</t>
        </is>
      </c>
    </row>
    <row r="559">
      <c r="A559" t="n">
        <v>42735</v>
      </c>
      <c r="B559" t="inlineStr">
        <is>
          <t>RWK61</t>
        </is>
      </c>
      <c r="C559" t="inlineStr">
        <is>
          <t>Hospital</t>
        </is>
      </c>
      <c r="D559" t="inlineStr">
        <is>
          <t>Hospital</t>
        </is>
      </c>
      <c r="E559" t="inlineStr">
        <is>
          <t>NHS Sector</t>
        </is>
      </c>
      <c r="F559" t="inlineStr">
        <is>
          <t>Visible</t>
        </is>
      </c>
      <c r="G559" t="b">
        <v>1</v>
      </c>
      <c r="H559" t="inlineStr">
        <is>
          <t>The Tower Hamlets Centre For Mental Health</t>
        </is>
      </c>
      <c r="I559" t="inlineStr">
        <is>
          <t>Bancroft Road, Mile End</t>
        </is>
      </c>
      <c r="J559" t="inlineStr">
        <is>
          <t>London, Greater London</t>
        </is>
      </c>
      <c r="K559" t="inlineStr">
        <is>
          <t>E1 4DG</t>
        </is>
      </c>
      <c r="L559" t="inlineStr">
        <is>
          <t>RWK</t>
        </is>
      </c>
      <c r="M559" t="inlineStr">
        <is>
          <t>East London NHS Foundation Trust</t>
        </is>
      </c>
      <c r="N559" t="inlineStr">
        <is>
          <t>020 8121 5001</t>
        </is>
      </c>
      <c r="O559" t="inlineStr"/>
      <c r="P559">
        <f>HYPERLINK("http://www.elcmht.nhs.uk", "http://www.elcmht.nhs.uk")</f>
        <v/>
      </c>
      <c r="Q559" t="inlineStr">
        <is>
          <t>(51.5250473022461, -0.0421919599175453)</t>
        </is>
      </c>
      <c r="R559" t="inlineStr"/>
    </row>
    <row r="560">
      <c r="A560" t="n">
        <v>42750</v>
      </c>
      <c r="B560" t="inlineStr">
        <is>
          <t>RWP01</t>
        </is>
      </c>
      <c r="C560" t="inlineStr">
        <is>
          <t>Hospital</t>
        </is>
      </c>
      <c r="D560" t="inlineStr">
        <is>
          <t>Hospital</t>
        </is>
      </c>
      <c r="E560" t="inlineStr">
        <is>
          <t>NHS Sector</t>
        </is>
      </c>
      <c r="F560" t="inlineStr">
        <is>
          <t>Visible</t>
        </is>
      </c>
      <c r="G560" t="b">
        <v>1</v>
      </c>
      <c r="H560" t="inlineStr">
        <is>
          <t>Alexandra Hospital</t>
        </is>
      </c>
      <c r="I560" t="inlineStr">
        <is>
          <t>Woodrow Drive</t>
        </is>
      </c>
      <c r="J560" t="inlineStr">
        <is>
          <t>Redditch, Worcestershire</t>
        </is>
      </c>
      <c r="K560" t="inlineStr">
        <is>
          <t>B98 7UB</t>
        </is>
      </c>
      <c r="L560" t="inlineStr">
        <is>
          <t>RWP</t>
        </is>
      </c>
      <c r="M560" t="inlineStr">
        <is>
          <t>Worcestershire Acute Hospitals NHS Trust</t>
        </is>
      </c>
      <c r="N560" t="inlineStr">
        <is>
          <t>01527 503 030</t>
        </is>
      </c>
      <c r="O560" t="inlineStr">
        <is>
          <t>wah-tr.pet@nhs.net</t>
        </is>
      </c>
      <c r="P560">
        <f>HYPERLINK("http://www.worcsacute.nhs.uk/our-hospitals/alexandra-hospital-redditch", "http://www.worcsacute.nhs.uk/our-hospitals/alexandra-hospital-redditch")</f>
        <v/>
      </c>
      <c r="Q560" t="inlineStr">
        <is>
          <t>(52.27977752685546, -1.91211211681366)</t>
        </is>
      </c>
      <c r="R560" t="inlineStr"/>
    </row>
    <row r="561">
      <c r="A561" t="n">
        <v>42754</v>
      </c>
      <c r="B561" t="inlineStr">
        <is>
          <t>RWP31</t>
        </is>
      </c>
      <c r="C561" t="inlineStr">
        <is>
          <t>Hospital</t>
        </is>
      </c>
      <c r="D561" t="inlineStr">
        <is>
          <t>Hospital</t>
        </is>
      </c>
      <c r="E561" t="inlineStr">
        <is>
          <t>NHS Sector</t>
        </is>
      </c>
      <c r="F561" t="inlineStr">
        <is>
          <t>Visible</t>
        </is>
      </c>
      <c r="G561" t="b">
        <v>1</v>
      </c>
      <c r="H561" t="inlineStr">
        <is>
          <t>Kidderminster Hospital &amp; Treatment Centre</t>
        </is>
      </c>
      <c r="I561" t="inlineStr">
        <is>
          <t>Bewdley Road</t>
        </is>
      </c>
      <c r="J561" t="inlineStr">
        <is>
          <t>Kidderminster, Worcestershire</t>
        </is>
      </c>
      <c r="K561" t="inlineStr">
        <is>
          <t>DY11 6RJ</t>
        </is>
      </c>
      <c r="L561" t="inlineStr">
        <is>
          <t>RWP</t>
        </is>
      </c>
      <c r="M561" t="inlineStr">
        <is>
          <t>Worcestershire Acute Hospitals NHS Trust</t>
        </is>
      </c>
      <c r="N561" t="inlineStr">
        <is>
          <t>01562 823 424</t>
        </is>
      </c>
      <c r="O561" t="inlineStr">
        <is>
          <t>wah-tr.pet@nhs.net</t>
        </is>
      </c>
      <c r="P561">
        <f>HYPERLINK("http://www.worcsacute.nhs.uk/our-hospitals/kidderminster-hospital-and-treatment-centre", "http://www.worcsacute.nhs.uk/our-hospitals/kidderminster-hospital-and-treatment-centre")</f>
        <v/>
      </c>
      <c r="Q561" t="inlineStr">
        <is>
          <t>(52.38604736328125, -2.261150598526001)</t>
        </is>
      </c>
      <c r="R561" t="inlineStr"/>
    </row>
    <row r="562">
      <c r="A562" t="n">
        <v>42755</v>
      </c>
      <c r="B562" t="inlineStr">
        <is>
          <t>RWP50</t>
        </is>
      </c>
      <c r="C562" t="inlineStr">
        <is>
          <t>Hospital</t>
        </is>
      </c>
      <c r="D562" t="inlineStr">
        <is>
          <t>Hospital</t>
        </is>
      </c>
      <c r="E562" t="inlineStr">
        <is>
          <t>NHS Sector</t>
        </is>
      </c>
      <c r="F562" t="inlineStr">
        <is>
          <t>Visible</t>
        </is>
      </c>
      <c r="G562" t="b">
        <v>1</v>
      </c>
      <c r="H562" t="inlineStr">
        <is>
          <t>Worcestershire Royal Hospital</t>
        </is>
      </c>
      <c r="I562" t="inlineStr">
        <is>
          <t>Charles Hastings Way, Charles Hastings Way</t>
        </is>
      </c>
      <c r="J562" t="inlineStr">
        <is>
          <t>Worcester, Worcestershire</t>
        </is>
      </c>
      <c r="K562" t="inlineStr">
        <is>
          <t>WR5 1DD</t>
        </is>
      </c>
      <c r="L562" t="inlineStr">
        <is>
          <t>RWP</t>
        </is>
      </c>
      <c r="M562" t="inlineStr">
        <is>
          <t>Worcestershire Acute Hospitals NHS Trust</t>
        </is>
      </c>
      <c r="N562" t="inlineStr">
        <is>
          <t>01905 763 333</t>
        </is>
      </c>
      <c r="O562" t="inlineStr">
        <is>
          <t>wah-tr.pet@nhs.net</t>
        </is>
      </c>
      <c r="P562">
        <f>HYPERLINK("http://www.worcsacute.nhs.uk/our-hospitals/worcestershire-royal-hospital/", "http://www.worcsacute.nhs.uk/our-hospitals/worcestershire-royal-hospital/")</f>
        <v/>
      </c>
      <c r="Q562" t="inlineStr">
        <is>
          <t>(52.1915168762207, -2.179341077804565)</t>
        </is>
      </c>
      <c r="R562" t="inlineStr"/>
    </row>
    <row r="563">
      <c r="A563" t="n">
        <v>42827</v>
      </c>
      <c r="B563" t="inlineStr">
        <is>
          <t>RWV62</t>
        </is>
      </c>
      <c r="C563" t="inlineStr">
        <is>
          <t>Hospital</t>
        </is>
      </c>
      <c r="D563" t="inlineStr">
        <is>
          <t>Hospital</t>
        </is>
      </c>
      <c r="E563" t="inlineStr">
        <is>
          <t>NHS Sector</t>
        </is>
      </c>
      <c r="F563" t="inlineStr">
        <is>
          <t>Visible</t>
        </is>
      </c>
      <c r="G563" t="b">
        <v>1</v>
      </c>
      <c r="H563" t="inlineStr">
        <is>
          <t>Wonford House</t>
        </is>
      </c>
      <c r="I563" t="inlineStr">
        <is>
          <t>Dryden Road</t>
        </is>
      </c>
      <c r="J563" t="inlineStr">
        <is>
          <t>Exeter, Devon</t>
        </is>
      </c>
      <c r="K563" t="inlineStr">
        <is>
          <t>EX2 5AF</t>
        </is>
      </c>
      <c r="L563" t="inlineStr">
        <is>
          <t>RWV</t>
        </is>
      </c>
      <c r="M563" t="inlineStr">
        <is>
          <t>Devon Partnership NHS Trust</t>
        </is>
      </c>
      <c r="N563" t="inlineStr">
        <is>
          <t>01392 208866</t>
        </is>
      </c>
      <c r="O563" t="inlineStr">
        <is>
          <t>dpn-tr.pals@nhs.net</t>
        </is>
      </c>
      <c r="P563">
        <f>HYPERLINK("http://www.dpt.nhs.uk", "http://www.dpt.nhs.uk")</f>
        <v/>
      </c>
      <c r="Q563" t="inlineStr">
        <is>
          <t>(50.71540069580078, -3.506284475326538)</t>
        </is>
      </c>
      <c r="R563" t="inlineStr"/>
    </row>
    <row r="564">
      <c r="A564" t="n">
        <v>42833</v>
      </c>
      <c r="B564" t="inlineStr">
        <is>
          <t>RWV98</t>
        </is>
      </c>
      <c r="C564" t="inlineStr">
        <is>
          <t>Hospital</t>
        </is>
      </c>
      <c r="D564" t="inlineStr">
        <is>
          <t>Hospital</t>
        </is>
      </c>
      <c r="E564" t="inlineStr">
        <is>
          <t>NHS Sector</t>
        </is>
      </c>
      <c r="F564" t="inlineStr">
        <is>
          <t>Visible</t>
        </is>
      </c>
      <c r="G564" t="b">
        <v>1</v>
      </c>
      <c r="H564" t="inlineStr">
        <is>
          <t>Franklyn Community Hospital</t>
        </is>
      </c>
      <c r="I564" t="inlineStr">
        <is>
          <t>Franklyn Drive</t>
        </is>
      </c>
      <c r="J564" t="inlineStr">
        <is>
          <t>Exeter, Devon</t>
        </is>
      </c>
      <c r="K564" t="inlineStr">
        <is>
          <t>EX2 9HS</t>
        </is>
      </c>
      <c r="L564" t="inlineStr">
        <is>
          <t>RWV</t>
        </is>
      </c>
      <c r="M564" t="inlineStr">
        <is>
          <t>Devon Partnership NHS Trust</t>
        </is>
      </c>
      <c r="N564" t="inlineStr">
        <is>
          <t>01392 674300</t>
        </is>
      </c>
      <c r="O564" t="inlineStr"/>
      <c r="P564">
        <f>HYPERLINK("http://www.dpt.nhs.uk", "http://www.dpt.nhs.uk")</f>
        <v/>
      </c>
      <c r="Q564" t="inlineStr">
        <is>
          <t>(50.71241760253906, -3.5494043827056885)</t>
        </is>
      </c>
      <c r="R564" t="inlineStr"/>
    </row>
    <row r="565">
      <c r="A565" t="n">
        <v>42840</v>
      </c>
      <c r="B565" t="inlineStr">
        <is>
          <t>RWWHG</t>
        </is>
      </c>
      <c r="C565" t="inlineStr">
        <is>
          <t>Hospital</t>
        </is>
      </c>
      <c r="D565" t="inlineStr">
        <is>
          <t>Hospital</t>
        </is>
      </c>
      <c r="E565" t="inlineStr">
        <is>
          <t>NHS Sector</t>
        </is>
      </c>
      <c r="F565" t="inlineStr">
        <is>
          <t>Visible</t>
        </is>
      </c>
      <c r="G565" t="b">
        <v>1</v>
      </c>
      <c r="H565" t="inlineStr">
        <is>
          <t>Halton General Hospital</t>
        </is>
      </c>
      <c r="I565" t="inlineStr">
        <is>
          <t>Hospital Way</t>
        </is>
      </c>
      <c r="J565" t="inlineStr">
        <is>
          <t>Runcorn, Cheshire</t>
        </is>
      </c>
      <c r="K565" t="inlineStr">
        <is>
          <t>WA7 2DA</t>
        </is>
      </c>
      <c r="L565" t="inlineStr">
        <is>
          <t>RWW</t>
        </is>
      </c>
      <c r="M565" t="inlineStr">
        <is>
          <t>Warrington and Halton Hospitals NHS Foundation Trust</t>
        </is>
      </c>
      <c r="N565" t="inlineStr">
        <is>
          <t>01928 714567</t>
        </is>
      </c>
      <c r="O565" t="inlineStr">
        <is>
          <t>whh.enquiries@nhs.net</t>
        </is>
      </c>
      <c r="P565">
        <f>HYPERLINK("http://www.whh.nhs.uk", "http://www.whh.nhs.uk")</f>
        <v/>
      </c>
      <c r="Q565" t="inlineStr">
        <is>
          <t>(53.32327270507813, -2.694666147232056)</t>
        </is>
      </c>
      <c r="R565" t="inlineStr"/>
    </row>
    <row r="566">
      <c r="A566" t="n">
        <v>42841</v>
      </c>
      <c r="B566" t="inlineStr">
        <is>
          <t>RWWWH</t>
        </is>
      </c>
      <c r="C566" t="inlineStr">
        <is>
          <t>Hospital</t>
        </is>
      </c>
      <c r="D566" t="inlineStr">
        <is>
          <t>Hospital</t>
        </is>
      </c>
      <c r="E566" t="inlineStr">
        <is>
          <t>NHS Sector</t>
        </is>
      </c>
      <c r="F566" t="inlineStr">
        <is>
          <t>Visible</t>
        </is>
      </c>
      <c r="G566" t="b">
        <v>1</v>
      </c>
      <c r="H566" t="inlineStr">
        <is>
          <t>Warrington Hospital</t>
        </is>
      </c>
      <c r="I566" t="inlineStr">
        <is>
          <t>Warrington Hospital, Lovely Lane</t>
        </is>
      </c>
      <c r="J566" t="inlineStr">
        <is>
          <t>Warrington, Cheshire</t>
        </is>
      </c>
      <c r="K566" t="inlineStr">
        <is>
          <t>WA5 1QG</t>
        </is>
      </c>
      <c r="L566" t="inlineStr">
        <is>
          <t>RWW</t>
        </is>
      </c>
      <c r="M566" t="inlineStr">
        <is>
          <t>Warrington and Halton Hospitals NHS Foundation Trust</t>
        </is>
      </c>
      <c r="N566" t="inlineStr">
        <is>
          <t>01925 635911</t>
        </is>
      </c>
      <c r="O566" t="inlineStr">
        <is>
          <t>whh.enquiries@nhs.net</t>
        </is>
      </c>
      <c r="P566">
        <f>HYPERLINK("http://www.whh.nhs.uk", "http://www.whh.nhs.uk")</f>
        <v/>
      </c>
      <c r="Q566" t="inlineStr">
        <is>
          <t>(53.39397811889648, -2.6107027530670166)</t>
        </is>
      </c>
      <c r="R566" t="inlineStr">
        <is>
          <t>01925 662424</t>
        </is>
      </c>
    </row>
    <row r="567">
      <c r="A567" t="n">
        <v>42843</v>
      </c>
      <c r="B567" t="inlineStr">
        <is>
          <t>RWX51</t>
        </is>
      </c>
      <c r="C567" t="inlineStr">
        <is>
          <t>Hospital</t>
        </is>
      </c>
      <c r="D567" t="inlineStr">
        <is>
          <t>Hospital</t>
        </is>
      </c>
      <c r="E567" t="inlineStr">
        <is>
          <t>NHS Sector</t>
        </is>
      </c>
      <c r="F567" t="inlineStr">
        <is>
          <t>Visible</t>
        </is>
      </c>
      <c r="G567" t="b">
        <v>1</v>
      </c>
      <c r="H567" t="inlineStr">
        <is>
          <t>Prospect Park Hospital</t>
        </is>
      </c>
      <c r="I567" t="inlineStr">
        <is>
          <t>Honey End Lane, Tilehurst</t>
        </is>
      </c>
      <c r="J567" t="inlineStr">
        <is>
          <t>Reading, Berkshire</t>
        </is>
      </c>
      <c r="K567" t="inlineStr">
        <is>
          <t>RG30 4EJ</t>
        </is>
      </c>
      <c r="L567" t="inlineStr">
        <is>
          <t>RWX</t>
        </is>
      </c>
      <c r="M567" t="inlineStr">
        <is>
          <t>Berkshire Healthcare NHS Foundation Trust</t>
        </is>
      </c>
      <c r="N567" t="inlineStr">
        <is>
          <t>0118 960 5000</t>
        </is>
      </c>
      <c r="O567" t="inlineStr"/>
      <c r="P567">
        <f>HYPERLINK("https://www.berkshirehealthcare.nhs.uk/our-sites/reading/prospect-park-hospital/", "https://www.berkshirehealthcare.nhs.uk/our-sites/reading/prospect-park-hospital/")</f>
        <v/>
      </c>
      <c r="Q567" t="inlineStr">
        <is>
          <t>(51.44914627075195, -1.0147336721420288)</t>
        </is>
      </c>
      <c r="R567" t="inlineStr"/>
    </row>
    <row r="568">
      <c r="A568" t="n">
        <v>42864</v>
      </c>
      <c r="B568" t="inlineStr">
        <is>
          <t>RWY01</t>
        </is>
      </c>
      <c r="C568" t="inlineStr">
        <is>
          <t>Hospital</t>
        </is>
      </c>
      <c r="D568" t="inlineStr">
        <is>
          <t>Hospital</t>
        </is>
      </c>
      <c r="E568" t="inlineStr">
        <is>
          <t>NHS Sector</t>
        </is>
      </c>
      <c r="F568" t="inlineStr">
        <is>
          <t>Visible</t>
        </is>
      </c>
      <c r="G568" t="b">
        <v>1</v>
      </c>
      <c r="H568" t="inlineStr">
        <is>
          <t>Huddersfield Royal Infirmary</t>
        </is>
      </c>
      <c r="I568" t="inlineStr">
        <is>
          <t>Acre Street</t>
        </is>
      </c>
      <c r="J568" t="inlineStr">
        <is>
          <t>Huddersfield, West Yorkshire</t>
        </is>
      </c>
      <c r="K568" t="inlineStr">
        <is>
          <t>HD3 3EA</t>
        </is>
      </c>
      <c r="L568" t="inlineStr">
        <is>
          <t>RWY</t>
        </is>
      </c>
      <c r="M568" t="inlineStr">
        <is>
          <t>Calderdale and Huddersfield NHS Foundation Trust</t>
        </is>
      </c>
      <c r="N568" t="inlineStr">
        <is>
          <t>01484 342000</t>
        </is>
      </c>
      <c r="O568" t="inlineStr">
        <is>
          <t>communications@cht.nhs.uk</t>
        </is>
      </c>
      <c r="P568">
        <f>HYPERLINK("http://www.cht.nhs.uk", "http://www.cht.nhs.uk")</f>
        <v/>
      </c>
      <c r="Q568" t="inlineStr">
        <is>
          <t>(53.65547561645508, -1.816323161125183)</t>
        </is>
      </c>
      <c r="R568" t="inlineStr">
        <is>
          <t>01484 342888</t>
        </is>
      </c>
    </row>
    <row r="569">
      <c r="A569" t="n">
        <v>42865</v>
      </c>
      <c r="B569" t="inlineStr">
        <is>
          <t>RWY02</t>
        </is>
      </c>
      <c r="C569" t="inlineStr">
        <is>
          <t>Hospital</t>
        </is>
      </c>
      <c r="D569" t="inlineStr">
        <is>
          <t>Hospital</t>
        </is>
      </c>
      <c r="E569" t="inlineStr">
        <is>
          <t>NHS Sector</t>
        </is>
      </c>
      <c r="F569" t="inlineStr">
        <is>
          <t>Visible</t>
        </is>
      </c>
      <c r="G569" t="b">
        <v>1</v>
      </c>
      <c r="H569" t="inlineStr">
        <is>
          <t>Calderdale Royal Hospital</t>
        </is>
      </c>
      <c r="I569" t="inlineStr">
        <is>
          <t>Salterhebble</t>
        </is>
      </c>
      <c r="J569" t="inlineStr">
        <is>
          <t>Halifax, West Yorkshire</t>
        </is>
      </c>
      <c r="K569" t="inlineStr">
        <is>
          <t>HX3 0PW</t>
        </is>
      </c>
      <c r="L569" t="inlineStr">
        <is>
          <t>RWY</t>
        </is>
      </c>
      <c r="M569" t="inlineStr">
        <is>
          <t>Calderdale and Huddersfield NHS Foundation Trust</t>
        </is>
      </c>
      <c r="N569" t="inlineStr">
        <is>
          <t>01422 357171</t>
        </is>
      </c>
      <c r="O569" t="inlineStr">
        <is>
          <t>communications@cht.nhs.uk</t>
        </is>
      </c>
      <c r="P569">
        <f>HYPERLINK("http://www.cht.nhs.uk", "http://www.cht.nhs.uk")</f>
        <v/>
      </c>
      <c r="Q569" t="inlineStr">
        <is>
          <t>(53.7048225402832, -1.8574936389923096)</t>
        </is>
      </c>
      <c r="R569" t="inlineStr">
        <is>
          <t>01422 380357</t>
        </is>
      </c>
    </row>
    <row r="570">
      <c r="A570" t="n">
        <v>42880</v>
      </c>
      <c r="B570" t="inlineStr">
        <is>
          <t>RX1CC</t>
        </is>
      </c>
      <c r="C570" t="inlineStr">
        <is>
          <t>Hospital</t>
        </is>
      </c>
      <c r="D570" t="inlineStr">
        <is>
          <t>Hospital</t>
        </is>
      </c>
      <c r="E570" t="inlineStr">
        <is>
          <t>NHS Sector</t>
        </is>
      </c>
      <c r="F570" t="inlineStr">
        <is>
          <t>Visible</t>
        </is>
      </c>
      <c r="G570" t="b">
        <v>1</v>
      </c>
      <c r="H570" t="inlineStr">
        <is>
          <t>Nottingham University Hospitals NHS Trust - City Campus</t>
        </is>
      </c>
      <c r="I570" t="inlineStr">
        <is>
          <t>Nottingham City Hospital, Hucknall Road</t>
        </is>
      </c>
      <c r="J570" t="inlineStr">
        <is>
          <t>Nottingham, Nottinghamshire</t>
        </is>
      </c>
      <c r="K570" t="inlineStr">
        <is>
          <t>NG5 1PB</t>
        </is>
      </c>
      <c r="L570" t="inlineStr">
        <is>
          <t>RX1</t>
        </is>
      </c>
      <c r="M570" t="inlineStr">
        <is>
          <t>Nottingham University Hospitals NHS Trust</t>
        </is>
      </c>
      <c r="N570" t="inlineStr">
        <is>
          <t>0115 969 1169</t>
        </is>
      </c>
      <c r="O570" t="inlineStr">
        <is>
          <t>nuhcommunications@nuh.nhs.uk</t>
        </is>
      </c>
      <c r="P570">
        <f>HYPERLINK("http://www.nuh.nhs.uk", "http://www.nuh.nhs.uk")</f>
        <v/>
      </c>
      <c r="Q570" t="inlineStr">
        <is>
          <t>(52.99123764038086, -1.1584131717681885)</t>
        </is>
      </c>
      <c r="R570" t="inlineStr">
        <is>
          <t>0115 875 4655</t>
        </is>
      </c>
    </row>
    <row r="571">
      <c r="A571" t="n">
        <v>42881</v>
      </c>
      <c r="B571" t="inlineStr">
        <is>
          <t>RX1RA</t>
        </is>
      </c>
      <c r="C571" t="inlineStr">
        <is>
          <t>Hospital</t>
        </is>
      </c>
      <c r="D571" t="inlineStr">
        <is>
          <t>Hospital</t>
        </is>
      </c>
      <c r="E571" t="inlineStr">
        <is>
          <t>NHS Sector</t>
        </is>
      </c>
      <c r="F571" t="inlineStr">
        <is>
          <t>Visible</t>
        </is>
      </c>
      <c r="G571" t="b">
        <v>1</v>
      </c>
      <c r="H571" t="inlineStr">
        <is>
          <t>Nottingham University Hospitals NHS Trust - Queen's Medical Centre Campus</t>
        </is>
      </c>
      <c r="I571" t="inlineStr">
        <is>
          <t>Derby Road</t>
        </is>
      </c>
      <c r="J571" t="inlineStr">
        <is>
          <t>Nottingham, Nottinghamshire</t>
        </is>
      </c>
      <c r="K571" t="inlineStr">
        <is>
          <t>NG7 2UH</t>
        </is>
      </c>
      <c r="L571" t="inlineStr">
        <is>
          <t>RX1</t>
        </is>
      </c>
      <c r="M571" t="inlineStr">
        <is>
          <t>Nottingham University Hospitals NHS Trust</t>
        </is>
      </c>
      <c r="N571" t="inlineStr">
        <is>
          <t>0115 924 9924</t>
        </is>
      </c>
      <c r="O571" t="inlineStr"/>
      <c r="P571">
        <f>HYPERLINK("http://www.nuh.nhs.uk", "http://www.nuh.nhs.uk")</f>
        <v/>
      </c>
      <c r="Q571" t="inlineStr">
        <is>
          <t>(52.94380187988281, -1.1859418153762815)</t>
        </is>
      </c>
      <c r="R571" t="inlineStr"/>
    </row>
    <row r="572">
      <c r="A572" t="n">
        <v>42885</v>
      </c>
      <c r="B572" t="inlineStr">
        <is>
          <t>RX205</t>
        </is>
      </c>
      <c r="C572" t="inlineStr">
        <is>
          <t>Hospital</t>
        </is>
      </c>
      <c r="D572" t="inlineStr">
        <is>
          <t>Hospital</t>
        </is>
      </c>
      <c r="E572" t="inlineStr">
        <is>
          <t>NHS Sector</t>
        </is>
      </c>
      <c r="F572" t="inlineStr">
        <is>
          <t>Visible</t>
        </is>
      </c>
      <c r="G572" t="b">
        <v>1</v>
      </c>
      <c r="H572" t="inlineStr">
        <is>
          <t>Aldrington Centre</t>
        </is>
      </c>
      <c r="I572" t="inlineStr">
        <is>
          <t>35 New Church Road, Aldrington Centre</t>
        </is>
      </c>
      <c r="J572" t="inlineStr">
        <is>
          <t>Hove, East Sussex</t>
        </is>
      </c>
      <c r="K572" t="inlineStr">
        <is>
          <t>BN3 4AG</t>
        </is>
      </c>
      <c r="L572" t="inlineStr">
        <is>
          <t>RX2</t>
        </is>
      </c>
      <c r="M572" t="inlineStr">
        <is>
          <t>Sussex Partnership NHS Foundation Trust</t>
        </is>
      </c>
      <c r="N572" t="inlineStr">
        <is>
          <t>01273 718680</t>
        </is>
      </c>
      <c r="O572" t="inlineStr">
        <is>
          <t>info@sussexpartnership.nhs.uk</t>
        </is>
      </c>
      <c r="P572">
        <f>HYPERLINK("http://www.sussexpartnership.nhs.uk/location-aldrington-centre", "http://www.sussexpartnership.nhs.uk/location-aldrington-centre")</f>
        <v/>
      </c>
      <c r="Q572" t="inlineStr">
        <is>
          <t>(50.83014678955078, -0.1842339038848877)</t>
        </is>
      </c>
      <c r="R572" t="inlineStr"/>
    </row>
    <row r="573">
      <c r="A573" t="n">
        <v>42890</v>
      </c>
      <c r="B573" t="inlineStr">
        <is>
          <t>RX213</t>
        </is>
      </c>
      <c r="C573" t="inlineStr">
        <is>
          <t>Hospital</t>
        </is>
      </c>
      <c r="D573" t="inlineStr">
        <is>
          <t>Hospital</t>
        </is>
      </c>
      <c r="E573" t="inlineStr">
        <is>
          <t>NHS Sector</t>
        </is>
      </c>
      <c r="F573" t="inlineStr">
        <is>
          <t>Visible</t>
        </is>
      </c>
      <c r="G573" t="b">
        <v>1</v>
      </c>
      <c r="H573" t="inlineStr">
        <is>
          <t>Mill View Hospital</t>
        </is>
      </c>
      <c r="I573" t="inlineStr">
        <is>
          <t>Nevill Avenue</t>
        </is>
      </c>
      <c r="J573" t="inlineStr">
        <is>
          <t>Hove</t>
        </is>
      </c>
      <c r="K573" t="inlineStr">
        <is>
          <t>BN3 7HY</t>
        </is>
      </c>
      <c r="L573" t="inlineStr">
        <is>
          <t>RX2</t>
        </is>
      </c>
      <c r="M573" t="inlineStr">
        <is>
          <t>Sussex Partnership NHS Foundation Trust</t>
        </is>
      </c>
      <c r="N573" t="inlineStr">
        <is>
          <t>01273 621984</t>
        </is>
      </c>
      <c r="O573" t="inlineStr">
        <is>
          <t>info@sussexpartnership.nhs.uk</t>
        </is>
      </c>
      <c r="P573">
        <f>HYPERLINK("http://www.sussexpartnership.nhs.uk/location-mill-view-hospital", "http://www.sussexpartnership.nhs.uk/location-mill-view-hospital")</f>
        <v/>
      </c>
      <c r="Q573" t="inlineStr">
        <is>
          <t>(50.842041015625, -0.1897521317005157)</t>
        </is>
      </c>
      <c r="R573" t="inlineStr">
        <is>
          <t>01273 242046</t>
        </is>
      </c>
    </row>
    <row r="574">
      <c r="A574" t="n">
        <v>42893</v>
      </c>
      <c r="B574" t="inlineStr">
        <is>
          <t>RX224</t>
        </is>
      </c>
      <c r="C574" t="inlineStr">
        <is>
          <t>Hospital</t>
        </is>
      </c>
      <c r="D574" t="inlineStr">
        <is>
          <t>Hospital</t>
        </is>
      </c>
      <c r="E574" t="inlineStr">
        <is>
          <t>NHS Sector</t>
        </is>
      </c>
      <c r="F574" t="inlineStr">
        <is>
          <t>Visible</t>
        </is>
      </c>
      <c r="G574" t="b">
        <v>1</v>
      </c>
      <c r="H574" t="inlineStr">
        <is>
          <t>The Acre</t>
        </is>
      </c>
      <c r="I574" t="inlineStr">
        <is>
          <t>29 Wordsworth Road, Acre Day Hospital</t>
        </is>
      </c>
      <c r="J574" t="inlineStr">
        <is>
          <t>Worthing, West Sussex</t>
        </is>
      </c>
      <c r="K574" t="inlineStr">
        <is>
          <t>BN11 3NJ</t>
        </is>
      </c>
      <c r="L574" t="inlineStr">
        <is>
          <t>RX2</t>
        </is>
      </c>
      <c r="M574" t="inlineStr">
        <is>
          <t>Sussex Partnership NHS Foundation Trust</t>
        </is>
      </c>
      <c r="N574" t="inlineStr">
        <is>
          <t>0300 304 0055</t>
        </is>
      </c>
      <c r="O574" t="inlineStr">
        <is>
          <t>info@sussexpartnership.nhs.uk</t>
        </is>
      </c>
      <c r="P574">
        <f>HYPERLINK("http://www.sussexpartnership.nhs.uk/location-acreuk/location-acre-day-hospital", "http://www.sussexpartnership.nhs.uk/location-acreuk/location-acre-day-hospital")</f>
        <v/>
      </c>
      <c r="Q574" t="inlineStr">
        <is>
          <t>(50.809532165527344, -0.3827701807022095)</t>
        </is>
      </c>
      <c r="R574" t="inlineStr"/>
    </row>
    <row r="575">
      <c r="A575" t="n">
        <v>42922</v>
      </c>
      <c r="B575" t="inlineStr">
        <is>
          <t>RX2E9</t>
        </is>
      </c>
      <c r="C575" t="inlineStr">
        <is>
          <t>Hospital</t>
        </is>
      </c>
      <c r="D575" t="inlineStr">
        <is>
          <t>Hospital</t>
        </is>
      </c>
      <c r="E575" t="inlineStr">
        <is>
          <t>NHS Sector</t>
        </is>
      </c>
      <c r="F575" t="inlineStr">
        <is>
          <t>Visible</t>
        </is>
      </c>
      <c r="G575" t="b">
        <v>1</v>
      </c>
      <c r="H575" t="inlineStr">
        <is>
          <t>The Hellingly Centre</t>
        </is>
      </c>
      <c r="I575" t="inlineStr">
        <is>
          <t>The Drive</t>
        </is>
      </c>
      <c r="J575" t="inlineStr">
        <is>
          <t>Hailsham</t>
        </is>
      </c>
      <c r="K575" t="inlineStr">
        <is>
          <t>BN27 4EP</t>
        </is>
      </c>
      <c r="L575" t="inlineStr">
        <is>
          <t>RX2</t>
        </is>
      </c>
      <c r="M575" t="inlineStr">
        <is>
          <t>Sussex Partnership NHS Foundation Trust</t>
        </is>
      </c>
      <c r="N575" t="inlineStr">
        <is>
          <t>01323 440022</t>
        </is>
      </c>
      <c r="O575" t="inlineStr">
        <is>
          <t>info@sussexpartnership.nhs.uk</t>
        </is>
      </c>
      <c r="P575">
        <f>HYPERLINK("http://www.sussexpartnership.nhs.uk/location-hellingly-centre", "http://www.sussexpartnership.nhs.uk/location-hellingly-centre")</f>
        <v/>
      </c>
      <c r="Q575" t="inlineStr">
        <is>
          <t>(50.89032363891602, 0.2633057236671448)</t>
        </is>
      </c>
      <c r="R575" t="inlineStr"/>
    </row>
    <row r="576">
      <c r="A576" t="n">
        <v>42924</v>
      </c>
      <c r="B576" t="inlineStr">
        <is>
          <t>RX2F3</t>
        </is>
      </c>
      <c r="C576" t="inlineStr">
        <is>
          <t>Hospital</t>
        </is>
      </c>
      <c r="D576" t="inlineStr">
        <is>
          <t>Hospital</t>
        </is>
      </c>
      <c r="E576" t="inlineStr">
        <is>
          <t>NHS Sector</t>
        </is>
      </c>
      <c r="F576" t="inlineStr">
        <is>
          <t>Visible</t>
        </is>
      </c>
      <c r="G576" t="b">
        <v>1</v>
      </c>
      <c r="H576" t="inlineStr">
        <is>
          <t>Amberstone Hospital</t>
        </is>
      </c>
      <c r="I576" t="inlineStr">
        <is>
          <t>Carters Corner, Amberstone Hospital</t>
        </is>
      </c>
      <c r="J576" t="inlineStr">
        <is>
          <t>Hailsham, East Sussex</t>
        </is>
      </c>
      <c r="K576" t="inlineStr">
        <is>
          <t>BN27 4HU</t>
        </is>
      </c>
      <c r="L576" t="inlineStr">
        <is>
          <t>RX2</t>
        </is>
      </c>
      <c r="M576" t="inlineStr">
        <is>
          <t>Sussex Partnership NHS Foundation Trust</t>
        </is>
      </c>
      <c r="N576" t="inlineStr">
        <is>
          <t>01323 440022</t>
        </is>
      </c>
      <c r="O576" t="inlineStr">
        <is>
          <t>info@sussexpartnership.nhs.uk</t>
        </is>
      </c>
      <c r="P576">
        <f>HYPERLINK("http://www.sussexpartnership.nhs.uk/location-amberstone-hospital", "http://www.sussexpartnership.nhs.uk/location-amberstone-hospital")</f>
        <v/>
      </c>
      <c r="Q576" t="inlineStr">
        <is>
          <t>(50.88183212280274, 0.2755329012870789)</t>
        </is>
      </c>
      <c r="R576" t="inlineStr"/>
    </row>
    <row r="577">
      <c r="A577" t="n">
        <v>42941</v>
      </c>
      <c r="B577" t="inlineStr">
        <is>
          <t>RX2P0</t>
        </is>
      </c>
      <c r="C577" t="inlineStr">
        <is>
          <t>Hospital</t>
        </is>
      </c>
      <c r="D577" t="inlineStr">
        <is>
          <t>Hospital</t>
        </is>
      </c>
      <c r="E577" t="inlineStr">
        <is>
          <t>NHS Sector</t>
        </is>
      </c>
      <c r="F577" t="inlineStr">
        <is>
          <t>Visible</t>
        </is>
      </c>
      <c r="G577" t="b">
        <v>1</v>
      </c>
      <c r="H577" t="inlineStr">
        <is>
          <t>Langley Green Hospital</t>
        </is>
      </c>
      <c r="I577" t="inlineStr">
        <is>
          <t>Martyrs Avenue</t>
        </is>
      </c>
      <c r="J577" t="inlineStr">
        <is>
          <t>Crawley, West Sussex</t>
        </is>
      </c>
      <c r="K577" t="inlineStr">
        <is>
          <t>RH11 7EJ</t>
        </is>
      </c>
      <c r="L577" t="inlineStr">
        <is>
          <t>RX2</t>
        </is>
      </c>
      <c r="M577" t="inlineStr">
        <is>
          <t>Sussex Partnership NHS Foundation Trust</t>
        </is>
      </c>
      <c r="N577" t="inlineStr">
        <is>
          <t>01293 590400</t>
        </is>
      </c>
      <c r="O577" t="inlineStr">
        <is>
          <t>info@sussexpartnership.nhs.uk</t>
        </is>
      </c>
      <c r="P577">
        <f>HYPERLINK("http://www.sussexpartnership.nhs.uk/location-langley-green-hospital", "http://www.sussexpartnership.nhs.uk/location-langley-green-hospital")</f>
        <v/>
      </c>
      <c r="Q577" t="inlineStr">
        <is>
          <t>(51.13195419311523, -0.189015656709671)</t>
        </is>
      </c>
      <c r="R577" t="inlineStr"/>
    </row>
    <row r="578">
      <c r="A578" t="n">
        <v>42952</v>
      </c>
      <c r="B578" t="inlineStr">
        <is>
          <t>RX301</t>
        </is>
      </c>
      <c r="C578" t="inlineStr">
        <is>
          <t>Hospital</t>
        </is>
      </c>
      <c r="D578" t="inlineStr">
        <is>
          <t>Hospital</t>
        </is>
      </c>
      <c r="E578" t="inlineStr">
        <is>
          <t>NHS Sector</t>
        </is>
      </c>
      <c r="F578" t="inlineStr">
        <is>
          <t>Visible</t>
        </is>
      </c>
      <c r="G578" t="b">
        <v>1</v>
      </c>
      <c r="H578" t="inlineStr">
        <is>
          <t>Tees, Esk, Wear Valley NHS Trust (Durham)</t>
        </is>
      </c>
      <c r="I578" t="inlineStr">
        <is>
          <t>Trust Headquarters, West Park Hospital, Edward Pease Way</t>
        </is>
      </c>
      <c r="J578" t="inlineStr">
        <is>
          <t>Darlington</t>
        </is>
      </c>
      <c r="K578" t="inlineStr">
        <is>
          <t>DL2 2TS</t>
        </is>
      </c>
      <c r="L578" t="inlineStr">
        <is>
          <t>RX3</t>
        </is>
      </c>
      <c r="M578" t="inlineStr">
        <is>
          <t>Tees, Esk and Wear Valleys NHS Foundation Trust</t>
        </is>
      </c>
      <c r="N578" t="inlineStr">
        <is>
          <t>01325 552000</t>
        </is>
      </c>
      <c r="O578" t="inlineStr"/>
      <c r="P578">
        <f>HYPERLINK("http://www.tewv.nhs.uk", "http://www.tewv.nhs.uk")</f>
        <v/>
      </c>
      <c r="Q578" t="inlineStr">
        <is>
          <t>(54.54348754882813, -1.5911226272583008)</t>
        </is>
      </c>
      <c r="R578" t="inlineStr"/>
    </row>
    <row r="579">
      <c r="A579" t="n">
        <v>42955</v>
      </c>
      <c r="B579" t="inlineStr">
        <is>
          <t>RX3AT</t>
        </is>
      </c>
      <c r="C579" t="inlineStr">
        <is>
          <t>Hospital</t>
        </is>
      </c>
      <c r="D579" t="inlineStr">
        <is>
          <t>Hospital</t>
        </is>
      </c>
      <c r="E579" t="inlineStr">
        <is>
          <t>NHS Sector</t>
        </is>
      </c>
      <c r="F579" t="inlineStr">
        <is>
          <t>Visible</t>
        </is>
      </c>
      <c r="G579" t="b">
        <v>1</v>
      </c>
      <c r="H579" t="inlineStr">
        <is>
          <t>Auckland Park Hospital, Bishop Auckland</t>
        </is>
      </c>
      <c r="I579" t="inlineStr">
        <is>
          <t>Westfield Road</t>
        </is>
      </c>
      <c r="J579" t="inlineStr">
        <is>
          <t>Bishop Auckland, Durham</t>
        </is>
      </c>
      <c r="K579" t="inlineStr">
        <is>
          <t>DL14 6AE</t>
        </is>
      </c>
      <c r="L579" t="inlineStr">
        <is>
          <t>RX3</t>
        </is>
      </c>
      <c r="M579" t="inlineStr">
        <is>
          <t>Tees, Esk and Wear Valleys NHS Foundation Trust</t>
        </is>
      </c>
      <c r="N579" t="inlineStr">
        <is>
          <t>01388 645300</t>
        </is>
      </c>
      <c r="O579" t="inlineStr"/>
      <c r="P579">
        <f>HYPERLINK("http://www.tewv.nhs.uk/aucklandparkhospital", "http://www.tewv.nhs.uk/aucklandparkhospital")</f>
        <v/>
      </c>
      <c r="Q579" t="inlineStr">
        <is>
          <t>(54.65484237670898, -1.6807405948638916)</t>
        </is>
      </c>
      <c r="R579" t="inlineStr">
        <is>
          <t>,</t>
        </is>
      </c>
    </row>
    <row r="580">
      <c r="A580" t="n">
        <v>42975</v>
      </c>
      <c r="B580" t="inlineStr">
        <is>
          <t>RX3LF</t>
        </is>
      </c>
      <c r="C580" t="inlineStr">
        <is>
          <t>Hospital</t>
        </is>
      </c>
      <c r="D580" t="inlineStr">
        <is>
          <t>Hospital</t>
        </is>
      </c>
      <c r="E580" t="inlineStr">
        <is>
          <t>NHS Sector</t>
        </is>
      </c>
      <c r="F580" t="inlineStr">
        <is>
          <t>Visible</t>
        </is>
      </c>
      <c r="G580" t="b">
        <v>1</v>
      </c>
      <c r="H580" t="inlineStr">
        <is>
          <t>West Lane Hospital, Middlesbrough</t>
        </is>
      </c>
      <c r="I580" t="inlineStr">
        <is>
          <t>Acklam Road</t>
        </is>
      </c>
      <c r="J580" t="inlineStr">
        <is>
          <t>Middlesbrough</t>
        </is>
      </c>
      <c r="K580" t="inlineStr">
        <is>
          <t>TS5 4EE</t>
        </is>
      </c>
      <c r="L580" t="inlineStr">
        <is>
          <t>RX3</t>
        </is>
      </c>
      <c r="M580" t="inlineStr">
        <is>
          <t>Tees, Esk and Wear Valleys NHS Foundation Trust</t>
        </is>
      </c>
      <c r="N580" t="inlineStr">
        <is>
          <t>03000132000 (ext. 2)</t>
        </is>
      </c>
      <c r="O580" t="inlineStr"/>
      <c r="P580">
        <f>HYPERLINK("http://www.tewv.nhs.uk/westlanehospital", "http://www.tewv.nhs.uk/westlanehospital")</f>
        <v/>
      </c>
      <c r="Q580" t="inlineStr">
        <is>
          <t>(54.56212615966797, -1.2571343183517456)</t>
        </is>
      </c>
      <c r="R580" t="inlineStr">
        <is>
          <t>,</t>
        </is>
      </c>
    </row>
    <row r="581">
      <c r="A581" t="n">
        <v>42984</v>
      </c>
      <c r="B581" t="inlineStr">
        <is>
          <t>RX3MM</t>
        </is>
      </c>
      <c r="C581" t="inlineStr">
        <is>
          <t>Hospital</t>
        </is>
      </c>
      <c r="D581" t="inlineStr">
        <is>
          <t>Hospital</t>
        </is>
      </c>
      <c r="E581" t="inlineStr">
        <is>
          <t>NHS Sector</t>
        </is>
      </c>
      <c r="F581" t="inlineStr">
        <is>
          <t>Visible</t>
        </is>
      </c>
      <c r="G581" t="b">
        <v>1</v>
      </c>
      <c r="H581" t="inlineStr">
        <is>
          <t>West Park Hospital, Darlington</t>
        </is>
      </c>
      <c r="I581" t="inlineStr">
        <is>
          <t>Edward Pease Way</t>
        </is>
      </c>
      <c r="J581" t="inlineStr">
        <is>
          <t>Darlington, Durham</t>
        </is>
      </c>
      <c r="K581" t="inlineStr">
        <is>
          <t>DL2 2TS</t>
        </is>
      </c>
      <c r="L581" t="inlineStr">
        <is>
          <t>RX3</t>
        </is>
      </c>
      <c r="M581" t="inlineStr">
        <is>
          <t>Tees, Esk and Wear Valleys NHS Foundation Trust</t>
        </is>
      </c>
      <c r="N581" t="inlineStr">
        <is>
          <t>01325 552000</t>
        </is>
      </c>
      <c r="O581" t="inlineStr"/>
      <c r="P581">
        <f>HYPERLINK("http://www.tewv.nhs.uk/westparkhospital", "http://www.tewv.nhs.uk/westparkhospital")</f>
        <v/>
      </c>
      <c r="Q581" t="inlineStr">
        <is>
          <t>(54.54348754882813, -1.5911226272583008)</t>
        </is>
      </c>
      <c r="R581" t="inlineStr">
        <is>
          <t>01325 552203,</t>
        </is>
      </c>
    </row>
    <row r="582">
      <c r="A582" t="n">
        <v>42986</v>
      </c>
      <c r="B582" t="inlineStr">
        <is>
          <t>RX3NH</t>
        </is>
      </c>
      <c r="C582" t="inlineStr">
        <is>
          <t>Hospital</t>
        </is>
      </c>
      <c r="D582" t="inlineStr">
        <is>
          <t>Hospital</t>
        </is>
      </c>
      <c r="E582" t="inlineStr">
        <is>
          <t>NHS Sector</t>
        </is>
      </c>
      <c r="F582" t="inlineStr">
        <is>
          <t>Visible</t>
        </is>
      </c>
      <c r="G582" t="b">
        <v>1</v>
      </c>
      <c r="H582" t="inlineStr">
        <is>
          <t>Sandwell Park Hospital, Hartlepool</t>
        </is>
      </c>
      <c r="I582" t="inlineStr">
        <is>
          <t>Lancaster Road</t>
        </is>
      </c>
      <c r="J582" t="inlineStr">
        <is>
          <t>Hartlepool</t>
        </is>
      </c>
      <c r="K582" t="inlineStr">
        <is>
          <t>TS24 8LN</t>
        </is>
      </c>
      <c r="L582" t="inlineStr">
        <is>
          <t>RX3</t>
        </is>
      </c>
      <c r="M582" t="inlineStr">
        <is>
          <t>Tees, Esk and Wear Valleys NHS Foundation Trust</t>
        </is>
      </c>
      <c r="N582" t="inlineStr">
        <is>
          <t>01429 285601</t>
        </is>
      </c>
      <c r="O582" t="inlineStr"/>
      <c r="P582">
        <f>HYPERLINK("http://www.tewv.nhs.uk/sandwellpark", "http://www.tewv.nhs.uk/sandwellpark")</f>
        <v/>
      </c>
      <c r="Q582" t="inlineStr">
        <is>
          <t>(54.69326782226562, -1.2123247385025024)</t>
        </is>
      </c>
      <c r="R582" t="inlineStr">
        <is>
          <t>,</t>
        </is>
      </c>
    </row>
    <row r="583">
      <c r="A583" t="n">
        <v>42990</v>
      </c>
      <c r="B583" t="inlineStr">
        <is>
          <t>RX3NX</t>
        </is>
      </c>
      <c r="C583" t="inlineStr">
        <is>
          <t>Hospital</t>
        </is>
      </c>
      <c r="D583" t="inlineStr">
        <is>
          <t>Hospital</t>
        </is>
      </c>
      <c r="E583" t="inlineStr">
        <is>
          <t>NHS Sector</t>
        </is>
      </c>
      <c r="F583" t="inlineStr">
        <is>
          <t>Visible</t>
        </is>
      </c>
      <c r="G583" t="b">
        <v>1</v>
      </c>
      <c r="H583" t="inlineStr">
        <is>
          <t>Cross Lane Hospital, Scarborough</t>
        </is>
      </c>
      <c r="I583" t="inlineStr">
        <is>
          <t>Cross Lane</t>
        </is>
      </c>
      <c r="J583" t="inlineStr">
        <is>
          <t>Scarborough, North Yorkshire</t>
        </is>
      </c>
      <c r="K583" t="inlineStr">
        <is>
          <t>YO12 6DN</t>
        </is>
      </c>
      <c r="L583" t="inlineStr">
        <is>
          <t>RX3</t>
        </is>
      </c>
      <c r="M583" t="inlineStr">
        <is>
          <t>Tees, Esk and Wear Valleys NHS Foundation Trust</t>
        </is>
      </c>
      <c r="N583" t="inlineStr">
        <is>
          <t>01723 384600</t>
        </is>
      </c>
      <c r="O583" t="inlineStr"/>
      <c r="P583">
        <f>HYPERLINK("http://www.tewv.nhs.uk/crosslanehospital", "http://www.tewv.nhs.uk/crosslanehospital")</f>
        <v/>
      </c>
      <c r="Q583" t="inlineStr">
        <is>
          <t>(54.29606246948242, -0.4249738752841949)</t>
        </is>
      </c>
      <c r="R583" t="inlineStr">
        <is>
          <t>,</t>
        </is>
      </c>
    </row>
    <row r="584">
      <c r="A584" t="n">
        <v>43002</v>
      </c>
      <c r="B584" t="inlineStr">
        <is>
          <t>RX464</t>
        </is>
      </c>
      <c r="C584" t="inlineStr">
        <is>
          <t>Hospital</t>
        </is>
      </c>
      <c r="D584" t="inlineStr">
        <is>
          <t>Hospital</t>
        </is>
      </c>
      <c r="E584" t="inlineStr">
        <is>
          <t>NHS Sector</t>
        </is>
      </c>
      <c r="F584" t="inlineStr">
        <is>
          <t>Visible</t>
        </is>
      </c>
      <c r="G584" t="b">
        <v>1</v>
      </c>
      <c r="H584" t="inlineStr">
        <is>
          <t>Hopewood Park</t>
        </is>
      </c>
      <c r="I584" t="inlineStr">
        <is>
          <t>Ryhope</t>
        </is>
      </c>
      <c r="J584" t="inlineStr">
        <is>
          <t>Sunderland, Tyne and Wear</t>
        </is>
      </c>
      <c r="K584" t="inlineStr">
        <is>
          <t>SR2 0NB</t>
        </is>
      </c>
      <c r="L584" t="inlineStr">
        <is>
          <t>RX4</t>
        </is>
      </c>
      <c r="M584" t="inlineStr">
        <is>
          <t>Cumbria Northumberland Tyne and Wear NHS Foundation Trust</t>
        </is>
      </c>
      <c r="N584" t="inlineStr">
        <is>
          <t>0191 566 7001</t>
        </is>
      </c>
      <c r="O584" t="inlineStr"/>
      <c r="P584">
        <f>HYPERLINK("http://www.cntw.nhs.uk", "http://www.cntw.nhs.uk")</f>
        <v/>
      </c>
      <c r="Q584" t="inlineStr">
        <is>
          <t>(54.86393737792969, -1.3693047761917114)</t>
        </is>
      </c>
      <c r="R584" t="inlineStr">
        <is>
          <t>0191 566 7002</t>
        </is>
      </c>
    </row>
    <row r="585">
      <c r="A585" t="n">
        <v>43003</v>
      </c>
      <c r="B585" t="inlineStr">
        <is>
          <t>RX4Z3</t>
        </is>
      </c>
      <c r="C585" t="inlineStr">
        <is>
          <t>Hospital</t>
        </is>
      </c>
      <c r="D585" t="inlineStr">
        <is>
          <t>Hospital</t>
        </is>
      </c>
      <c r="E585" t="inlineStr">
        <is>
          <t>NHS Sector</t>
        </is>
      </c>
      <c r="F585" t="inlineStr">
        <is>
          <t>Visible</t>
        </is>
      </c>
      <c r="G585" t="b">
        <v>1</v>
      </c>
      <c r="H585" t="inlineStr">
        <is>
          <t>Northgate Hospital</t>
        </is>
      </c>
      <c r="I585" t="inlineStr">
        <is>
          <t>Northgate Hospital</t>
        </is>
      </c>
      <c r="J585" t="inlineStr">
        <is>
          <t>Morpeth, Northumberland</t>
        </is>
      </c>
      <c r="K585" t="inlineStr">
        <is>
          <t>NE61 3BP</t>
        </is>
      </c>
      <c r="L585" t="inlineStr">
        <is>
          <t>RX4</t>
        </is>
      </c>
      <c r="M585" t="inlineStr">
        <is>
          <t>Cumbria Northumberland Tyne and Wear NHS Foundation Trust</t>
        </is>
      </c>
      <c r="N585" t="inlineStr">
        <is>
          <t>0191 2466800</t>
        </is>
      </c>
      <c r="O585" t="inlineStr"/>
      <c r="P585">
        <f>HYPERLINK("http://www.cntw.nhs.uk", "http://www.cntw.nhs.uk")</f>
        <v/>
      </c>
      <c r="Q585" t="inlineStr">
        <is>
          <t>(55.18491363525391, -1.7118710279464722)</t>
        </is>
      </c>
      <c r="R585" t="inlineStr"/>
    </row>
    <row r="586">
      <c r="A586" t="n">
        <v>43004</v>
      </c>
      <c r="B586" t="inlineStr">
        <is>
          <t>RX4CA</t>
        </is>
      </c>
      <c r="C586" t="inlineStr">
        <is>
          <t>Hospital</t>
        </is>
      </c>
      <c r="D586" t="inlineStr">
        <is>
          <t>Hospital</t>
        </is>
      </c>
      <c r="E586" t="inlineStr">
        <is>
          <t>NHS Sector</t>
        </is>
      </c>
      <c r="F586" t="inlineStr">
        <is>
          <t>Visible</t>
        </is>
      </c>
      <c r="G586" t="b">
        <v>1</v>
      </c>
      <c r="H586" t="inlineStr">
        <is>
          <t>Ferndene</t>
        </is>
      </c>
      <c r="I586" t="inlineStr">
        <is>
          <t>Ferndene, Moor Road</t>
        </is>
      </c>
      <c r="J586" t="inlineStr">
        <is>
          <t>Prudhoe, Northumberland</t>
        </is>
      </c>
      <c r="K586" t="inlineStr">
        <is>
          <t>NE42 5PB</t>
        </is>
      </c>
      <c r="L586" t="inlineStr">
        <is>
          <t>RX4</t>
        </is>
      </c>
      <c r="M586" t="inlineStr">
        <is>
          <t>Cumbria Northumberland Tyne and Wear NHS Foundation Trust</t>
        </is>
      </c>
      <c r="N586" t="inlineStr">
        <is>
          <t>01661 838400</t>
        </is>
      </c>
      <c r="O586" t="inlineStr"/>
      <c r="P586">
        <f>HYPERLINK("http://www.cntw.nhs.uk", "http://www.cntw.nhs.uk")</f>
        <v/>
      </c>
      <c r="Q586" t="inlineStr">
        <is>
          <t>(54.94983291625977, -1.841312885284424)</t>
        </is>
      </c>
      <c r="R586" t="inlineStr"/>
    </row>
    <row r="587">
      <c r="A587" t="n">
        <v>43005</v>
      </c>
      <c r="B587" t="inlineStr">
        <is>
          <t>RX4E2</t>
        </is>
      </c>
      <c r="C587" t="inlineStr">
        <is>
          <t>Hospital</t>
        </is>
      </c>
      <c r="D587" t="inlineStr">
        <is>
          <t>Hospital</t>
        </is>
      </c>
      <c r="E587" t="inlineStr">
        <is>
          <t>NHS Sector</t>
        </is>
      </c>
      <c r="F587" t="inlineStr">
        <is>
          <t>Visible</t>
        </is>
      </c>
      <c r="G587" t="b">
        <v>1</v>
      </c>
      <c r="H587" t="inlineStr">
        <is>
          <t>St George's Park</t>
        </is>
      </c>
      <c r="I587" t="inlineStr">
        <is>
          <t>St Georges Park</t>
        </is>
      </c>
      <c r="J587" t="inlineStr">
        <is>
          <t>Morpeth, Northumberland</t>
        </is>
      </c>
      <c r="K587" t="inlineStr">
        <is>
          <t>NE61 2NU</t>
        </is>
      </c>
      <c r="L587" t="inlineStr">
        <is>
          <t>RX4</t>
        </is>
      </c>
      <c r="M587" t="inlineStr">
        <is>
          <t>Cumbria Northumberland Tyne and Wear NHS Foundation Trust</t>
        </is>
      </c>
      <c r="N587" t="inlineStr">
        <is>
          <t>0191 2466800</t>
        </is>
      </c>
      <c r="O587" t="inlineStr"/>
      <c r="P587">
        <f>HYPERLINK("http://www.cntw.nhs.uk", "http://www.cntw.nhs.uk")</f>
        <v/>
      </c>
      <c r="Q587" t="inlineStr">
        <is>
          <t>(55.17856216430664, -1.682789325714111)</t>
        </is>
      </c>
      <c r="R587" t="inlineStr"/>
    </row>
    <row r="588">
      <c r="A588" t="n">
        <v>43007</v>
      </c>
      <c r="B588" t="inlineStr">
        <is>
          <t>RX4E4</t>
        </is>
      </c>
      <c r="C588" t="inlineStr">
        <is>
          <t>Hospital</t>
        </is>
      </c>
      <c r="D588" t="inlineStr">
        <is>
          <t>Hospital</t>
        </is>
      </c>
      <c r="E588" t="inlineStr">
        <is>
          <t>NHS Sector</t>
        </is>
      </c>
      <c r="F588" t="inlineStr">
        <is>
          <t>Visible</t>
        </is>
      </c>
      <c r="G588" t="b">
        <v>1</v>
      </c>
      <c r="H588" t="inlineStr">
        <is>
          <t>St Nicholas Hospital</t>
        </is>
      </c>
      <c r="I588" t="inlineStr">
        <is>
          <t>Jubilee Road, Gosforth</t>
        </is>
      </c>
      <c r="J588" t="inlineStr">
        <is>
          <t>Newcastle Upon Tyne, Tyne and Wear</t>
        </is>
      </c>
      <c r="K588" t="inlineStr">
        <is>
          <t>NE3 3XT</t>
        </is>
      </c>
      <c r="L588" t="inlineStr">
        <is>
          <t>RX4</t>
        </is>
      </c>
      <c r="M588" t="inlineStr">
        <is>
          <t>Cumbria Northumberland Tyne and Wear NHS Foundation Trust</t>
        </is>
      </c>
      <c r="N588" t="inlineStr">
        <is>
          <t>0191 2466800</t>
        </is>
      </c>
      <c r="O588" t="inlineStr"/>
      <c r="P588">
        <f>HYPERLINK("http://www.cntw.nhs.uk", "http://www.cntw.nhs.uk")</f>
        <v/>
      </c>
      <c r="Q588" t="inlineStr">
        <is>
          <t>(55.00648880004882, -1.6330841779708862)</t>
        </is>
      </c>
      <c r="R588" t="inlineStr"/>
    </row>
    <row r="589">
      <c r="A589" t="n">
        <v>43010</v>
      </c>
      <c r="B589" t="inlineStr">
        <is>
          <t>RX4K2</t>
        </is>
      </c>
      <c r="C589" t="inlineStr">
        <is>
          <t>Hospital</t>
        </is>
      </c>
      <c r="D589" t="inlineStr">
        <is>
          <t>Hospital</t>
        </is>
      </c>
      <c r="E589" t="inlineStr">
        <is>
          <t>NHS Sector</t>
        </is>
      </c>
      <c r="F589" t="inlineStr">
        <is>
          <t>Visible</t>
        </is>
      </c>
      <c r="G589" t="b">
        <v>1</v>
      </c>
      <c r="H589" t="inlineStr">
        <is>
          <t>Monkwearmouth Hospital</t>
        </is>
      </c>
      <c r="I589" t="inlineStr">
        <is>
          <t>Monkwearmouth Hospital, Newcastle Road</t>
        </is>
      </c>
      <c r="J589" t="inlineStr">
        <is>
          <t>Sunderland, Tyne and Wear</t>
        </is>
      </c>
      <c r="K589" t="inlineStr">
        <is>
          <t>SR5 1NB</t>
        </is>
      </c>
      <c r="L589" t="inlineStr">
        <is>
          <t>RX4</t>
        </is>
      </c>
      <c r="M589" t="inlineStr">
        <is>
          <t>Cumbria Northumberland Tyne and Wear NHS Foundation Trust</t>
        </is>
      </c>
      <c r="N589" t="inlineStr">
        <is>
          <t>0191 246 6800</t>
        </is>
      </c>
      <c r="O589" t="inlineStr"/>
      <c r="P589">
        <f>HYPERLINK("https://www.cntw.nhs.uk", "https://www.cntw.nhs.uk")</f>
        <v/>
      </c>
      <c r="Q589" t="inlineStr">
        <is>
          <t>(54.9245491027832, -1.3867692947387695)</t>
        </is>
      </c>
      <c r="R589" t="inlineStr"/>
    </row>
    <row r="590">
      <c r="A590" t="n">
        <v>43021</v>
      </c>
      <c r="B590" t="inlineStr">
        <is>
          <t>RXA19</t>
        </is>
      </c>
      <c r="C590" t="inlineStr">
        <is>
          <t>Hospital</t>
        </is>
      </c>
      <c r="D590" t="inlineStr">
        <is>
          <t>Hospital</t>
        </is>
      </c>
      <c r="E590" t="inlineStr">
        <is>
          <t>NHS Sector</t>
        </is>
      </c>
      <c r="F590" t="inlineStr">
        <is>
          <t>Visible</t>
        </is>
      </c>
      <c r="G590" t="b">
        <v>1</v>
      </c>
      <c r="H590" t="inlineStr">
        <is>
          <t>Bowmere Hospital</t>
        </is>
      </c>
      <c r="I590" t="inlineStr">
        <is>
          <t>The Countess Of Chester Health Park, Liverpool Road</t>
        </is>
      </c>
      <c r="J590" t="inlineStr">
        <is>
          <t>Chester, Cheshire</t>
        </is>
      </c>
      <c r="K590" t="inlineStr">
        <is>
          <t>CH2 1BQ</t>
        </is>
      </c>
      <c r="L590" t="inlineStr">
        <is>
          <t>RXA</t>
        </is>
      </c>
      <c r="M590" t="inlineStr">
        <is>
          <t>Cheshire and Wirral Partnership NHS Foundation Trust</t>
        </is>
      </c>
      <c r="N590" t="inlineStr">
        <is>
          <t>01244397300</t>
        </is>
      </c>
      <c r="O590" t="inlineStr">
        <is>
          <t>info@cwp.nhs.uk</t>
        </is>
      </c>
      <c r="P590">
        <f>HYPERLINK("http://www.cwp.nhs.uk", "http://www.cwp.nhs.uk")</f>
        <v/>
      </c>
      <c r="Q590" t="inlineStr">
        <is>
          <t>(53.2115478515625, -2.898810625076293)</t>
        </is>
      </c>
      <c r="R590" t="inlineStr">
        <is>
          <t>01244 397281</t>
        </is>
      </c>
    </row>
    <row r="591">
      <c r="A591" t="n">
        <v>43032</v>
      </c>
      <c r="B591" t="inlineStr">
        <is>
          <t>RXC01</t>
        </is>
      </c>
      <c r="C591" t="inlineStr">
        <is>
          <t>Hospital</t>
        </is>
      </c>
      <c r="D591" t="inlineStr">
        <is>
          <t>Hospital</t>
        </is>
      </c>
      <c r="E591" t="inlineStr">
        <is>
          <t>NHS Sector</t>
        </is>
      </c>
      <c r="F591" t="inlineStr">
        <is>
          <t>Visible</t>
        </is>
      </c>
      <c r="G591" t="b">
        <v>1</v>
      </c>
      <c r="H591" t="inlineStr">
        <is>
          <t>Conquest Hospital</t>
        </is>
      </c>
      <c r="I591" t="inlineStr">
        <is>
          <t>The Ridge</t>
        </is>
      </c>
      <c r="J591" t="inlineStr">
        <is>
          <t>St. Leonards-on-Sea, East Sussex</t>
        </is>
      </c>
      <c r="K591" t="inlineStr">
        <is>
          <t>TN37 7RD</t>
        </is>
      </c>
      <c r="L591" t="inlineStr">
        <is>
          <t>RXC</t>
        </is>
      </c>
      <c r="M591" t="inlineStr">
        <is>
          <t>East Sussex Healthcare NHS Trust</t>
        </is>
      </c>
      <c r="N591" t="inlineStr">
        <is>
          <t>0300 131 4500</t>
        </is>
      </c>
      <c r="O591" t="inlineStr"/>
      <c r="P591">
        <f>HYPERLINK("http://www.esht.nhs.uk/conquest", "http://www.esht.nhs.uk/conquest")</f>
        <v/>
      </c>
      <c r="Q591" t="inlineStr">
        <is>
          <t>(50.88516616821289, 0.5672841668128967)</t>
        </is>
      </c>
      <c r="R591" t="inlineStr"/>
    </row>
    <row r="592">
      <c r="A592" t="n">
        <v>43033</v>
      </c>
      <c r="B592" t="inlineStr">
        <is>
          <t>RXC02</t>
        </is>
      </c>
      <c r="C592" t="inlineStr">
        <is>
          <t>Hospital</t>
        </is>
      </c>
      <c r="D592" t="inlineStr">
        <is>
          <t>Hospital</t>
        </is>
      </c>
      <c r="E592" t="inlineStr">
        <is>
          <t>NHS Sector</t>
        </is>
      </c>
      <c r="F592" t="inlineStr">
        <is>
          <t>Visible</t>
        </is>
      </c>
      <c r="G592" t="b">
        <v>1</v>
      </c>
      <c r="H592" t="inlineStr">
        <is>
          <t>Eastbourne District General Hospital</t>
        </is>
      </c>
      <c r="I592" t="inlineStr">
        <is>
          <t>Kings Drive</t>
        </is>
      </c>
      <c r="J592" t="inlineStr">
        <is>
          <t>Eastbourne, East Sussex</t>
        </is>
      </c>
      <c r="K592" t="inlineStr">
        <is>
          <t>BN21 2UD</t>
        </is>
      </c>
      <c r="L592" t="inlineStr">
        <is>
          <t>RXC</t>
        </is>
      </c>
      <c r="M592" t="inlineStr">
        <is>
          <t>East Sussex Healthcare NHS Trust</t>
        </is>
      </c>
      <c r="N592" t="inlineStr">
        <is>
          <t>0300 131 4500</t>
        </is>
      </c>
      <c r="O592" t="inlineStr"/>
      <c r="P592">
        <f>HYPERLINK("http://www.esht.nhs.uk/eastbournedgh", "http://www.esht.nhs.uk/eastbournedgh")</f>
        <v/>
      </c>
      <c r="Q592" t="inlineStr">
        <is>
          <t>(50.78696823120117, 0.2711216509342193)</t>
        </is>
      </c>
      <c r="R592" t="inlineStr"/>
    </row>
    <row r="593">
      <c r="A593" t="n">
        <v>43034</v>
      </c>
      <c r="B593" t="inlineStr">
        <is>
          <t>RXC03</t>
        </is>
      </c>
      <c r="C593" t="inlineStr">
        <is>
          <t>Hospital</t>
        </is>
      </c>
      <c r="D593" t="inlineStr">
        <is>
          <t>Hospital</t>
        </is>
      </c>
      <c r="E593" t="inlineStr">
        <is>
          <t>NHS Sector</t>
        </is>
      </c>
      <c r="F593" t="inlineStr">
        <is>
          <t>Visible</t>
        </is>
      </c>
      <c r="G593" t="b">
        <v>1</v>
      </c>
      <c r="H593" t="inlineStr">
        <is>
          <t>Bexhill Hospital</t>
        </is>
      </c>
      <c r="I593" t="inlineStr">
        <is>
          <t>Holliers Hill</t>
        </is>
      </c>
      <c r="J593" t="inlineStr">
        <is>
          <t>Bexhill-on-Sea, Sussex</t>
        </is>
      </c>
      <c r="K593" t="inlineStr">
        <is>
          <t>TN40 2DZ</t>
        </is>
      </c>
      <c r="L593" t="inlineStr">
        <is>
          <t>RXC</t>
        </is>
      </c>
      <c r="M593" t="inlineStr">
        <is>
          <t>East Sussex Healthcare NHS Trust</t>
        </is>
      </c>
      <c r="N593" t="inlineStr">
        <is>
          <t>0300 131 4500</t>
        </is>
      </c>
      <c r="O593" t="inlineStr"/>
      <c r="P593">
        <f>HYPERLINK("http://www.esht.nhs.uk/bexhill", "http://www.esht.nhs.uk/bexhill")</f>
        <v/>
      </c>
      <c r="Q593" t="inlineStr">
        <is>
          <t>(50.85070419311523, 0.4755111634731293)</t>
        </is>
      </c>
      <c r="R593" t="inlineStr"/>
    </row>
    <row r="594">
      <c r="A594" t="n">
        <v>43044</v>
      </c>
      <c r="B594" t="inlineStr">
        <is>
          <t>RXEAA</t>
        </is>
      </c>
      <c r="C594" t="inlineStr">
        <is>
          <t>Hospital</t>
        </is>
      </c>
      <c r="D594" t="inlineStr">
        <is>
          <t>Hospital</t>
        </is>
      </c>
      <c r="E594" t="inlineStr">
        <is>
          <t>NHS Sector</t>
        </is>
      </c>
      <c r="F594" t="inlineStr">
        <is>
          <t>Visible</t>
        </is>
      </c>
      <c r="G594" t="b">
        <v>1</v>
      </c>
      <c r="H594" t="inlineStr">
        <is>
          <t>Tickhill Road Hospital</t>
        </is>
      </c>
      <c r="I594" t="inlineStr">
        <is>
          <t>Rotherham Doncaster and South Humber NHS Foundation Trust, Weston Road, Tickhill Road, Balby</t>
        </is>
      </c>
      <c r="J594" t="inlineStr">
        <is>
          <t>Doncaster</t>
        </is>
      </c>
      <c r="K594" t="inlineStr">
        <is>
          <t>DN4 8QN</t>
        </is>
      </c>
      <c r="L594" t="inlineStr">
        <is>
          <t>RXE</t>
        </is>
      </c>
      <c r="M594" t="inlineStr">
        <is>
          <t>Rotherham Doncaster and South Humber NHS Foundation Trust</t>
        </is>
      </c>
      <c r="N594" t="inlineStr">
        <is>
          <t>01302 796000</t>
        </is>
      </c>
      <c r="O594" t="inlineStr"/>
      <c r="P594">
        <f>HYPERLINK("http://www.rdash.nhs.uk", "http://www.rdash.nhs.uk")</f>
        <v/>
      </c>
      <c r="Q594" t="inlineStr">
        <is>
          <t>(53.49481582641602, -1.1459606885910034)</t>
        </is>
      </c>
      <c r="R594" t="inlineStr"/>
    </row>
    <row r="595">
      <c r="A595" t="n">
        <v>43046</v>
      </c>
      <c r="B595" t="inlineStr">
        <is>
          <t>RXF03</t>
        </is>
      </c>
      <c r="C595" t="inlineStr">
        <is>
          <t>Hospital</t>
        </is>
      </c>
      <c r="D595" t="inlineStr">
        <is>
          <t>Hospital</t>
        </is>
      </c>
      <c r="E595" t="inlineStr">
        <is>
          <t>NHS Sector</t>
        </is>
      </c>
      <c r="F595" t="inlineStr">
        <is>
          <t>Visible</t>
        </is>
      </c>
      <c r="G595" t="b">
        <v>1</v>
      </c>
      <c r="H595" t="inlineStr">
        <is>
          <t>Pontefract Hospital</t>
        </is>
      </c>
      <c r="I595" t="inlineStr">
        <is>
          <t>Friarwood Lane</t>
        </is>
      </c>
      <c r="J595" t="inlineStr">
        <is>
          <t>Pontefract, West Yorkshire</t>
        </is>
      </c>
      <c r="K595" t="inlineStr">
        <is>
          <t>WF8 1PL</t>
        </is>
      </c>
      <c r="L595" t="inlineStr">
        <is>
          <t>RXF</t>
        </is>
      </c>
      <c r="M595" t="inlineStr">
        <is>
          <t>Mid Yorkshire Hospitals NHS Trust</t>
        </is>
      </c>
      <c r="N595" t="inlineStr">
        <is>
          <t>01924 541000</t>
        </is>
      </c>
      <c r="O595" t="inlineStr"/>
      <c r="P595">
        <f>HYPERLINK("http://www.midyorks.nhs.uk", "http://www.midyorks.nhs.uk")</f>
        <v/>
      </c>
      <c r="Q595" t="inlineStr">
        <is>
          <t>(53.69047927856445, -1.3081310987472534)</t>
        </is>
      </c>
      <c r="R595" t="inlineStr"/>
    </row>
    <row r="596">
      <c r="A596" t="n">
        <v>43048</v>
      </c>
      <c r="B596" t="inlineStr">
        <is>
          <t>RXF05</t>
        </is>
      </c>
      <c r="C596" t="inlineStr">
        <is>
          <t>Hospital</t>
        </is>
      </c>
      <c r="D596" t="inlineStr">
        <is>
          <t>Hospital</t>
        </is>
      </c>
      <c r="E596" t="inlineStr">
        <is>
          <t>NHS Sector</t>
        </is>
      </c>
      <c r="F596" t="inlineStr">
        <is>
          <t>Visible</t>
        </is>
      </c>
      <c r="G596" t="b">
        <v>1</v>
      </c>
      <c r="H596" t="inlineStr">
        <is>
          <t>Pinderfields Hospital</t>
        </is>
      </c>
      <c r="I596" t="inlineStr">
        <is>
          <t>Pinderfields Hospital, Aberford Road</t>
        </is>
      </c>
      <c r="J596" t="inlineStr">
        <is>
          <t>Wakefield, West Yorkshire</t>
        </is>
      </c>
      <c r="K596" t="inlineStr">
        <is>
          <t>WF1 4DG</t>
        </is>
      </c>
      <c r="L596" t="inlineStr">
        <is>
          <t>RXF</t>
        </is>
      </c>
      <c r="M596" t="inlineStr">
        <is>
          <t>Mid Yorkshire Hospitals NHS Trust</t>
        </is>
      </c>
      <c r="N596" t="inlineStr">
        <is>
          <t>01924 541000</t>
        </is>
      </c>
      <c r="O596" t="inlineStr"/>
      <c r="P596">
        <f>HYPERLINK("http://www.midyorks.nhs.uk", "http://www.midyorks.nhs.uk")</f>
        <v/>
      </c>
      <c r="Q596" t="inlineStr">
        <is>
          <t>(53.692420959472656, -1.4885402917861938)</t>
        </is>
      </c>
      <c r="R596" t="inlineStr"/>
    </row>
    <row r="597">
      <c r="A597" t="n">
        <v>43050</v>
      </c>
      <c r="B597" t="inlineStr">
        <is>
          <t>RXF10</t>
        </is>
      </c>
      <c r="C597" t="inlineStr">
        <is>
          <t>Hospital</t>
        </is>
      </c>
      <c r="D597" t="inlineStr">
        <is>
          <t>Hospital</t>
        </is>
      </c>
      <c r="E597" t="inlineStr">
        <is>
          <t>NHS Sector</t>
        </is>
      </c>
      <c r="F597" t="inlineStr">
        <is>
          <t>Visible</t>
        </is>
      </c>
      <c r="G597" t="b">
        <v>1</v>
      </c>
      <c r="H597" t="inlineStr">
        <is>
          <t>Dewsbury and District Hospital</t>
        </is>
      </c>
      <c r="I597" t="inlineStr">
        <is>
          <t>Halifax Road</t>
        </is>
      </c>
      <c r="J597" t="inlineStr">
        <is>
          <t>Dewsbury, West Yorkshire</t>
        </is>
      </c>
      <c r="K597" t="inlineStr">
        <is>
          <t>WF13 4HS</t>
        </is>
      </c>
      <c r="L597" t="inlineStr">
        <is>
          <t>RXF</t>
        </is>
      </c>
      <c r="M597" t="inlineStr">
        <is>
          <t>Mid Yorkshire Hospitals NHS Trust</t>
        </is>
      </c>
      <c r="N597" t="inlineStr">
        <is>
          <t>01924 541000</t>
        </is>
      </c>
      <c r="O597" t="inlineStr"/>
      <c r="P597">
        <f>HYPERLINK("http://www.midyorks.nhs.uk", "http://www.midyorks.nhs.uk")</f>
        <v/>
      </c>
      <c r="Q597" t="inlineStr">
        <is>
          <t>(53.70225524902344, -1.6518619060516355)</t>
        </is>
      </c>
      <c r="R597" t="inlineStr"/>
    </row>
    <row r="598">
      <c r="A598" t="n">
        <v>43057</v>
      </c>
      <c r="B598" t="inlineStr">
        <is>
          <t>RXG10</t>
        </is>
      </c>
      <c r="C598" t="inlineStr">
        <is>
          <t>Hospital</t>
        </is>
      </c>
      <c r="D598" t="inlineStr">
        <is>
          <t>Hospital</t>
        </is>
      </c>
      <c r="E598" t="inlineStr">
        <is>
          <t>NHS Sector</t>
        </is>
      </c>
      <c r="F598" t="inlineStr">
        <is>
          <t>Visible</t>
        </is>
      </c>
      <c r="G598" t="b">
        <v>1</v>
      </c>
      <c r="H598" t="inlineStr">
        <is>
          <t>Fieldhead Hospital</t>
        </is>
      </c>
      <c r="I598" t="inlineStr">
        <is>
          <t>Fieldhead Hospital, Ouchthorpe Lane</t>
        </is>
      </c>
      <c r="J598" t="inlineStr">
        <is>
          <t>Wakefield, West Yorkshire</t>
        </is>
      </c>
      <c r="K598" t="inlineStr">
        <is>
          <t>WF1 3SP</t>
        </is>
      </c>
      <c r="L598" t="inlineStr">
        <is>
          <t>RXG</t>
        </is>
      </c>
      <c r="M598" t="inlineStr">
        <is>
          <t>South West Yorkshire Partnership NHS Foundation Trust</t>
        </is>
      </c>
      <c r="N598" t="inlineStr">
        <is>
          <t>01924 316000</t>
        </is>
      </c>
      <c r="O598" t="inlineStr">
        <is>
          <t>customer.servicesswyt@nhs.net</t>
        </is>
      </c>
      <c r="P598">
        <f>HYPERLINK("http://www.southwestyorkshire.nhs.uk", "http://www.southwestyorkshire.nhs.uk")</f>
        <v/>
      </c>
      <c r="Q598" t="inlineStr">
        <is>
          <t>(53.69734191894531, -1.4940391778945925)</t>
        </is>
      </c>
      <c r="R598" t="inlineStr"/>
    </row>
    <row r="599">
      <c r="A599" t="n">
        <v>43065</v>
      </c>
      <c r="B599" t="inlineStr">
        <is>
          <t>RXG82</t>
        </is>
      </c>
      <c r="C599" t="inlineStr">
        <is>
          <t>Hospital</t>
        </is>
      </c>
      <c r="D599" t="inlineStr">
        <is>
          <t>Hospital</t>
        </is>
      </c>
      <c r="E599" t="inlineStr">
        <is>
          <t>NHS Sector</t>
        </is>
      </c>
      <c r="F599" t="inlineStr">
        <is>
          <t>Visible</t>
        </is>
      </c>
      <c r="G599" t="b">
        <v>1</v>
      </c>
      <c r="H599" t="inlineStr">
        <is>
          <t>Kendray Hospital</t>
        </is>
      </c>
      <c r="I599" t="inlineStr">
        <is>
          <t>Kendray Hospital, Doncaster Road</t>
        </is>
      </c>
      <c r="J599" t="inlineStr">
        <is>
          <t>Barnsley, South Yorkshire</t>
        </is>
      </c>
      <c r="K599" t="inlineStr">
        <is>
          <t>S70 3RD</t>
        </is>
      </c>
      <c r="L599" t="inlineStr">
        <is>
          <t>RXG</t>
        </is>
      </c>
      <c r="M599" t="inlineStr">
        <is>
          <t>South West Yorkshire Partnership NHS Foundation Trust</t>
        </is>
      </c>
      <c r="N599" t="inlineStr">
        <is>
          <t>01226 644400</t>
        </is>
      </c>
      <c r="O599" t="inlineStr">
        <is>
          <t>customer.servicesswyt@nhs.net</t>
        </is>
      </c>
      <c r="P599">
        <f>HYPERLINK("http://www.southwestyorkshire.nhs.uk", "http://www.southwestyorkshire.nhs.uk")</f>
        <v/>
      </c>
      <c r="Q599" t="inlineStr">
        <is>
          <t>(53.54695510864258, -1.4546022415161133)</t>
        </is>
      </c>
      <c r="R599" t="inlineStr"/>
    </row>
    <row r="600">
      <c r="A600" t="n">
        <v>43073</v>
      </c>
      <c r="B600" t="inlineStr">
        <is>
          <t>RXH01</t>
        </is>
      </c>
      <c r="C600" t="inlineStr">
        <is>
          <t>Hospital</t>
        </is>
      </c>
      <c r="D600" t="inlineStr">
        <is>
          <t>Hospital</t>
        </is>
      </c>
      <c r="E600" t="inlineStr">
        <is>
          <t>NHS Sector</t>
        </is>
      </c>
      <c r="F600" t="inlineStr">
        <is>
          <t>Visible</t>
        </is>
      </c>
      <c r="G600" t="b">
        <v>1</v>
      </c>
      <c r="H600" t="inlineStr">
        <is>
          <t>Royal Sussex County Hospital</t>
        </is>
      </c>
      <c r="I600" t="inlineStr">
        <is>
          <t>Eastern Road</t>
        </is>
      </c>
      <c r="J600" t="inlineStr">
        <is>
          <t>Brighton, East Sussex</t>
        </is>
      </c>
      <c r="K600" t="inlineStr">
        <is>
          <t>BN2 5BE</t>
        </is>
      </c>
      <c r="L600" t="inlineStr">
        <is>
          <t>RXH</t>
        </is>
      </c>
      <c r="M600" t="inlineStr">
        <is>
          <t>Brighton and Sussex University Hospitals NHS Trust</t>
        </is>
      </c>
      <c r="N600" t="inlineStr">
        <is>
          <t>01273 696955</t>
        </is>
      </c>
      <c r="O600" t="inlineStr"/>
      <c r="P600">
        <f>HYPERLINK("http://www.bsuh.nhs.uk", "http://www.bsuh.nhs.uk")</f>
        <v/>
      </c>
      <c r="Q600" t="inlineStr">
        <is>
          <t>(50.8194694519043, -0.1181624829769134)</t>
        </is>
      </c>
      <c r="R600" t="inlineStr">
        <is>
          <t>01273 626653</t>
        </is>
      </c>
    </row>
    <row r="601">
      <c r="A601" t="n">
        <v>43074</v>
      </c>
      <c r="B601" t="inlineStr">
        <is>
          <t>RXH05</t>
        </is>
      </c>
      <c r="C601" t="inlineStr">
        <is>
          <t>Hospital</t>
        </is>
      </c>
      <c r="D601" t="inlineStr">
        <is>
          <t>Hospital</t>
        </is>
      </c>
      <c r="E601" t="inlineStr">
        <is>
          <t>NHS Sector</t>
        </is>
      </c>
      <c r="F601" t="inlineStr">
        <is>
          <t>Visible</t>
        </is>
      </c>
      <c r="G601" t="b">
        <v>1</v>
      </c>
      <c r="H601" t="inlineStr">
        <is>
          <t>Brighton General Hospital</t>
        </is>
      </c>
      <c r="I601" t="inlineStr">
        <is>
          <t>Elm Grove</t>
        </is>
      </c>
      <c r="J601" t="inlineStr">
        <is>
          <t>Brighton, East Sussex</t>
        </is>
      </c>
      <c r="K601" t="inlineStr">
        <is>
          <t>BN2 3EW</t>
        </is>
      </c>
      <c r="L601" t="inlineStr">
        <is>
          <t>RXH</t>
        </is>
      </c>
      <c r="M601" t="inlineStr">
        <is>
          <t>Brighton and Sussex University Hospitals NHS Trust</t>
        </is>
      </c>
      <c r="N601" t="inlineStr">
        <is>
          <t>01273 696011</t>
        </is>
      </c>
      <c r="O601" t="inlineStr">
        <is>
          <t>sct.communications@nhs.net</t>
        </is>
      </c>
      <c r="P601">
        <f>HYPERLINK("http://www.sussexcommunity.nhs.uk/", "http://www.sussexcommunity.nhs.uk/")</f>
        <v/>
      </c>
      <c r="Q601" t="inlineStr">
        <is>
          <t>(50.83045959472656, -0.1154626011848449)</t>
        </is>
      </c>
      <c r="R601" t="inlineStr">
        <is>
          <t>01273 626653</t>
        </is>
      </c>
    </row>
    <row r="602">
      <c r="A602" t="n">
        <v>43075</v>
      </c>
      <c r="B602" t="inlineStr">
        <is>
          <t>RXH06</t>
        </is>
      </c>
      <c r="C602" t="inlineStr">
        <is>
          <t>Hospital</t>
        </is>
      </c>
      <c r="D602" t="inlineStr">
        <is>
          <t>Hospital</t>
        </is>
      </c>
      <c r="E602" t="inlineStr">
        <is>
          <t>NHS Sector</t>
        </is>
      </c>
      <c r="F602" t="inlineStr">
        <is>
          <t>Visible</t>
        </is>
      </c>
      <c r="G602" t="b">
        <v>1</v>
      </c>
      <c r="H602" t="inlineStr">
        <is>
          <t>Royal Alexandra Children's Hospital</t>
        </is>
      </c>
      <c r="I602" t="inlineStr">
        <is>
          <t>Eastern Road</t>
        </is>
      </c>
      <c r="J602" t="inlineStr">
        <is>
          <t>Brighton, East Sussex</t>
        </is>
      </c>
      <c r="K602" t="inlineStr">
        <is>
          <t>BN2 5BE</t>
        </is>
      </c>
      <c r="L602" t="inlineStr">
        <is>
          <t>RXH</t>
        </is>
      </c>
      <c r="M602" t="inlineStr">
        <is>
          <t>Brighton and Sussex University Hospitals NHS Trust</t>
        </is>
      </c>
      <c r="N602" t="inlineStr">
        <is>
          <t>01273 696955</t>
        </is>
      </c>
      <c r="O602" t="inlineStr"/>
      <c r="P602">
        <f>HYPERLINK("http://www.bsuh.nhs.uk", "http://www.bsuh.nhs.uk")</f>
        <v/>
      </c>
      <c r="Q602" t="inlineStr">
        <is>
          <t>(50.8194694519043, -0.1181624829769134)</t>
        </is>
      </c>
      <c r="R602" t="inlineStr"/>
    </row>
    <row r="603">
      <c r="A603" t="n">
        <v>43076</v>
      </c>
      <c r="B603" t="inlineStr">
        <is>
          <t>RXH07</t>
        </is>
      </c>
      <c r="C603" t="inlineStr">
        <is>
          <t>Hospital</t>
        </is>
      </c>
      <c r="D603" t="inlineStr">
        <is>
          <t>Hospital</t>
        </is>
      </c>
      <c r="E603" t="inlineStr">
        <is>
          <t>NHS Sector</t>
        </is>
      </c>
      <c r="F603" t="inlineStr">
        <is>
          <t>Visible</t>
        </is>
      </c>
      <c r="G603" t="b">
        <v>1</v>
      </c>
      <c r="H603" t="inlineStr">
        <is>
          <t>Sussex Eye Hospital</t>
        </is>
      </c>
      <c r="I603" t="inlineStr">
        <is>
          <t>Eastern Road</t>
        </is>
      </c>
      <c r="J603" t="inlineStr">
        <is>
          <t>Brighton, East Sussex</t>
        </is>
      </c>
      <c r="K603" t="inlineStr">
        <is>
          <t>BN2 5BF</t>
        </is>
      </c>
      <c r="L603" t="inlineStr">
        <is>
          <t>RXH</t>
        </is>
      </c>
      <c r="M603" t="inlineStr">
        <is>
          <t>Brighton and Sussex University Hospitals NHS Trust</t>
        </is>
      </c>
      <c r="N603" t="inlineStr">
        <is>
          <t>01273 696955</t>
        </is>
      </c>
      <c r="O603" t="inlineStr"/>
      <c r="P603">
        <f>HYPERLINK("http://www.bsuh.nhs.uk", "http://www.bsuh.nhs.uk")</f>
        <v/>
      </c>
      <c r="Q603" t="inlineStr">
        <is>
          <t>(50.81879425048828, -0.1176217049360275)</t>
        </is>
      </c>
      <c r="R603" t="inlineStr"/>
    </row>
    <row r="604">
      <c r="A604" t="n">
        <v>43077</v>
      </c>
      <c r="B604" t="inlineStr">
        <is>
          <t>RXH09</t>
        </is>
      </c>
      <c r="C604" t="inlineStr">
        <is>
          <t>Hospital</t>
        </is>
      </c>
      <c r="D604" t="inlineStr">
        <is>
          <t>Hospital</t>
        </is>
      </c>
      <c r="E604" t="inlineStr">
        <is>
          <t>NHS Sector</t>
        </is>
      </c>
      <c r="F604" t="inlineStr">
        <is>
          <t>Visible</t>
        </is>
      </c>
      <c r="G604" t="b">
        <v>1</v>
      </c>
      <c r="H604" t="inlineStr">
        <is>
          <t>Princess Royal Hospital</t>
        </is>
      </c>
      <c r="I604" t="inlineStr">
        <is>
          <t>Lewes Road</t>
        </is>
      </c>
      <c r="J604" t="inlineStr">
        <is>
          <t>Haywards Heath, West Sussex</t>
        </is>
      </c>
      <c r="K604" t="inlineStr">
        <is>
          <t>RH16 4EX</t>
        </is>
      </c>
      <c r="L604" t="inlineStr">
        <is>
          <t>RXH</t>
        </is>
      </c>
      <c r="M604" t="inlineStr">
        <is>
          <t>Brighton and Sussex University Hospitals NHS Trust</t>
        </is>
      </c>
      <c r="N604" t="inlineStr">
        <is>
          <t>01444 441881</t>
        </is>
      </c>
      <c r="O604" t="inlineStr"/>
      <c r="P604">
        <f>HYPERLINK("http://www.bsuh.nhs.uk", "http://www.bsuh.nhs.uk")</f>
        <v/>
      </c>
      <c r="Q604" t="inlineStr">
        <is>
          <t>(50.99109649658203, -0.0902679935097694)</t>
        </is>
      </c>
      <c r="R604" t="inlineStr"/>
    </row>
    <row r="605">
      <c r="A605" t="n">
        <v>43107</v>
      </c>
      <c r="B605" t="inlineStr">
        <is>
          <t>RXK01</t>
        </is>
      </c>
      <c r="C605" t="inlineStr">
        <is>
          <t>Hospital</t>
        </is>
      </c>
      <c r="D605" t="inlineStr">
        <is>
          <t>Hospital</t>
        </is>
      </c>
      <c r="E605" t="inlineStr">
        <is>
          <t>NHS Sector</t>
        </is>
      </c>
      <c r="F605" t="inlineStr">
        <is>
          <t>Visible</t>
        </is>
      </c>
      <c r="G605" t="b">
        <v>1</v>
      </c>
      <c r="H605" t="inlineStr">
        <is>
          <t>Sandwell District General Hospital</t>
        </is>
      </c>
      <c r="I605" t="inlineStr">
        <is>
          <t>Lyndon</t>
        </is>
      </c>
      <c r="J605" t="inlineStr">
        <is>
          <t>West Bromwich, West Midlands</t>
        </is>
      </c>
      <c r="K605" t="inlineStr">
        <is>
          <t>B71 4HJ</t>
        </is>
      </c>
      <c r="L605" t="inlineStr">
        <is>
          <t>RXK</t>
        </is>
      </c>
      <c r="M605" t="inlineStr">
        <is>
          <t>Sandwell and West Birmingham Hospitals NHS Trust</t>
        </is>
      </c>
      <c r="N605" t="inlineStr">
        <is>
          <t>0121 553 1831</t>
        </is>
      </c>
      <c r="O605" t="inlineStr"/>
      <c r="P605">
        <f>HYPERLINK("http://www.swbh.nhs.uk", "http://www.swbh.nhs.uk")</f>
        <v/>
      </c>
      <c r="Q605" t="inlineStr">
        <is>
          <t>(52.52807998657226, -1.9888573884963987)</t>
        </is>
      </c>
      <c r="R605" t="inlineStr">
        <is>
          <t>0121 607 3117</t>
        </is>
      </c>
    </row>
    <row r="606">
      <c r="A606" t="n">
        <v>43108</v>
      </c>
      <c r="B606" t="inlineStr">
        <is>
          <t>RXK02</t>
        </is>
      </c>
      <c r="C606" t="inlineStr">
        <is>
          <t>Hospital</t>
        </is>
      </c>
      <c r="D606" t="inlineStr">
        <is>
          <t>Hospital</t>
        </is>
      </c>
      <c r="E606" t="inlineStr">
        <is>
          <t>NHS Sector</t>
        </is>
      </c>
      <c r="F606" t="inlineStr">
        <is>
          <t>Visible</t>
        </is>
      </c>
      <c r="G606" t="b">
        <v>1</v>
      </c>
      <c r="H606" t="inlineStr">
        <is>
          <t>City Hospital</t>
        </is>
      </c>
      <c r="I606" t="inlineStr">
        <is>
          <t>Dudley Road, Dudley Road</t>
        </is>
      </c>
      <c r="J606" t="inlineStr">
        <is>
          <t>Birmingham, West Midlands</t>
        </is>
      </c>
      <c r="K606" t="inlineStr">
        <is>
          <t>B18 7QH</t>
        </is>
      </c>
      <c r="L606" t="inlineStr">
        <is>
          <t>RXK</t>
        </is>
      </c>
      <c r="M606" t="inlineStr">
        <is>
          <t>Sandwell and West Birmingham Hospitals NHS Trust</t>
        </is>
      </c>
      <c r="N606" t="inlineStr">
        <is>
          <t>0121 554 3801</t>
        </is>
      </c>
      <c r="O606" t="inlineStr"/>
      <c r="P606">
        <f>HYPERLINK("http://www.swbh.nhs.uk", "http://www.swbh.nhs.uk")</f>
        <v/>
      </c>
      <c r="Q606" t="inlineStr">
        <is>
          <t>(52.48863220214844, -1.9324921369552608)</t>
        </is>
      </c>
      <c r="R606" t="inlineStr">
        <is>
          <t>0121 507 5636</t>
        </is>
      </c>
    </row>
    <row r="607">
      <c r="A607" t="n">
        <v>43110</v>
      </c>
      <c r="B607" t="inlineStr">
        <is>
          <t>RXK10</t>
        </is>
      </c>
      <c r="C607" t="inlineStr">
        <is>
          <t>Hospital</t>
        </is>
      </c>
      <c r="D607" t="inlineStr">
        <is>
          <t>Hospital</t>
        </is>
      </c>
      <c r="E607" t="inlineStr">
        <is>
          <t>NHS Sector</t>
        </is>
      </c>
      <c r="F607" t="inlineStr">
        <is>
          <t>Visible</t>
        </is>
      </c>
      <c r="G607" t="b">
        <v>1</v>
      </c>
      <c r="H607" t="inlineStr">
        <is>
          <t>Rowley Regis Hospital</t>
        </is>
      </c>
      <c r="I607" t="inlineStr">
        <is>
          <t>Moor Lane</t>
        </is>
      </c>
      <c r="J607" t="inlineStr">
        <is>
          <t>Rowley Regis, West Midlands</t>
        </is>
      </c>
      <c r="K607" t="inlineStr">
        <is>
          <t>B65 8DA</t>
        </is>
      </c>
      <c r="L607" t="inlineStr">
        <is>
          <t>RXK</t>
        </is>
      </c>
      <c r="M607" t="inlineStr">
        <is>
          <t>Sandwell and West Birmingham Hospitals NHS Trust</t>
        </is>
      </c>
      <c r="N607" t="inlineStr">
        <is>
          <t>0121 507 6300</t>
        </is>
      </c>
      <c r="O607" t="inlineStr"/>
      <c r="P607">
        <f>HYPERLINK("http://www.swbh.nhs.uk/", "http://www.swbh.nhs.uk/")</f>
        <v/>
      </c>
      <c r="Q607" t="inlineStr">
        <is>
          <t>(52.4807014465332, -2.052065849304199)</t>
        </is>
      </c>
      <c r="R607" t="inlineStr">
        <is>
          <t>0121 607 3469</t>
        </is>
      </c>
    </row>
    <row r="608">
      <c r="A608" t="n">
        <v>43136</v>
      </c>
      <c r="B608" t="inlineStr">
        <is>
          <t>RXL01</t>
        </is>
      </c>
      <c r="C608" t="inlineStr">
        <is>
          <t>Hospital</t>
        </is>
      </c>
      <c r="D608" t="inlineStr">
        <is>
          <t>Hospital</t>
        </is>
      </c>
      <c r="E608" t="inlineStr">
        <is>
          <t>NHS Sector</t>
        </is>
      </c>
      <c r="F608" t="inlineStr">
        <is>
          <t>Visible</t>
        </is>
      </c>
      <c r="G608" t="b">
        <v>0</v>
      </c>
      <c r="H608" t="inlineStr">
        <is>
          <t>Blackpool Victoria Hospital</t>
        </is>
      </c>
      <c r="I608" t="inlineStr">
        <is>
          <t>Whinney Heys Road</t>
        </is>
      </c>
      <c r="J608" t="inlineStr">
        <is>
          <t>Blackpool, Lancashire</t>
        </is>
      </c>
      <c r="K608" t="inlineStr">
        <is>
          <t>FY3 8NR</t>
        </is>
      </c>
      <c r="L608" t="inlineStr">
        <is>
          <t>RXL</t>
        </is>
      </c>
      <c r="M608" t="inlineStr">
        <is>
          <t>Blackpool Teaching Hospitals NHS Foundation Trust</t>
        </is>
      </c>
      <c r="N608" t="inlineStr">
        <is>
          <t>01253 300000</t>
        </is>
      </c>
      <c r="O608" t="inlineStr">
        <is>
          <t>communications@bfwhospitals.nhs.uk</t>
        </is>
      </c>
      <c r="P608">
        <f>HYPERLINK("http://www.bfwhospitals.nhs.uk", "http://www.bfwhospitals.nhs.uk")</f>
        <v/>
      </c>
      <c r="Q608" t="inlineStr">
        <is>
          <t>(53.82060623168945, -3.0158531665802)</t>
        </is>
      </c>
      <c r="R608" t="inlineStr">
        <is>
          <t>01253 306873</t>
        </is>
      </c>
    </row>
    <row r="609">
      <c r="A609" t="n">
        <v>43141</v>
      </c>
      <c r="B609" t="inlineStr">
        <is>
          <t>RXL06</t>
        </is>
      </c>
      <c r="C609" t="inlineStr">
        <is>
          <t>Hospital</t>
        </is>
      </c>
      <c r="D609" t="inlineStr">
        <is>
          <t>Hospital</t>
        </is>
      </c>
      <c r="E609" t="inlineStr">
        <is>
          <t>NHS Sector</t>
        </is>
      </c>
      <c r="F609" t="inlineStr">
        <is>
          <t>Visible</t>
        </is>
      </c>
      <c r="G609" t="b">
        <v>1</v>
      </c>
      <c r="H609" t="inlineStr">
        <is>
          <t>Clifton Hospital</t>
        </is>
      </c>
      <c r="I609" t="inlineStr">
        <is>
          <t>Pershore Road</t>
        </is>
      </c>
      <c r="J609" t="inlineStr">
        <is>
          <t>Lytham St. Annes, Lancashire</t>
        </is>
      </c>
      <c r="K609" t="inlineStr">
        <is>
          <t>FY8 1PB</t>
        </is>
      </c>
      <c r="L609" t="inlineStr">
        <is>
          <t>RXL</t>
        </is>
      </c>
      <c r="M609" t="inlineStr">
        <is>
          <t>Blackpool Teaching Hospitals NHS Foundation Trust</t>
        </is>
      </c>
      <c r="N609" t="inlineStr">
        <is>
          <t>01253 300000</t>
        </is>
      </c>
      <c r="O609" t="inlineStr">
        <is>
          <t>bfwh.trustcommunications@nhs.net</t>
        </is>
      </c>
      <c r="P609">
        <f>HYPERLINK("https://www.bfwh.nhs.uk", "https://www.bfwh.nhs.uk")</f>
        <v/>
      </c>
      <c r="Q609" t="inlineStr">
        <is>
          <t>(53.74435043334961, -3.007234573364258)</t>
        </is>
      </c>
      <c r="R609" t="inlineStr"/>
    </row>
    <row r="610">
      <c r="A610" t="n">
        <v>43162</v>
      </c>
      <c r="B610" t="inlineStr">
        <is>
          <t>RXL64</t>
        </is>
      </c>
      <c r="C610" t="inlineStr">
        <is>
          <t>Hospital</t>
        </is>
      </c>
      <c r="D610" t="inlineStr">
        <is>
          <t>Hospital</t>
        </is>
      </c>
      <c r="E610" t="inlineStr">
        <is>
          <t>NHS Sector</t>
        </is>
      </c>
      <c r="F610" t="inlineStr">
        <is>
          <t>Visible</t>
        </is>
      </c>
      <c r="G610" t="b">
        <v>1</v>
      </c>
      <c r="H610" t="inlineStr">
        <is>
          <t>Lancashire Bowel Cancer Screening Programme - Fleetwood Hospital</t>
        </is>
      </c>
      <c r="I610" t="inlineStr">
        <is>
          <t>Pharos Street</t>
        </is>
      </c>
      <c r="J610" t="inlineStr">
        <is>
          <t>Fleetwood, Lancashire</t>
        </is>
      </c>
      <c r="K610" t="inlineStr">
        <is>
          <t>FY7 6BE</t>
        </is>
      </c>
      <c r="L610" t="inlineStr">
        <is>
          <t>RXL</t>
        </is>
      </c>
      <c r="M610" t="inlineStr">
        <is>
          <t>Blackpool Teaching Hospitals NHS Foundation Trust</t>
        </is>
      </c>
      <c r="N610" t="inlineStr"/>
      <c r="O610" t="inlineStr"/>
      <c r="P610">
        <f>HYPERLINK("nan", "nan")</f>
        <v/>
      </c>
      <c r="Q610" t="inlineStr">
        <is>
          <t>(53.92620086669922, -3.009324550628662)</t>
        </is>
      </c>
      <c r="R610" t="inlineStr"/>
    </row>
    <row r="611">
      <c r="A611" t="n">
        <v>43182</v>
      </c>
      <c r="B611" t="inlineStr">
        <is>
          <t>RXN01</t>
        </is>
      </c>
      <c r="C611" t="inlineStr">
        <is>
          <t>Hospital</t>
        </is>
      </c>
      <c r="D611" t="inlineStr">
        <is>
          <t>Hospital</t>
        </is>
      </c>
      <c r="E611" t="inlineStr">
        <is>
          <t>NHS Sector</t>
        </is>
      </c>
      <c r="F611" t="inlineStr">
        <is>
          <t>Visible</t>
        </is>
      </c>
      <c r="G611" t="b">
        <v>1</v>
      </c>
      <c r="H611" t="inlineStr">
        <is>
          <t>Chorley and South Ribble Hospital</t>
        </is>
      </c>
      <c r="I611" t="inlineStr">
        <is>
          <t>Chorley and South Ribble Hospital, Preston Road</t>
        </is>
      </c>
      <c r="J611" t="inlineStr">
        <is>
          <t>Chorley, Lancashire</t>
        </is>
      </c>
      <c r="K611" t="inlineStr">
        <is>
          <t>PR7 1PP</t>
        </is>
      </c>
      <c r="L611" t="inlineStr">
        <is>
          <t>RXN</t>
        </is>
      </c>
      <c r="M611" t="inlineStr">
        <is>
          <t>Lancashire Teaching Hospitals NHS Foundation Trust</t>
        </is>
      </c>
      <c r="N611" t="inlineStr">
        <is>
          <t>01257 261222</t>
        </is>
      </c>
      <c r="O611" t="inlineStr">
        <is>
          <t>enquiries@lthtr.nhs.uk</t>
        </is>
      </c>
      <c r="P611">
        <f>HYPERLINK("https://www.lancsteachinghospitals.nhs.uk", "https://www.lancsteachinghospitals.nhs.uk")</f>
        <v/>
      </c>
      <c r="Q611" t="inlineStr">
        <is>
          <t>(53.66609191894531, -2.636446475982666)</t>
        </is>
      </c>
      <c r="R611" t="inlineStr"/>
    </row>
    <row r="612">
      <c r="A612" t="n">
        <v>43183</v>
      </c>
      <c r="B612" t="inlineStr">
        <is>
          <t>RXN02</t>
        </is>
      </c>
      <c r="C612" t="inlineStr">
        <is>
          <t>Hospital</t>
        </is>
      </c>
      <c r="D612" t="inlineStr">
        <is>
          <t>Hospital</t>
        </is>
      </c>
      <c r="E612" t="inlineStr">
        <is>
          <t>NHS Sector</t>
        </is>
      </c>
      <c r="F612" t="inlineStr">
        <is>
          <t>Visible</t>
        </is>
      </c>
      <c r="G612" t="b">
        <v>1</v>
      </c>
      <c r="H612" t="inlineStr">
        <is>
          <t>Royal Preston Hospital</t>
        </is>
      </c>
      <c r="I612" t="inlineStr">
        <is>
          <t>Sharoe Green Lane North, Fulwood</t>
        </is>
      </c>
      <c r="J612" t="inlineStr">
        <is>
          <t>Preston, Lancashire</t>
        </is>
      </c>
      <c r="K612" t="inlineStr">
        <is>
          <t>PR2 9HT</t>
        </is>
      </c>
      <c r="L612" t="inlineStr">
        <is>
          <t>RXN</t>
        </is>
      </c>
      <c r="M612" t="inlineStr">
        <is>
          <t>Lancashire Teaching Hospitals NHS Foundation Trust</t>
        </is>
      </c>
      <c r="N612" t="inlineStr">
        <is>
          <t>01772 716565</t>
        </is>
      </c>
      <c r="O612" t="inlineStr">
        <is>
          <t>enquiries@lthtr.nhs.uk</t>
        </is>
      </c>
      <c r="P612">
        <f>HYPERLINK("http://www.lancsteachinghospitals.nhs.uk", "http://www.lancsteachinghospitals.nhs.uk")</f>
        <v/>
      </c>
      <c r="Q612" t="inlineStr">
        <is>
          <t>(53.79151153564453, -2.70682954788208)</t>
        </is>
      </c>
      <c r="R612" t="inlineStr">
        <is>
          <t>01772 522162</t>
        </is>
      </c>
    </row>
    <row r="613">
      <c r="A613" t="n">
        <v>43192</v>
      </c>
      <c r="B613" t="inlineStr">
        <is>
          <t>RXPBA</t>
        </is>
      </c>
      <c r="C613" t="inlineStr">
        <is>
          <t>Hospital</t>
        </is>
      </c>
      <c r="D613" t="inlineStr">
        <is>
          <t>Hospital</t>
        </is>
      </c>
      <c r="E613" t="inlineStr">
        <is>
          <t>NHS Sector</t>
        </is>
      </c>
      <c r="F613" t="inlineStr">
        <is>
          <t>Visible</t>
        </is>
      </c>
      <c r="G613" t="b">
        <v>1</v>
      </c>
      <c r="H613" t="inlineStr">
        <is>
          <t>Bishop Auckland Hospital</t>
        </is>
      </c>
      <c r="I613" t="inlineStr">
        <is>
          <t>Cockton Hill Road</t>
        </is>
      </c>
      <c r="J613" t="inlineStr">
        <is>
          <t>Bishop Auckland, County Durham</t>
        </is>
      </c>
      <c r="K613" t="inlineStr">
        <is>
          <t>DL14 6AD</t>
        </is>
      </c>
      <c r="L613" t="inlineStr">
        <is>
          <t>RXP</t>
        </is>
      </c>
      <c r="M613" t="inlineStr">
        <is>
          <t>County Durham and Darlington NHS Foundation Trust</t>
        </is>
      </c>
      <c r="N613" t="inlineStr">
        <is>
          <t>01388 455000</t>
        </is>
      </c>
      <c r="O613" t="inlineStr">
        <is>
          <t>information@cddft.nhs.uk</t>
        </is>
      </c>
      <c r="P613">
        <f>HYPERLINK("http://www.cddft.nhs.uk/", "http://www.cddft.nhs.uk/")</f>
        <v/>
      </c>
      <c r="Q613" t="inlineStr">
        <is>
          <t>(54.65584945678711, -1.6785317659378052)</t>
        </is>
      </c>
      <c r="R613" t="inlineStr">
        <is>
          <t>01388 454127</t>
        </is>
      </c>
    </row>
    <row r="614">
      <c r="A614" t="n">
        <v>43195</v>
      </c>
      <c r="B614" t="inlineStr">
        <is>
          <t>RXPCC</t>
        </is>
      </c>
      <c r="C614" t="inlineStr">
        <is>
          <t>Hospital</t>
        </is>
      </c>
      <c r="D614" t="inlineStr">
        <is>
          <t>Hospital</t>
        </is>
      </c>
      <c r="E614" t="inlineStr">
        <is>
          <t>NHS Sector</t>
        </is>
      </c>
      <c r="F614" t="inlineStr">
        <is>
          <t>Visible</t>
        </is>
      </c>
      <c r="G614" t="b">
        <v>1</v>
      </c>
      <c r="H614" t="inlineStr">
        <is>
          <t>Chester Le Street Hospital</t>
        </is>
      </c>
      <c r="I614" t="inlineStr">
        <is>
          <t>Front Street</t>
        </is>
      </c>
      <c r="J614" t="inlineStr">
        <is>
          <t>Chester Le Street, County Durham</t>
        </is>
      </c>
      <c r="K614" t="inlineStr">
        <is>
          <t>DH3 3AT</t>
        </is>
      </c>
      <c r="L614" t="inlineStr">
        <is>
          <t>RXP</t>
        </is>
      </c>
      <c r="M614" t="inlineStr">
        <is>
          <t>County Durham and Darlington NHS Foundation Trust</t>
        </is>
      </c>
      <c r="N614" t="inlineStr">
        <is>
          <t>0191 333 2333</t>
        </is>
      </c>
      <c r="O614" t="inlineStr">
        <is>
          <t>information@cddft.nhs.uk</t>
        </is>
      </c>
      <c r="P614">
        <f>HYPERLINK("http://www.cddft.nhs.uk/", "http://www.cddft.nhs.uk/")</f>
        <v/>
      </c>
      <c r="Q614" t="inlineStr">
        <is>
          <t>(54.85093688964844, -1.575047731399536)</t>
        </is>
      </c>
      <c r="R614" t="inlineStr">
        <is>
          <t>0191 333 3761</t>
        </is>
      </c>
    </row>
    <row r="615">
      <c r="A615" t="n">
        <v>43198</v>
      </c>
      <c r="B615" t="inlineStr">
        <is>
          <t>RXPCP</t>
        </is>
      </c>
      <c r="C615" t="inlineStr">
        <is>
          <t>Hospital</t>
        </is>
      </c>
      <c r="D615" t="inlineStr">
        <is>
          <t>Hospital</t>
        </is>
      </c>
      <c r="E615" t="inlineStr">
        <is>
          <t>NHS Sector</t>
        </is>
      </c>
      <c r="F615" t="inlineStr">
        <is>
          <t>Visible</t>
        </is>
      </c>
      <c r="G615" t="b">
        <v>1</v>
      </c>
      <c r="H615" t="inlineStr">
        <is>
          <t>University Hospital Of North Durham</t>
        </is>
      </c>
      <c r="I615" t="inlineStr">
        <is>
          <t>North Road</t>
        </is>
      </c>
      <c r="J615" t="inlineStr">
        <is>
          <t>Durham, County Durham</t>
        </is>
      </c>
      <c r="K615" t="inlineStr">
        <is>
          <t>DH1 5TW</t>
        </is>
      </c>
      <c r="L615" t="inlineStr">
        <is>
          <t>RXP</t>
        </is>
      </c>
      <c r="M615" t="inlineStr">
        <is>
          <t>County Durham and Darlington NHS Foundation Trust</t>
        </is>
      </c>
      <c r="N615" t="inlineStr">
        <is>
          <t>0191 333 2333</t>
        </is>
      </c>
      <c r="O615" t="inlineStr">
        <is>
          <t>information@cddft.nhs.uk</t>
        </is>
      </c>
      <c r="P615">
        <f>HYPERLINK("http://www.cddft.nhs.uk/", "http://www.cddft.nhs.uk/")</f>
        <v/>
      </c>
      <c r="Q615" t="inlineStr">
        <is>
          <t>(54.78850173950195, -1.5938187837600708)</t>
        </is>
      </c>
      <c r="R615" t="inlineStr">
        <is>
          <t>0191 333 2685</t>
        </is>
      </c>
    </row>
    <row r="616">
      <c r="A616" t="n">
        <v>43200</v>
      </c>
      <c r="B616" t="inlineStr">
        <is>
          <t>RXPCW</t>
        </is>
      </c>
      <c r="C616" t="inlineStr">
        <is>
          <t>Hospital</t>
        </is>
      </c>
      <c r="D616" t="inlineStr">
        <is>
          <t>Hospital</t>
        </is>
      </c>
      <c r="E616" t="inlineStr">
        <is>
          <t>NHS Sector</t>
        </is>
      </c>
      <c r="F616" t="inlineStr">
        <is>
          <t>Visible</t>
        </is>
      </c>
      <c r="G616" t="b">
        <v>1</v>
      </c>
      <c r="H616" t="inlineStr">
        <is>
          <t>Shotley Bridge Hospital</t>
        </is>
      </c>
      <c r="I616" t="inlineStr">
        <is>
          <t>Shotley Bridge Hospital, Shotley Bridge</t>
        </is>
      </c>
      <c r="J616" t="inlineStr">
        <is>
          <t>Consett, County Durham</t>
        </is>
      </c>
      <c r="K616" t="inlineStr">
        <is>
          <t>DH8 0NB</t>
        </is>
      </c>
      <c r="L616" t="inlineStr">
        <is>
          <t>RXP</t>
        </is>
      </c>
      <c r="M616" t="inlineStr">
        <is>
          <t>County Durham and Darlington NHS Foundation Trust</t>
        </is>
      </c>
      <c r="N616" t="inlineStr">
        <is>
          <t>0191 333 2333</t>
        </is>
      </c>
      <c r="O616" t="inlineStr">
        <is>
          <t>information@cddft.nhs.uk</t>
        </is>
      </c>
      <c r="P616">
        <f>HYPERLINK("http://www.cddft.nhs.uk", "http://www.cddft.nhs.uk")</f>
        <v/>
      </c>
      <c r="Q616" t="inlineStr">
        <is>
          <t>(54.86908340454102, -1.842782616615296)</t>
        </is>
      </c>
      <c r="R616" t="inlineStr">
        <is>
          <t>0191 333 2685</t>
        </is>
      </c>
    </row>
    <row r="617">
      <c r="A617" t="n">
        <v>43202</v>
      </c>
      <c r="B617" t="inlineStr">
        <is>
          <t>RXPDA</t>
        </is>
      </c>
      <c r="C617" t="inlineStr">
        <is>
          <t>Hospital</t>
        </is>
      </c>
      <c r="D617" t="inlineStr">
        <is>
          <t>Hospital</t>
        </is>
      </c>
      <c r="E617" t="inlineStr">
        <is>
          <t>NHS Sector</t>
        </is>
      </c>
      <c r="F617" t="inlineStr">
        <is>
          <t>Visible</t>
        </is>
      </c>
      <c r="G617" t="b">
        <v>1</v>
      </c>
      <c r="H617" t="inlineStr">
        <is>
          <t>Darlington Memorial Hospital</t>
        </is>
      </c>
      <c r="I617" t="inlineStr">
        <is>
          <t>Hollyhurst Road</t>
        </is>
      </c>
      <c r="J617" t="inlineStr">
        <is>
          <t>Darlington, County Durham</t>
        </is>
      </c>
      <c r="K617" t="inlineStr">
        <is>
          <t>DL3 6HX</t>
        </is>
      </c>
      <c r="L617" t="inlineStr">
        <is>
          <t>RXP</t>
        </is>
      </c>
      <c r="M617" t="inlineStr">
        <is>
          <t>County Durham and Darlington NHS Foundation Trust</t>
        </is>
      </c>
      <c r="N617" t="inlineStr">
        <is>
          <t>01325 380100</t>
        </is>
      </c>
      <c r="O617" t="inlineStr">
        <is>
          <t>information@cddft.nhs.uk</t>
        </is>
      </c>
      <c r="P617">
        <f>HYPERLINK("http://www.cddft.nhs.uk", "http://www.cddft.nhs.uk")</f>
        <v/>
      </c>
      <c r="Q617" t="inlineStr">
        <is>
          <t>(54.53037643432617, -1.5637173652648926)</t>
        </is>
      </c>
      <c r="R617" t="inlineStr">
        <is>
          <t>01325 743200</t>
        </is>
      </c>
    </row>
    <row r="618">
      <c r="A618" t="n">
        <v>43208</v>
      </c>
      <c r="B618" t="inlineStr">
        <is>
          <t>RXQ02</t>
        </is>
      </c>
      <c r="C618" t="inlineStr">
        <is>
          <t>Hospital</t>
        </is>
      </c>
      <c r="D618" t="inlineStr">
        <is>
          <t>Hospital</t>
        </is>
      </c>
      <c r="E618" t="inlineStr">
        <is>
          <t>NHS Sector</t>
        </is>
      </c>
      <c r="F618" t="inlineStr">
        <is>
          <t>Visible</t>
        </is>
      </c>
      <c r="G618" t="b">
        <v>1</v>
      </c>
      <c r="H618" t="inlineStr">
        <is>
          <t>Stoke Mandeville Hospital</t>
        </is>
      </c>
      <c r="I618" t="inlineStr">
        <is>
          <t>Mandeville Road, Aylesbury</t>
        </is>
      </c>
      <c r="J618" t="inlineStr">
        <is>
          <t>Buckinghamshire</t>
        </is>
      </c>
      <c r="K618" t="inlineStr">
        <is>
          <t>HP21 8AL</t>
        </is>
      </c>
      <c r="L618" t="inlineStr">
        <is>
          <t>RXQ</t>
        </is>
      </c>
      <c r="M618" t="inlineStr">
        <is>
          <t>Buckinghamshire Healthcare NHS Trust</t>
        </is>
      </c>
      <c r="N618" t="inlineStr">
        <is>
          <t>01296 315000</t>
        </is>
      </c>
      <c r="O618" t="inlineStr"/>
      <c r="P618">
        <f>HYPERLINK("http://www.buckshealthcare.nhs.uk/For%20patients%20and%20visitors/stoke-mandeville-hospital.htm", "http://www.buckshealthcare.nhs.uk/For%20patients%20and%20visitors/stoke-mandeville-hospital.htm")</f>
        <v/>
      </c>
      <c r="Q618" t="inlineStr">
        <is>
          <t>(51.79797744750977, -0.8019975423812866)</t>
        </is>
      </c>
      <c r="R618" t="inlineStr">
        <is>
          <t>01296 316640</t>
        </is>
      </c>
    </row>
    <row r="619">
      <c r="A619" t="n">
        <v>43209</v>
      </c>
      <c r="B619" t="inlineStr">
        <is>
          <t>RXQ50</t>
        </is>
      </c>
      <c r="C619" t="inlineStr">
        <is>
          <t>Hospital</t>
        </is>
      </c>
      <c r="D619" t="inlineStr">
        <is>
          <t>Hospital</t>
        </is>
      </c>
      <c r="E619" t="inlineStr">
        <is>
          <t>NHS Sector</t>
        </is>
      </c>
      <c r="F619" t="inlineStr">
        <is>
          <t>Visible</t>
        </is>
      </c>
      <c r="G619" t="b">
        <v>1</v>
      </c>
      <c r="H619" t="inlineStr">
        <is>
          <t>Wycombe Hospital</t>
        </is>
      </c>
      <c r="I619" t="inlineStr">
        <is>
          <t>Wycombe Hospital, Queen Alexandra Road</t>
        </is>
      </c>
      <c r="J619" t="inlineStr">
        <is>
          <t>High Wycombe, Buckinghamshire</t>
        </is>
      </c>
      <c r="K619" t="inlineStr">
        <is>
          <t>HP11 2TT</t>
        </is>
      </c>
      <c r="L619" t="inlineStr">
        <is>
          <t>RXQ</t>
        </is>
      </c>
      <c r="M619" t="inlineStr">
        <is>
          <t>Buckinghamshire Healthcare NHS Trust</t>
        </is>
      </c>
      <c r="N619" t="inlineStr">
        <is>
          <t>01494 526 161</t>
        </is>
      </c>
      <c r="O619" t="inlineStr"/>
      <c r="P619">
        <f>HYPERLINK("http://www.buckshealthcare.nhs.uk", "http://www.buckshealthcare.nhs.uk")</f>
        <v/>
      </c>
      <c r="Q619" t="inlineStr">
        <is>
          <t>(51.626441955566406, -0.7534134984016418)</t>
        </is>
      </c>
      <c r="R619" t="inlineStr"/>
    </row>
    <row r="620">
      <c r="A620" t="n">
        <v>43210</v>
      </c>
      <c r="B620" t="inlineStr">
        <is>
          <t>RXQ51</t>
        </is>
      </c>
      <c r="C620" t="inlineStr">
        <is>
          <t>Hospital</t>
        </is>
      </c>
      <c r="D620" t="inlineStr">
        <is>
          <t>Hospital</t>
        </is>
      </c>
      <c r="E620" t="inlineStr">
        <is>
          <t>NHS Sector</t>
        </is>
      </c>
      <c r="F620" t="inlineStr">
        <is>
          <t>Visible</t>
        </is>
      </c>
      <c r="G620" t="b">
        <v>1</v>
      </c>
      <c r="H620" t="inlineStr">
        <is>
          <t>Amersham Hospital</t>
        </is>
      </c>
      <c r="I620" t="inlineStr">
        <is>
          <t>Amersham Hospital, Whielden Street</t>
        </is>
      </c>
      <c r="J620" t="inlineStr">
        <is>
          <t>Amersham, Buckinghamshire</t>
        </is>
      </c>
      <c r="K620" t="inlineStr">
        <is>
          <t>HP7 0JD</t>
        </is>
      </c>
      <c r="L620" t="inlineStr">
        <is>
          <t>RXQ</t>
        </is>
      </c>
      <c r="M620" t="inlineStr">
        <is>
          <t>Buckinghamshire Healthcare NHS Trust</t>
        </is>
      </c>
      <c r="N620" t="inlineStr">
        <is>
          <t>01494 434411</t>
        </is>
      </c>
      <c r="O620" t="inlineStr"/>
      <c r="P620">
        <f>HYPERLINK("http://www.buckshealthcare.nhs.uk/For%20patients%20and%20visitors/amersham-hospital.htm", "http://www.buckshealthcare.nhs.uk/For%20patients%20and%20visitors/amersham-hospital.htm")</f>
        <v/>
      </c>
      <c r="Q620" t="inlineStr">
        <is>
          <t>(51.66300201416016, -0.6214150786399841)</t>
        </is>
      </c>
      <c r="R620" t="inlineStr"/>
    </row>
    <row r="621">
      <c r="A621" t="n">
        <v>43211</v>
      </c>
      <c r="B621" t="inlineStr">
        <is>
          <t>RXQ61</t>
        </is>
      </c>
      <c r="C621" t="inlineStr">
        <is>
          <t>Hospital</t>
        </is>
      </c>
      <c r="D621" t="inlineStr">
        <is>
          <t>Hospital</t>
        </is>
      </c>
      <c r="E621" t="inlineStr">
        <is>
          <t>NHS Sector</t>
        </is>
      </c>
      <c r="F621" t="inlineStr">
        <is>
          <t>Visible</t>
        </is>
      </c>
      <c r="G621" t="b">
        <v>1</v>
      </c>
      <c r="H621" t="inlineStr">
        <is>
          <t>Buckingham Community Hospital</t>
        </is>
      </c>
      <c r="I621" t="inlineStr">
        <is>
          <t>High Street</t>
        </is>
      </c>
      <c r="J621" t="inlineStr">
        <is>
          <t>Buckingham</t>
        </is>
      </c>
      <c r="K621" t="inlineStr">
        <is>
          <t>MK18 1NU</t>
        </is>
      </c>
      <c r="L621" t="inlineStr">
        <is>
          <t>RXQ</t>
        </is>
      </c>
      <c r="M621" t="inlineStr">
        <is>
          <t>Buckinghamshire Healthcare NHS Trust</t>
        </is>
      </c>
      <c r="N621" t="inlineStr">
        <is>
          <t>01280 813243</t>
        </is>
      </c>
      <c r="O621" t="inlineStr"/>
      <c r="P621">
        <f>HYPERLINK("http://www.buckshealthcare.nhs.uk", "http://www.buckshealthcare.nhs.uk")</f>
        <v/>
      </c>
      <c r="Q621" t="inlineStr">
        <is>
          <t>(52.00158309936523, -0.9856680035591124)</t>
        </is>
      </c>
      <c r="R621" t="inlineStr">
        <is>
          <t>01280 824966</t>
        </is>
      </c>
    </row>
    <row r="622">
      <c r="A622" t="n">
        <v>43212</v>
      </c>
      <c r="B622" t="inlineStr">
        <is>
          <t>RXQ62</t>
        </is>
      </c>
      <c r="C622" t="inlineStr">
        <is>
          <t>Hospital</t>
        </is>
      </c>
      <c r="D622" t="inlineStr">
        <is>
          <t>Hospital</t>
        </is>
      </c>
      <c r="E622" t="inlineStr">
        <is>
          <t>NHS Sector</t>
        </is>
      </c>
      <c r="F622" t="inlineStr">
        <is>
          <t>Visible</t>
        </is>
      </c>
      <c r="G622" t="b">
        <v>1</v>
      </c>
      <c r="H622" t="inlineStr">
        <is>
          <t>Thame Community Hospital</t>
        </is>
      </c>
      <c r="I622" t="inlineStr">
        <is>
          <t>East Street</t>
        </is>
      </c>
      <c r="J622" t="inlineStr">
        <is>
          <t>Thame</t>
        </is>
      </c>
      <c r="K622" t="inlineStr">
        <is>
          <t>OX9 3JT</t>
        </is>
      </c>
      <c r="L622" t="inlineStr">
        <is>
          <t>RXQ</t>
        </is>
      </c>
      <c r="M622" t="inlineStr">
        <is>
          <t>Buckinghamshire Healthcare NHS Trust</t>
        </is>
      </c>
      <c r="N622" t="inlineStr">
        <is>
          <t>01844 212727</t>
        </is>
      </c>
      <c r="O622" t="inlineStr"/>
      <c r="P622">
        <f>HYPERLINK("http://www.buckshealthcare.nhs.uk", "http://www.buckshealthcare.nhs.uk")</f>
        <v/>
      </c>
      <c r="Q622" t="inlineStr">
        <is>
          <t>(51.74531555175781, -0.9699937105178832)</t>
        </is>
      </c>
      <c r="R622" t="inlineStr"/>
    </row>
    <row r="623">
      <c r="A623" t="n">
        <v>43213</v>
      </c>
      <c r="B623" t="inlineStr">
        <is>
          <t>RXQ64</t>
        </is>
      </c>
      <c r="C623" t="inlineStr">
        <is>
          <t>Hospital</t>
        </is>
      </c>
      <c r="D623" t="inlineStr">
        <is>
          <t>Hospital</t>
        </is>
      </c>
      <c r="E623" t="inlineStr">
        <is>
          <t>NHS Sector</t>
        </is>
      </c>
      <c r="F623" t="inlineStr">
        <is>
          <t>Visible</t>
        </is>
      </c>
      <c r="G623" t="b">
        <v>1</v>
      </c>
      <c r="H623" t="inlineStr">
        <is>
          <t>Chalfonts and Gerrards Cross Hospital</t>
        </is>
      </c>
      <c r="I623" t="inlineStr">
        <is>
          <t>Hampden Road</t>
        </is>
      </c>
      <c r="J623" t="inlineStr">
        <is>
          <t>Chalfont St Peter</t>
        </is>
      </c>
      <c r="K623" t="inlineStr">
        <is>
          <t>SL9 9DR</t>
        </is>
      </c>
      <c r="L623" t="inlineStr">
        <is>
          <t>RXQ</t>
        </is>
      </c>
      <c r="M623" t="inlineStr">
        <is>
          <t>Buckinghamshire Healthcare NHS Trust</t>
        </is>
      </c>
      <c r="N623" t="inlineStr">
        <is>
          <t>01753 883821</t>
        </is>
      </c>
      <c r="O623" t="inlineStr">
        <is>
          <t>bht.pals@nhs.net</t>
        </is>
      </c>
      <c r="P623">
        <f>HYPERLINK("http://www.buckshealthcare.nhs.uk", "http://www.buckshealthcare.nhs.uk")</f>
        <v/>
      </c>
      <c r="Q623" t="inlineStr">
        <is>
          <t>(51.6074104309082, -0.5617969036102295)</t>
        </is>
      </c>
      <c r="R623" t="inlineStr"/>
    </row>
    <row r="624">
      <c r="A624" t="n">
        <v>43214</v>
      </c>
      <c r="B624" t="inlineStr">
        <is>
          <t>RXQ65</t>
        </is>
      </c>
      <c r="C624" t="inlineStr">
        <is>
          <t>Hospital</t>
        </is>
      </c>
      <c r="D624" t="inlineStr">
        <is>
          <t>Hospital</t>
        </is>
      </c>
      <c r="E624" t="inlineStr">
        <is>
          <t>NHS Sector</t>
        </is>
      </c>
      <c r="F624" t="inlineStr">
        <is>
          <t>Visible</t>
        </is>
      </c>
      <c r="G624" t="b">
        <v>1</v>
      </c>
      <c r="H624" t="inlineStr">
        <is>
          <t>Marlow Community Hospital</t>
        </is>
      </c>
      <c r="I624" t="inlineStr">
        <is>
          <t>Victoria Road</t>
        </is>
      </c>
      <c r="J624" t="inlineStr">
        <is>
          <t>Marlow</t>
        </is>
      </c>
      <c r="K624" t="inlineStr">
        <is>
          <t>SL7 1DJ</t>
        </is>
      </c>
      <c r="L624" t="inlineStr">
        <is>
          <t>RXQ</t>
        </is>
      </c>
      <c r="M624" t="inlineStr">
        <is>
          <t>Buckinghamshire Healthcare NHS Trust</t>
        </is>
      </c>
      <c r="N624" t="inlineStr">
        <is>
          <t>01628 482292</t>
        </is>
      </c>
      <c r="O624" t="inlineStr"/>
      <c r="P624">
        <f>HYPERLINK("http://www.buckshealthcare.nhs.uk", "http://www.buckshealthcare.nhs.uk")</f>
        <v/>
      </c>
      <c r="Q624" t="inlineStr">
        <is>
          <t>(51.57357025146485, -0.7704159021377563)</t>
        </is>
      </c>
      <c r="R624" t="inlineStr"/>
    </row>
    <row r="625">
      <c r="A625" t="n">
        <v>43223</v>
      </c>
      <c r="B625" t="inlineStr">
        <is>
          <t>RXR10</t>
        </is>
      </c>
      <c r="C625" t="inlineStr">
        <is>
          <t>Hospital</t>
        </is>
      </c>
      <c r="D625" t="inlineStr">
        <is>
          <t>Hospital</t>
        </is>
      </c>
      <c r="E625" t="inlineStr">
        <is>
          <t>NHS Sector</t>
        </is>
      </c>
      <c r="F625" t="inlineStr">
        <is>
          <t>Visible</t>
        </is>
      </c>
      <c r="G625" t="b">
        <v>1</v>
      </c>
      <c r="H625" t="inlineStr">
        <is>
          <t>Burnley General Hospital</t>
        </is>
      </c>
      <c r="I625" t="inlineStr">
        <is>
          <t>Burnley General Hospital, Casterton Avenue</t>
        </is>
      </c>
      <c r="J625" t="inlineStr">
        <is>
          <t>Burnley</t>
        </is>
      </c>
      <c r="K625" t="inlineStr">
        <is>
          <t>BB10 2PQ</t>
        </is>
      </c>
      <c r="L625" t="inlineStr">
        <is>
          <t>RXR</t>
        </is>
      </c>
      <c r="M625" t="inlineStr">
        <is>
          <t>East Lancashire Hospitals NHS Trust</t>
        </is>
      </c>
      <c r="N625" t="inlineStr">
        <is>
          <t>01282 425071</t>
        </is>
      </c>
      <c r="O625" t="inlineStr">
        <is>
          <t>contact@elht.nhs.uk</t>
        </is>
      </c>
      <c r="P625">
        <f>HYPERLINK("http://www.elht.nhs.uk", "http://www.elht.nhs.uk")</f>
        <v/>
      </c>
      <c r="Q625" t="inlineStr">
        <is>
          <t>(53.81042861938477, -2.2278640270233154)</t>
        </is>
      </c>
      <c r="R625" t="inlineStr">
        <is>
          <t>01282 474444</t>
        </is>
      </c>
    </row>
    <row r="626">
      <c r="A626" t="n">
        <v>43224</v>
      </c>
      <c r="B626" t="inlineStr">
        <is>
          <t>RXR20</t>
        </is>
      </c>
      <c r="C626" t="inlineStr">
        <is>
          <t>Hospital</t>
        </is>
      </c>
      <c r="D626" t="inlineStr">
        <is>
          <t>Hospital</t>
        </is>
      </c>
      <c r="E626" t="inlineStr">
        <is>
          <t>NHS Sector</t>
        </is>
      </c>
      <c r="F626" t="inlineStr">
        <is>
          <t>Visible</t>
        </is>
      </c>
      <c r="G626" t="b">
        <v>1</v>
      </c>
      <c r="H626" t="inlineStr">
        <is>
          <t>Royal Blackburn Hospital</t>
        </is>
      </c>
      <c r="I626" t="inlineStr">
        <is>
          <t>Haslingden Road, Haslingden Road</t>
        </is>
      </c>
      <c r="J626" t="inlineStr">
        <is>
          <t>Blackburn, Lancashire</t>
        </is>
      </c>
      <c r="K626" t="inlineStr">
        <is>
          <t>BB2 3HH</t>
        </is>
      </c>
      <c r="L626" t="inlineStr">
        <is>
          <t>RXR</t>
        </is>
      </c>
      <c r="M626" t="inlineStr">
        <is>
          <t>East Lancashire Hospitals NHS Trust</t>
        </is>
      </c>
      <c r="N626" t="inlineStr">
        <is>
          <t>01254 263555</t>
        </is>
      </c>
      <c r="O626" t="inlineStr">
        <is>
          <t>contact@elht.nhs.uk</t>
        </is>
      </c>
      <c r="P626">
        <f>HYPERLINK("http://www.elht.nhs.uk", "http://www.elht.nhs.uk")</f>
        <v/>
      </c>
      <c r="Q626" t="inlineStr">
        <is>
          <t>(53.73556518554688, -2.4627013206481934)</t>
        </is>
      </c>
      <c r="R626" t="inlineStr">
        <is>
          <t>01254 293512</t>
        </is>
      </c>
    </row>
    <row r="627">
      <c r="A627" t="n">
        <v>43226</v>
      </c>
      <c r="B627" t="inlineStr">
        <is>
          <t>RXR50</t>
        </is>
      </c>
      <c r="C627" t="inlineStr">
        <is>
          <t>Hospital</t>
        </is>
      </c>
      <c r="D627" t="inlineStr">
        <is>
          <t>Hospital</t>
        </is>
      </c>
      <c r="E627" t="inlineStr">
        <is>
          <t>NHS Sector</t>
        </is>
      </c>
      <c r="F627" t="inlineStr">
        <is>
          <t>Visible</t>
        </is>
      </c>
      <c r="G627" t="b">
        <v>1</v>
      </c>
      <c r="H627" t="inlineStr">
        <is>
          <t>Pendle Community Hospital</t>
        </is>
      </c>
      <c r="I627" t="inlineStr">
        <is>
          <t>Leeds Road, Leeds Rd</t>
        </is>
      </c>
      <c r="J627" t="inlineStr">
        <is>
          <t>Nelson, Lancashire</t>
        </is>
      </c>
      <c r="K627" t="inlineStr">
        <is>
          <t>BB9 9SZ</t>
        </is>
      </c>
      <c r="L627" t="inlineStr">
        <is>
          <t>RXR</t>
        </is>
      </c>
      <c r="M627" t="inlineStr">
        <is>
          <t>East Lancashire Hospitals NHS Trust</t>
        </is>
      </c>
      <c r="N627" t="inlineStr">
        <is>
          <t>01282 425071</t>
        </is>
      </c>
      <c r="O627" t="inlineStr">
        <is>
          <t>contact@elht.nhs.uk</t>
        </is>
      </c>
      <c r="P627">
        <f>HYPERLINK("http://www.elht.nhs.uk", "http://www.elht.nhs.uk")</f>
        <v/>
      </c>
      <c r="Q627" t="inlineStr">
        <is>
          <t>(53.83680725097656, -2.213328123092652)</t>
        </is>
      </c>
      <c r="R627" t="inlineStr"/>
    </row>
    <row r="628">
      <c r="A628" t="n">
        <v>43227</v>
      </c>
      <c r="B628" t="inlineStr">
        <is>
          <t>RXR60</t>
        </is>
      </c>
      <c r="C628" t="inlineStr">
        <is>
          <t>Hospital</t>
        </is>
      </c>
      <c r="D628" t="inlineStr">
        <is>
          <t>Hospital</t>
        </is>
      </c>
      <c r="E628" t="inlineStr">
        <is>
          <t>NHS Sector</t>
        </is>
      </c>
      <c r="F628" t="inlineStr">
        <is>
          <t>Visible</t>
        </is>
      </c>
      <c r="G628" t="b">
        <v>1</v>
      </c>
      <c r="H628" t="inlineStr">
        <is>
          <t>Accrington Victoria Hospital</t>
        </is>
      </c>
      <c r="I628" t="inlineStr">
        <is>
          <t>Accrington Victoria Community Hospital, Haywood Road</t>
        </is>
      </c>
      <c r="J628" t="inlineStr">
        <is>
          <t>Accrington, Lancashire</t>
        </is>
      </c>
      <c r="K628" t="inlineStr">
        <is>
          <t>BB5 6AS</t>
        </is>
      </c>
      <c r="L628" t="inlineStr">
        <is>
          <t>RXR</t>
        </is>
      </c>
      <c r="M628" t="inlineStr">
        <is>
          <t>East Lancashire Hospitals NHS Trust</t>
        </is>
      </c>
      <c r="N628" t="inlineStr">
        <is>
          <t>01254 359003</t>
        </is>
      </c>
      <c r="O628" t="inlineStr"/>
      <c r="P628">
        <f>HYPERLINK("http://www.elht.nhs.uk", "http://www.elht.nhs.uk")</f>
        <v/>
      </c>
      <c r="Q628" t="inlineStr">
        <is>
          <t>(53.75958633422852, -2.36690640449524)</t>
        </is>
      </c>
      <c r="R628" t="inlineStr"/>
    </row>
    <row r="629">
      <c r="A629" t="n">
        <v>43228</v>
      </c>
      <c r="B629" t="inlineStr">
        <is>
          <t>RXR70</t>
        </is>
      </c>
      <c r="C629" t="inlineStr">
        <is>
          <t>Hospital</t>
        </is>
      </c>
      <c r="D629" t="inlineStr">
        <is>
          <t>Hospital</t>
        </is>
      </c>
      <c r="E629" t="inlineStr">
        <is>
          <t>NHS Sector</t>
        </is>
      </c>
      <c r="F629" t="inlineStr">
        <is>
          <t>Visible</t>
        </is>
      </c>
      <c r="G629" t="b">
        <v>1</v>
      </c>
      <c r="H629" t="inlineStr">
        <is>
          <t>Clitheroe Community Hospital</t>
        </is>
      </c>
      <c r="I629" t="inlineStr">
        <is>
          <t>Chatburn Road</t>
        </is>
      </c>
      <c r="J629" t="inlineStr"/>
      <c r="K629" t="inlineStr">
        <is>
          <t>BB7 4JX</t>
        </is>
      </c>
      <c r="L629" t="inlineStr">
        <is>
          <t>RXR</t>
        </is>
      </c>
      <c r="M629" t="inlineStr">
        <is>
          <t>East Lancashire Hospitals NHS Trust</t>
        </is>
      </c>
      <c r="N629" t="inlineStr"/>
      <c r="O629" t="inlineStr"/>
      <c r="P629">
        <f>HYPERLINK("nan", "nan")</f>
        <v/>
      </c>
      <c r="Q629" t="inlineStr">
        <is>
          <t>(53.88528823852539, -2.3659987449646)</t>
        </is>
      </c>
      <c r="R629" t="inlineStr"/>
    </row>
    <row r="630">
      <c r="A630" t="n">
        <v>43293</v>
      </c>
      <c r="B630" t="inlineStr">
        <is>
          <t>RXT05</t>
        </is>
      </c>
      <c r="C630" t="inlineStr">
        <is>
          <t>Hospital</t>
        </is>
      </c>
      <c r="D630" t="inlineStr">
        <is>
          <t>Hospital</t>
        </is>
      </c>
      <c r="E630" t="inlineStr">
        <is>
          <t>NHS Sector</t>
        </is>
      </c>
      <c r="F630" t="inlineStr">
        <is>
          <t>Visible</t>
        </is>
      </c>
      <c r="G630" t="b">
        <v>1</v>
      </c>
      <c r="H630" t="inlineStr">
        <is>
          <t>Ardenleigh</t>
        </is>
      </c>
      <c r="I630" t="inlineStr">
        <is>
          <t>385 Kingsbury Road, Erdington</t>
        </is>
      </c>
      <c r="J630" t="inlineStr">
        <is>
          <t>Birmingham, West Midlands</t>
        </is>
      </c>
      <c r="K630" t="inlineStr">
        <is>
          <t>B24 9SA</t>
        </is>
      </c>
      <c r="L630" t="inlineStr">
        <is>
          <t>RXT</t>
        </is>
      </c>
      <c r="M630" t="inlineStr">
        <is>
          <t>Birmingham and Solihull Mental Health NHS Foundation Trust</t>
        </is>
      </c>
      <c r="N630" t="inlineStr">
        <is>
          <t>0121 301 4411</t>
        </is>
      </c>
      <c r="O630" t="inlineStr"/>
      <c r="P630">
        <f>HYPERLINK("http://www.bsmhft.nhs.uk", "http://www.bsmhft.nhs.uk")</f>
        <v/>
      </c>
      <c r="Q630" t="inlineStr">
        <is>
          <t>(52.5174560546875, -1.8346412181854248)</t>
        </is>
      </c>
      <c r="R630" t="inlineStr"/>
    </row>
    <row r="631">
      <c r="A631" t="n">
        <v>43294</v>
      </c>
      <c r="B631" t="inlineStr">
        <is>
          <t>RXT06</t>
        </is>
      </c>
      <c r="C631" t="inlineStr">
        <is>
          <t>Hospital</t>
        </is>
      </c>
      <c r="D631" t="inlineStr">
        <is>
          <t>Hospital</t>
        </is>
      </c>
      <c r="E631" t="inlineStr">
        <is>
          <t>NHS Sector</t>
        </is>
      </c>
      <c r="F631" t="inlineStr">
        <is>
          <t>Visible</t>
        </is>
      </c>
      <c r="G631" t="b">
        <v>1</v>
      </c>
      <c r="H631" t="inlineStr">
        <is>
          <t>Ashcroft</t>
        </is>
      </c>
      <c r="I631" t="inlineStr">
        <is>
          <t>Ashcroft Complex Care Unit, The Moorings, Hockley</t>
        </is>
      </c>
      <c r="J631" t="inlineStr">
        <is>
          <t>Birmingham, West Midlands</t>
        </is>
      </c>
      <c r="K631" t="inlineStr">
        <is>
          <t>B18 5SD</t>
        </is>
      </c>
      <c r="L631" t="inlineStr">
        <is>
          <t>RXT</t>
        </is>
      </c>
      <c r="M631" t="inlineStr">
        <is>
          <t>Birmingham and Solihull Mental Health NHS Foundation Trust</t>
        </is>
      </c>
      <c r="N631" t="inlineStr">
        <is>
          <t>0121 301 6140</t>
        </is>
      </c>
      <c r="O631" t="inlineStr"/>
      <c r="P631">
        <f>HYPERLINK("http://www.bsmht.nhs.uk", "http://www.bsmht.nhs.uk")</f>
        <v/>
      </c>
      <c r="Q631" t="inlineStr">
        <is>
          <t>(52.49386215209961, -1.932395815849304)</t>
        </is>
      </c>
      <c r="R631" t="inlineStr"/>
    </row>
    <row r="632">
      <c r="A632" t="n">
        <v>43299</v>
      </c>
      <c r="B632" t="inlineStr">
        <is>
          <t>RXT15</t>
        </is>
      </c>
      <c r="C632" t="inlineStr">
        <is>
          <t>Hospital</t>
        </is>
      </c>
      <c r="D632" t="inlineStr">
        <is>
          <t>Hospital</t>
        </is>
      </c>
      <c r="E632" t="inlineStr">
        <is>
          <t>NHS Sector</t>
        </is>
      </c>
      <c r="F632" t="inlineStr">
        <is>
          <t>Visible</t>
        </is>
      </c>
      <c r="G632" t="b">
        <v>1</v>
      </c>
      <c r="H632" t="inlineStr">
        <is>
          <t>David Bromley House</t>
        </is>
      </c>
      <c r="I632" t="inlineStr">
        <is>
          <t>1 Woodside Crescent, Off Downing Close, Knowle</t>
        </is>
      </c>
      <c r="J632" t="inlineStr">
        <is>
          <t>Solihull</t>
        </is>
      </c>
      <c r="K632" t="inlineStr">
        <is>
          <t>B93 0QA</t>
        </is>
      </c>
      <c r="L632" t="inlineStr">
        <is>
          <t>RXT</t>
        </is>
      </c>
      <c r="M632" t="inlineStr">
        <is>
          <t>Birmingham and Solihull Mental Health NHS Foundation Trust</t>
        </is>
      </c>
      <c r="N632" t="inlineStr">
        <is>
          <t>0121 678 4935</t>
        </is>
      </c>
      <c r="O632" t="inlineStr"/>
      <c r="P632">
        <f>HYPERLINK("http://www.bsmhft.nhs.uk", "http://www.bsmhft.nhs.uk")</f>
        <v/>
      </c>
      <c r="Q632" t="inlineStr">
        <is>
          <t>(52.37980270385742, -1.7447479963302612)</t>
        </is>
      </c>
      <c r="R632" t="inlineStr"/>
    </row>
    <row r="633">
      <c r="A633" t="n">
        <v>43300</v>
      </c>
      <c r="B633" t="inlineStr">
        <is>
          <t>RXT18</t>
        </is>
      </c>
      <c r="C633" t="inlineStr">
        <is>
          <t>Hospital</t>
        </is>
      </c>
      <c r="D633" t="inlineStr">
        <is>
          <t>Hospital</t>
        </is>
      </c>
      <c r="E633" t="inlineStr">
        <is>
          <t>NHS Sector</t>
        </is>
      </c>
      <c r="F633" t="inlineStr">
        <is>
          <t>Visible</t>
        </is>
      </c>
      <c r="G633" t="b">
        <v>1</v>
      </c>
      <c r="H633" t="inlineStr">
        <is>
          <t>Endeavour Court</t>
        </is>
      </c>
      <c r="I633" t="inlineStr">
        <is>
          <t>210 Reservoir Road, Erdington</t>
        </is>
      </c>
      <c r="J633" t="inlineStr">
        <is>
          <t>Birmingham, West Midlands</t>
        </is>
      </c>
      <c r="K633" t="inlineStr">
        <is>
          <t>B23 6DJ</t>
        </is>
      </c>
      <c r="L633" t="inlineStr">
        <is>
          <t>RXT</t>
        </is>
      </c>
      <c r="M633" t="inlineStr">
        <is>
          <t>Birmingham and Solihull Mental Health NHS Foundation Trust</t>
        </is>
      </c>
      <c r="N633" t="inlineStr">
        <is>
          <t>0121 301 7350</t>
        </is>
      </c>
      <c r="O633" t="inlineStr"/>
      <c r="P633">
        <f>HYPERLINK("http://www.bsmhft.nhs.uk", "http://www.bsmhft.nhs.uk")</f>
        <v/>
      </c>
      <c r="Q633" t="inlineStr">
        <is>
          <t>(52.52388381958008, -1.857314825057984)</t>
        </is>
      </c>
      <c r="R633" t="inlineStr"/>
    </row>
    <row r="634">
      <c r="A634" t="n">
        <v>43302</v>
      </c>
      <c r="B634" t="inlineStr">
        <is>
          <t>RXT24</t>
        </is>
      </c>
      <c r="C634" t="inlineStr">
        <is>
          <t>Hospital</t>
        </is>
      </c>
      <c r="D634" t="inlineStr">
        <is>
          <t>Hospital</t>
        </is>
      </c>
      <c r="E634" t="inlineStr">
        <is>
          <t>NHS Sector</t>
        </is>
      </c>
      <c r="F634" t="inlineStr">
        <is>
          <t>Visible</t>
        </is>
      </c>
      <c r="G634" t="b">
        <v>1</v>
      </c>
      <c r="H634" t="inlineStr">
        <is>
          <t>Grove Avenue</t>
        </is>
      </c>
      <c r="I634" t="inlineStr">
        <is>
          <t>32 Grove Avenue, Moseley</t>
        </is>
      </c>
      <c r="J634" t="inlineStr">
        <is>
          <t>Birmingham</t>
        </is>
      </c>
      <c r="K634" t="inlineStr">
        <is>
          <t>B13 9RY</t>
        </is>
      </c>
      <c r="L634" t="inlineStr">
        <is>
          <t>RXT</t>
        </is>
      </c>
      <c r="M634" t="inlineStr">
        <is>
          <t>Birmingham and Solihull Mental Health NHS Foundation Trust</t>
        </is>
      </c>
      <c r="N634" t="inlineStr">
        <is>
          <t>0121 678 4004</t>
        </is>
      </c>
      <c r="O634" t="inlineStr"/>
      <c r="P634">
        <f>HYPERLINK("http://www.bsmhft.nhs.uk", "http://www.bsmhft.nhs.uk")</f>
        <v/>
      </c>
      <c r="Q634" t="inlineStr">
        <is>
          <t>(52.44133377075195, -1.8836789131164555)</t>
        </is>
      </c>
      <c r="R634" t="inlineStr"/>
    </row>
    <row r="635">
      <c r="A635" t="n">
        <v>43304</v>
      </c>
      <c r="B635" t="inlineStr">
        <is>
          <t>RXT27</t>
        </is>
      </c>
      <c r="C635" t="inlineStr">
        <is>
          <t>Hospital</t>
        </is>
      </c>
      <c r="D635" t="inlineStr">
        <is>
          <t>Hospital</t>
        </is>
      </c>
      <c r="E635" t="inlineStr">
        <is>
          <t>NHS Sector</t>
        </is>
      </c>
      <c r="F635" t="inlineStr">
        <is>
          <t>Visible</t>
        </is>
      </c>
      <c r="G635" t="b">
        <v>1</v>
      </c>
      <c r="H635" t="inlineStr">
        <is>
          <t>Hertford House</t>
        </is>
      </c>
      <c r="I635" t="inlineStr">
        <is>
          <t>29 Old Warwick Road, Olton</t>
        </is>
      </c>
      <c r="J635" t="inlineStr">
        <is>
          <t>Solihull, West Midlands</t>
        </is>
      </c>
      <c r="K635" t="inlineStr">
        <is>
          <t>B92 7JQ</t>
        </is>
      </c>
      <c r="L635" t="inlineStr">
        <is>
          <t>RXT</t>
        </is>
      </c>
      <c r="M635" t="inlineStr">
        <is>
          <t>Birmingham and Solihull Mental Health NHS Foundation Trust</t>
        </is>
      </c>
      <c r="N635" t="inlineStr">
        <is>
          <t>0121 678 4860</t>
        </is>
      </c>
      <c r="O635" t="inlineStr"/>
      <c r="P635">
        <f>HYPERLINK("http://www.bsmht.nhs.uk", "http://www.bsmht.nhs.uk")</f>
        <v/>
      </c>
      <c r="Q635" t="inlineStr">
        <is>
          <t>(52.43833923339844, -1.808046698570252)</t>
        </is>
      </c>
      <c r="R635" t="inlineStr"/>
    </row>
    <row r="636">
      <c r="A636" t="n">
        <v>43306</v>
      </c>
      <c r="B636" t="inlineStr">
        <is>
          <t>RXT29</t>
        </is>
      </c>
      <c r="C636" t="inlineStr">
        <is>
          <t>Hospital</t>
        </is>
      </c>
      <c r="D636" t="inlineStr">
        <is>
          <t>Hospital</t>
        </is>
      </c>
      <c r="E636" t="inlineStr">
        <is>
          <t>NHS Sector</t>
        </is>
      </c>
      <c r="F636" t="inlineStr">
        <is>
          <t>Visible</t>
        </is>
      </c>
      <c r="G636" t="b">
        <v>1</v>
      </c>
      <c r="H636" t="inlineStr">
        <is>
          <t>Hillis Lodge</t>
        </is>
      </c>
      <c r="I636" t="inlineStr">
        <is>
          <t>Hollymoor Way, Northfield</t>
        </is>
      </c>
      <c r="J636" t="inlineStr">
        <is>
          <t>Birmingham</t>
        </is>
      </c>
      <c r="K636" t="inlineStr">
        <is>
          <t>B31 5HE</t>
        </is>
      </c>
      <c r="L636" t="inlineStr">
        <is>
          <t>RXT</t>
        </is>
      </c>
      <c r="M636" t="inlineStr">
        <is>
          <t>Birmingham and Solihull Mental Health NHS Foundation Trust</t>
        </is>
      </c>
      <c r="N636" t="inlineStr">
        <is>
          <t>0121 301 4100</t>
        </is>
      </c>
      <c r="O636" t="inlineStr"/>
      <c r="P636">
        <f>HYPERLINK("http://www.bsmht.nhs.uk", "http://www.bsmht.nhs.uk")</f>
        <v/>
      </c>
      <c r="Q636" t="inlineStr">
        <is>
          <t>(52.40392684936523, -1.9936208724975584)</t>
        </is>
      </c>
      <c r="R636" t="inlineStr"/>
    </row>
    <row r="637">
      <c r="A637" t="n">
        <v>43319</v>
      </c>
      <c r="B637" t="inlineStr">
        <is>
          <t>RXT47</t>
        </is>
      </c>
      <c r="C637" t="inlineStr">
        <is>
          <t>Hospital</t>
        </is>
      </c>
      <c r="D637" t="inlineStr">
        <is>
          <t>Hospital</t>
        </is>
      </c>
      <c r="E637" t="inlineStr">
        <is>
          <t>NHS Sector</t>
        </is>
      </c>
      <c r="F637" t="inlineStr">
        <is>
          <t>Visible</t>
        </is>
      </c>
      <c r="G637" t="b">
        <v>1</v>
      </c>
      <c r="H637" t="inlineStr">
        <is>
          <t>Mary Seacole House</t>
        </is>
      </c>
      <c r="I637" t="inlineStr">
        <is>
          <t>Lodge Road, Winson Green</t>
        </is>
      </c>
      <c r="J637" t="inlineStr">
        <is>
          <t>Birmingham, West Midlands</t>
        </is>
      </c>
      <c r="K637" t="inlineStr">
        <is>
          <t>B18 5SD</t>
        </is>
      </c>
      <c r="L637" t="inlineStr">
        <is>
          <t>RXT</t>
        </is>
      </c>
      <c r="M637" t="inlineStr">
        <is>
          <t>Birmingham and Solihull Mental Health NHS Foundation Trust</t>
        </is>
      </c>
      <c r="N637" t="inlineStr">
        <is>
          <t>0121 301 6100</t>
        </is>
      </c>
      <c r="O637" t="inlineStr"/>
      <c r="P637">
        <f>HYPERLINK("https://www.bsmhft.nhs.uk/", "https://www.bsmhft.nhs.uk/")</f>
        <v/>
      </c>
      <c r="Q637" t="inlineStr">
        <is>
          <t>(52.49386215209961, -1.932395815849304)</t>
        </is>
      </c>
      <c r="R637" t="inlineStr">
        <is>
          <t>0121 301 6101</t>
        </is>
      </c>
    </row>
    <row r="638">
      <c r="A638" t="n">
        <v>43322</v>
      </c>
      <c r="B638" t="inlineStr">
        <is>
          <t>RXT64</t>
        </is>
      </c>
      <c r="C638" t="inlineStr">
        <is>
          <t>Hospital</t>
        </is>
      </c>
      <c r="D638" t="inlineStr">
        <is>
          <t>Hospital</t>
        </is>
      </c>
      <c r="E638" t="inlineStr">
        <is>
          <t>NHS Sector</t>
        </is>
      </c>
      <c r="F638" t="inlineStr">
        <is>
          <t>Visible</t>
        </is>
      </c>
      <c r="G638" t="b">
        <v>1</v>
      </c>
      <c r="H638" t="inlineStr">
        <is>
          <t>Reaside Clinic</t>
        </is>
      </c>
      <c r="I638" t="inlineStr">
        <is>
          <t>Birmingham Great Park, Bristol Road South, Rednal</t>
        </is>
      </c>
      <c r="J638" t="inlineStr">
        <is>
          <t>Birmingham, West Midlands</t>
        </is>
      </c>
      <c r="K638" t="inlineStr">
        <is>
          <t>B45 9BE</t>
        </is>
      </c>
      <c r="L638" t="inlineStr">
        <is>
          <t>RXT</t>
        </is>
      </c>
      <c r="M638" t="inlineStr">
        <is>
          <t>Birmingham and Solihull Mental Health NHS Foundation Trust</t>
        </is>
      </c>
      <c r="N638" t="inlineStr">
        <is>
          <t>0121 301 3000</t>
        </is>
      </c>
      <c r="O638" t="inlineStr"/>
      <c r="P638">
        <f>HYPERLINK("https://www.bsmhft.nhs.uk/", "https://www.bsmhft.nhs.uk/")</f>
        <v/>
      </c>
      <c r="Q638" t="inlineStr">
        <is>
          <t>(52.40018844604492, -2.008318901062012)</t>
        </is>
      </c>
      <c r="R638" t="inlineStr"/>
    </row>
    <row r="639">
      <c r="A639" t="n">
        <v>43323</v>
      </c>
      <c r="B639" t="inlineStr">
        <is>
          <t>RXT65</t>
        </is>
      </c>
      <c r="C639" t="inlineStr">
        <is>
          <t>Hospital</t>
        </is>
      </c>
      <c r="D639" t="inlineStr">
        <is>
          <t>Hospital</t>
        </is>
      </c>
      <c r="E639" t="inlineStr">
        <is>
          <t>NHS Sector</t>
        </is>
      </c>
      <c r="F639" t="inlineStr">
        <is>
          <t>Visible</t>
        </is>
      </c>
      <c r="G639" t="b">
        <v>1</v>
      </c>
      <c r="H639" t="inlineStr">
        <is>
          <t>Reservoir Court</t>
        </is>
      </c>
      <c r="I639" t="inlineStr">
        <is>
          <t>220 Reservoir Road, Erdington</t>
        </is>
      </c>
      <c r="J639" t="inlineStr">
        <is>
          <t>Birmingham, West Midlands</t>
        </is>
      </c>
      <c r="K639" t="inlineStr">
        <is>
          <t>B23 6DJ</t>
        </is>
      </c>
      <c r="L639" t="inlineStr">
        <is>
          <t>RXT</t>
        </is>
      </c>
      <c r="M639" t="inlineStr">
        <is>
          <t>Birmingham and Solihull Mental Health NHS Foundation Trust</t>
        </is>
      </c>
      <c r="N639" t="inlineStr">
        <is>
          <t>0121 301 7333</t>
        </is>
      </c>
      <c r="O639" t="inlineStr"/>
      <c r="P639">
        <f>HYPERLINK("http://www.bsmhft.nhs.uk", "http://www.bsmhft.nhs.uk")</f>
        <v/>
      </c>
      <c r="Q639" t="inlineStr">
        <is>
          <t>(52.52388381958008, -1.857314825057984)</t>
        </is>
      </c>
      <c r="R639" t="inlineStr"/>
    </row>
    <row r="640">
      <c r="A640" t="n">
        <v>43327</v>
      </c>
      <c r="B640" t="inlineStr">
        <is>
          <t>RXT96</t>
        </is>
      </c>
      <c r="C640" t="inlineStr">
        <is>
          <t>Hospital</t>
        </is>
      </c>
      <c r="D640" t="inlineStr">
        <is>
          <t>Hospital</t>
        </is>
      </c>
      <c r="E640" t="inlineStr">
        <is>
          <t>NHS Sector</t>
        </is>
      </c>
      <c r="F640" t="inlineStr">
        <is>
          <t>Visible</t>
        </is>
      </c>
      <c r="G640" t="b">
        <v>1</v>
      </c>
      <c r="H640" t="inlineStr">
        <is>
          <t>Dan Mooney House</t>
        </is>
      </c>
      <c r="I640" t="inlineStr">
        <is>
          <t>1 Woodside Crescent, Off Downing Close, Knowle</t>
        </is>
      </c>
      <c r="J640" t="inlineStr">
        <is>
          <t>Solihull</t>
        </is>
      </c>
      <c r="K640" t="inlineStr">
        <is>
          <t>B93 0QA</t>
        </is>
      </c>
      <c r="L640" t="inlineStr">
        <is>
          <t>RXT</t>
        </is>
      </c>
      <c r="M640" t="inlineStr">
        <is>
          <t>Birmingham and Solihull Mental Health NHS Foundation Trust</t>
        </is>
      </c>
      <c r="N640" t="inlineStr">
        <is>
          <t>0121 301 4930</t>
        </is>
      </c>
      <c r="O640" t="inlineStr"/>
      <c r="P640">
        <f>HYPERLINK("http://www.bsmhft.nhs.uk", "http://www.bsmhft.nhs.uk")</f>
        <v/>
      </c>
      <c r="Q640" t="inlineStr">
        <is>
          <t>(52.37980270385742, -1.7447479963302612)</t>
        </is>
      </c>
      <c r="R640" t="inlineStr"/>
    </row>
    <row r="641">
      <c r="A641" t="n">
        <v>43332</v>
      </c>
      <c r="B641" t="inlineStr">
        <is>
          <t>RXTD2</t>
        </is>
      </c>
      <c r="C641" t="inlineStr">
        <is>
          <t>Hospital</t>
        </is>
      </c>
      <c r="D641" t="inlineStr">
        <is>
          <t>Hospital</t>
        </is>
      </c>
      <c r="E641" t="inlineStr">
        <is>
          <t>NHS Sector</t>
        </is>
      </c>
      <c r="F641" t="inlineStr">
        <is>
          <t>Visible</t>
        </is>
      </c>
      <c r="G641" t="b">
        <v>1</v>
      </c>
      <c r="H641" t="inlineStr">
        <is>
          <t>Zinnia Centre</t>
        </is>
      </c>
      <c r="I641" t="inlineStr">
        <is>
          <t>100 Showell Green Lane</t>
        </is>
      </c>
      <c r="J641" t="inlineStr">
        <is>
          <t>Birmingham, West Midlands</t>
        </is>
      </c>
      <c r="K641" t="inlineStr">
        <is>
          <t>B11 4HL</t>
        </is>
      </c>
      <c r="L641" t="inlineStr">
        <is>
          <t>RXT</t>
        </is>
      </c>
      <c r="M641" t="inlineStr">
        <is>
          <t>Birmingham and Solihull Mental Health NHS Foundation Trust</t>
        </is>
      </c>
      <c r="N641" t="inlineStr">
        <is>
          <t>0121 301 5300</t>
        </is>
      </c>
      <c r="O641" t="inlineStr"/>
      <c r="P641">
        <f>HYPERLINK("https://www.bsmhft.nhs.uk/", "https://www.bsmhft.nhs.uk/")</f>
        <v/>
      </c>
      <c r="Q641" t="inlineStr">
        <is>
          <t>(52.44896697998047, -1.8674589395523071)</t>
        </is>
      </c>
      <c r="R641" t="inlineStr"/>
    </row>
    <row r="642">
      <c r="A642" t="n">
        <v>43333</v>
      </c>
      <c r="B642" t="inlineStr">
        <is>
          <t>RXTD3</t>
        </is>
      </c>
      <c r="C642" t="inlineStr">
        <is>
          <t>Hospital</t>
        </is>
      </c>
      <c r="D642" t="inlineStr">
        <is>
          <t>Hospital</t>
        </is>
      </c>
      <c r="E642" t="inlineStr">
        <is>
          <t>NHS Sector</t>
        </is>
      </c>
      <c r="F642" t="inlineStr">
        <is>
          <t>Visible</t>
        </is>
      </c>
      <c r="G642" t="b">
        <v>1</v>
      </c>
      <c r="H642" t="inlineStr">
        <is>
          <t xml:space="preserve">Barberry </t>
        </is>
      </c>
      <c r="I642" t="inlineStr">
        <is>
          <t>25 Vincent Drive</t>
        </is>
      </c>
      <c r="J642" t="inlineStr">
        <is>
          <t>Birmingham</t>
        </is>
      </c>
      <c r="K642" t="inlineStr">
        <is>
          <t>B15 2FG</t>
        </is>
      </c>
      <c r="L642" t="inlineStr">
        <is>
          <t>RXT</t>
        </is>
      </c>
      <c r="M642" t="inlineStr">
        <is>
          <t>Birmingham and Solihull Mental Health NHS Foundation Trust</t>
        </is>
      </c>
      <c r="N642" t="inlineStr">
        <is>
          <t>0121 301 2002</t>
        </is>
      </c>
      <c r="O642" t="inlineStr"/>
      <c r="P642">
        <f>HYPERLINK("https://www.bsmhft.nhs.uk/", "https://www.bsmhft.nhs.uk/")</f>
        <v/>
      </c>
      <c r="Q642" t="inlineStr">
        <is>
          <t>(52.44923400878906, -1.9423142671585083)</t>
        </is>
      </c>
      <c r="R642" t="inlineStr"/>
    </row>
    <row r="643">
      <c r="A643" t="n">
        <v>43334</v>
      </c>
      <c r="B643" t="inlineStr">
        <is>
          <t>RXTD4</t>
        </is>
      </c>
      <c r="C643" t="inlineStr">
        <is>
          <t>Hospital</t>
        </is>
      </c>
      <c r="D643" t="inlineStr">
        <is>
          <t>Hospital</t>
        </is>
      </c>
      <c r="E643" t="inlineStr">
        <is>
          <t>NHS Sector</t>
        </is>
      </c>
      <c r="F643" t="inlineStr">
        <is>
          <t>Visible</t>
        </is>
      </c>
      <c r="G643" t="b">
        <v>1</v>
      </c>
      <c r="H643" t="inlineStr">
        <is>
          <t>Oleaster</t>
        </is>
      </c>
      <c r="I643" t="inlineStr">
        <is>
          <t>6 Mindelsohn Crescent, Edgbaston</t>
        </is>
      </c>
      <c r="J643" t="inlineStr">
        <is>
          <t>Birmingham, West Midlands</t>
        </is>
      </c>
      <c r="K643" t="inlineStr">
        <is>
          <t>B15 2SY</t>
        </is>
      </c>
      <c r="L643" t="inlineStr">
        <is>
          <t>RXT</t>
        </is>
      </c>
      <c r="M643" t="inlineStr">
        <is>
          <t>Birmingham and Solihull Mental Health NHS Foundation Trust</t>
        </is>
      </c>
      <c r="N643" t="inlineStr">
        <is>
          <t>0121 301 2200</t>
        </is>
      </c>
      <c r="O643" t="inlineStr"/>
      <c r="P643">
        <f>HYPERLINK("https://www.bsmhft.nhs.uk/", "https://www.bsmhft.nhs.uk/")</f>
        <v/>
      </c>
      <c r="Q643" t="inlineStr">
        <is>
          <t>(52.44791793823242, -1.940764307975769)</t>
        </is>
      </c>
      <c r="R643" t="inlineStr"/>
    </row>
    <row r="644">
      <c r="A644" t="n">
        <v>43335</v>
      </c>
      <c r="B644" t="inlineStr">
        <is>
          <t>RXTD5</t>
        </is>
      </c>
      <c r="C644" t="inlineStr">
        <is>
          <t>Hospital</t>
        </is>
      </c>
      <c r="D644" t="inlineStr">
        <is>
          <t>Hospital</t>
        </is>
      </c>
      <c r="E644" t="inlineStr">
        <is>
          <t>NHS Sector</t>
        </is>
      </c>
      <c r="F644" t="inlineStr">
        <is>
          <t>Visible</t>
        </is>
      </c>
      <c r="G644" t="b">
        <v>1</v>
      </c>
      <c r="H644" t="inlineStr">
        <is>
          <t>Juniper Centre</t>
        </is>
      </c>
      <c r="I644" t="inlineStr">
        <is>
          <t>Moseley Hall Hospital site, Alcester Road, Moseley</t>
        </is>
      </c>
      <c r="J644" t="inlineStr">
        <is>
          <t>Birmingham</t>
        </is>
      </c>
      <c r="K644" t="inlineStr">
        <is>
          <t>B13 8JL</t>
        </is>
      </c>
      <c r="L644" t="inlineStr">
        <is>
          <t>RXT</t>
        </is>
      </c>
      <c r="M644" t="inlineStr">
        <is>
          <t>Birmingham and Solihull Mental Health NHS Foundation Trust</t>
        </is>
      </c>
      <c r="N644" t="inlineStr">
        <is>
          <t>0121 301 5700</t>
        </is>
      </c>
      <c r="O644" t="inlineStr"/>
      <c r="P644">
        <f>HYPERLINK("https://www.bsmhft.nhs.uk/", "https://www.bsmhft.nhs.uk/")</f>
        <v/>
      </c>
      <c r="Q644" t="inlineStr">
        <is>
          <t>(52.44592666625977, -1.892876982688904)</t>
        </is>
      </c>
      <c r="R644" t="inlineStr"/>
    </row>
    <row r="645">
      <c r="A645" t="n">
        <v>43337</v>
      </c>
      <c r="B645" t="inlineStr">
        <is>
          <t>RXV06</t>
        </is>
      </c>
      <c r="C645" t="inlineStr">
        <is>
          <t>Hospital</t>
        </is>
      </c>
      <c r="D645" t="inlineStr">
        <is>
          <t>Hospital</t>
        </is>
      </c>
      <c r="E645" t="inlineStr">
        <is>
          <t>NHS Sector</t>
        </is>
      </c>
      <c r="F645" t="inlineStr">
        <is>
          <t>Visible</t>
        </is>
      </c>
      <c r="G645" t="b">
        <v>1</v>
      </c>
      <c r="H645" t="inlineStr">
        <is>
          <t>Prestwich Hospital</t>
        </is>
      </c>
      <c r="I645" t="inlineStr">
        <is>
          <t>Bury New Road, Prestwich</t>
        </is>
      </c>
      <c r="J645" t="inlineStr">
        <is>
          <t>Manchester, Greater Manchester</t>
        </is>
      </c>
      <c r="K645" t="inlineStr">
        <is>
          <t>M25 3BL</t>
        </is>
      </c>
      <c r="L645" t="inlineStr">
        <is>
          <t>RXV</t>
        </is>
      </c>
      <c r="M645" t="inlineStr">
        <is>
          <t>Greater Manchester Mental Health NHS Foundation Trust</t>
        </is>
      </c>
      <c r="N645" t="inlineStr">
        <is>
          <t>0161 773 9121</t>
        </is>
      </c>
      <c r="O645" t="inlineStr"/>
      <c r="P645">
        <f>HYPERLINK("https://www.gmmh.nhs.uk/", "https://www.gmmh.nhs.uk/")</f>
        <v/>
      </c>
      <c r="Q645" t="inlineStr">
        <is>
          <t>(53.53675079345703, -2.2914507389068604)</t>
        </is>
      </c>
      <c r="R645" t="inlineStr"/>
    </row>
    <row r="646">
      <c r="A646" t="n">
        <v>43348</v>
      </c>
      <c r="B646" t="inlineStr">
        <is>
          <t>RXWAS</t>
        </is>
      </c>
      <c r="C646" t="inlineStr">
        <is>
          <t>Hospital</t>
        </is>
      </c>
      <c r="D646" t="inlineStr">
        <is>
          <t>Hospital</t>
        </is>
      </c>
      <c r="E646" t="inlineStr">
        <is>
          <t>NHS Sector</t>
        </is>
      </c>
      <c r="F646" t="inlineStr">
        <is>
          <t>Visible</t>
        </is>
      </c>
      <c r="G646" t="b">
        <v>1</v>
      </c>
      <c r="H646" t="inlineStr">
        <is>
          <t>Royal Shrewsbury Hospital</t>
        </is>
      </c>
      <c r="I646" t="inlineStr">
        <is>
          <t>Mytton Oak Road</t>
        </is>
      </c>
      <c r="J646" t="inlineStr">
        <is>
          <t>Shrewsbury, Shropshire</t>
        </is>
      </c>
      <c r="K646" t="inlineStr">
        <is>
          <t>SY3 8XQ</t>
        </is>
      </c>
      <c r="L646" t="inlineStr">
        <is>
          <t>RXW</t>
        </is>
      </c>
      <c r="M646" t="inlineStr">
        <is>
          <t>Shrewsbury and Telford Hospital NHS Trust</t>
        </is>
      </c>
      <c r="N646" t="inlineStr">
        <is>
          <t>01743 261000</t>
        </is>
      </c>
      <c r="O646" t="inlineStr">
        <is>
          <t>sath.info@nhs.net</t>
        </is>
      </c>
      <c r="P646">
        <f>HYPERLINK("http://www.sath.nhs.uk/", "http://www.sath.nhs.uk/")</f>
        <v/>
      </c>
      <c r="Q646" t="inlineStr">
        <is>
          <t>(52.70926284790039, -2.793676376342773)</t>
        </is>
      </c>
      <c r="R646" t="inlineStr">
        <is>
          <t>01743 261006</t>
        </is>
      </c>
    </row>
    <row r="647">
      <c r="A647" t="n">
        <v>43349</v>
      </c>
      <c r="B647" t="inlineStr">
        <is>
          <t>RXWAT</t>
        </is>
      </c>
      <c r="C647" t="inlineStr">
        <is>
          <t>Hospital</t>
        </is>
      </c>
      <c r="D647" t="inlineStr">
        <is>
          <t>Hospital</t>
        </is>
      </c>
      <c r="E647" t="inlineStr">
        <is>
          <t>NHS Sector</t>
        </is>
      </c>
      <c r="F647" t="inlineStr">
        <is>
          <t>Visible</t>
        </is>
      </c>
      <c r="G647" t="b">
        <v>1</v>
      </c>
      <c r="H647" t="inlineStr">
        <is>
          <t xml:space="preserve">Princess Royal Hospital </t>
        </is>
      </c>
      <c r="I647" t="inlineStr">
        <is>
          <t>Apley Castle, Grainger Drive</t>
        </is>
      </c>
      <c r="J647" t="inlineStr">
        <is>
          <t>Telford, Shropshire</t>
        </is>
      </c>
      <c r="K647" t="inlineStr">
        <is>
          <t>TF1 6TF</t>
        </is>
      </c>
      <c r="L647" t="inlineStr">
        <is>
          <t>RXW</t>
        </is>
      </c>
      <c r="M647" t="inlineStr">
        <is>
          <t>Shrewsbury and Telford Hospital NHS Trust</t>
        </is>
      </c>
      <c r="N647" t="inlineStr">
        <is>
          <t>01952 641222</t>
        </is>
      </c>
      <c r="O647" t="inlineStr">
        <is>
          <t>sath.info@nhs.net</t>
        </is>
      </c>
      <c r="P647">
        <f>HYPERLINK("http://www.sath.nhs.uk", "http://www.sath.nhs.uk")</f>
        <v/>
      </c>
      <c r="Q647" t="inlineStr">
        <is>
          <t>(52.71211242675781, -2.5114762783050537)</t>
        </is>
      </c>
      <c r="R647" t="inlineStr">
        <is>
          <t>01952 243405</t>
        </is>
      </c>
    </row>
    <row r="648">
      <c r="A648" t="n">
        <v>43381</v>
      </c>
      <c r="B648" t="inlineStr">
        <is>
          <t>RXX22</t>
        </is>
      </c>
      <c r="C648" t="inlineStr">
        <is>
          <t>Hospital</t>
        </is>
      </c>
      <c r="D648" t="inlineStr">
        <is>
          <t>Hospital</t>
        </is>
      </c>
      <c r="E648" t="inlineStr">
        <is>
          <t>NHS Sector</t>
        </is>
      </c>
      <c r="F648" t="inlineStr">
        <is>
          <t>Visible</t>
        </is>
      </c>
      <c r="G648" t="b">
        <v>1</v>
      </c>
      <c r="H648" t="inlineStr">
        <is>
          <t>Farnham Road Hospital</t>
        </is>
      </c>
      <c r="I648" t="inlineStr">
        <is>
          <t>Farnham Road</t>
        </is>
      </c>
      <c r="J648" t="inlineStr">
        <is>
          <t>Guildford, Surrey</t>
        </is>
      </c>
      <c r="K648" t="inlineStr">
        <is>
          <t>GU2 7LX</t>
        </is>
      </c>
      <c r="L648" t="inlineStr">
        <is>
          <t>RXX</t>
        </is>
      </c>
      <c r="M648" t="inlineStr">
        <is>
          <t>Surrey and Borders Partnership NHS Foundation Trust</t>
        </is>
      </c>
      <c r="N648" t="inlineStr">
        <is>
          <t>0300 5555 222</t>
        </is>
      </c>
      <c r="O648" t="inlineStr"/>
      <c r="P648">
        <f>HYPERLINK("http://www.sabp.nhs.uk", "http://www.sabp.nhs.uk")</f>
        <v/>
      </c>
      <c r="Q648" t="inlineStr">
        <is>
          <t>(51.23509216308594, -0.5844505429267883)</t>
        </is>
      </c>
      <c r="R648" t="inlineStr"/>
    </row>
    <row r="649">
      <c r="A649" t="n">
        <v>43566</v>
      </c>
      <c r="B649" t="inlineStr">
        <is>
          <t>RXY03</t>
        </is>
      </c>
      <c r="C649" t="inlineStr">
        <is>
          <t>Hospital</t>
        </is>
      </c>
      <c r="D649" t="inlineStr">
        <is>
          <t>Hospital</t>
        </is>
      </c>
      <c r="E649" t="inlineStr">
        <is>
          <t>NHS Sector</t>
        </is>
      </c>
      <c r="F649" t="inlineStr">
        <is>
          <t>Visible</t>
        </is>
      </c>
      <c r="G649" t="b">
        <v>1</v>
      </c>
      <c r="H649" t="inlineStr">
        <is>
          <t>St Martin's Hospital</t>
        </is>
      </c>
      <c r="I649" t="inlineStr">
        <is>
          <t>Littlebourne Road</t>
        </is>
      </c>
      <c r="J649" t="inlineStr">
        <is>
          <t>Canterbury, Kent</t>
        </is>
      </c>
      <c r="K649" t="inlineStr">
        <is>
          <t>CT1 1TD</t>
        </is>
      </c>
      <c r="L649" t="inlineStr">
        <is>
          <t>RXY</t>
        </is>
      </c>
      <c r="M649" t="inlineStr">
        <is>
          <t>Kent and Medway NHS and Social Care Partnership Trust</t>
        </is>
      </c>
      <c r="N649" t="inlineStr">
        <is>
          <t>01227 459371</t>
        </is>
      </c>
      <c r="O649" t="inlineStr"/>
      <c r="P649">
        <f>HYPERLINK("https://www.kmpt.nhs.uk/locations/st-martins-hospital/6834", "https://www.kmpt.nhs.uk/locations/st-martins-hospital/6834")</f>
        <v/>
      </c>
      <c r="Q649" t="inlineStr">
        <is>
          <t>(51.27685546875, 1.1061855554580688)</t>
        </is>
      </c>
      <c r="R649" t="inlineStr"/>
    </row>
    <row r="650">
      <c r="A650" t="n">
        <v>43621</v>
      </c>
      <c r="B650" t="inlineStr">
        <is>
          <t>RXYL2</t>
        </is>
      </c>
      <c r="C650" t="inlineStr">
        <is>
          <t>Hospital</t>
        </is>
      </c>
      <c r="D650" t="inlineStr">
        <is>
          <t>Hospital</t>
        </is>
      </c>
      <c r="E650" t="inlineStr">
        <is>
          <t>NHS Sector</t>
        </is>
      </c>
      <c r="F650" t="inlineStr">
        <is>
          <t>Visible</t>
        </is>
      </c>
      <c r="G650" t="b">
        <v>1</v>
      </c>
      <c r="H650" t="inlineStr">
        <is>
          <t>Littlebrook Hospital</t>
        </is>
      </c>
      <c r="I650" t="inlineStr">
        <is>
          <t>Bow Arrow Lane, Stone</t>
        </is>
      </c>
      <c r="J650" t="inlineStr">
        <is>
          <t>Dartford, Kent</t>
        </is>
      </c>
      <c r="K650" t="inlineStr">
        <is>
          <t>DA2 6PB</t>
        </is>
      </c>
      <c r="L650" t="inlineStr">
        <is>
          <t>RXY</t>
        </is>
      </c>
      <c r="M650" t="inlineStr">
        <is>
          <t>Kent and Medway NHS and Social Care Partnership Trust</t>
        </is>
      </c>
      <c r="N650" t="inlineStr">
        <is>
          <t>01322 622222</t>
        </is>
      </c>
      <c r="O650" t="inlineStr"/>
      <c r="P650">
        <f>HYPERLINK("http://www.kmpt.nhs.uk", "http://www.kmpt.nhs.uk")</f>
        <v/>
      </c>
      <c r="Q650" t="inlineStr">
        <is>
          <t>(51.44635772705078, 0.2416354417800903)</t>
        </is>
      </c>
      <c r="R650" t="inlineStr">
        <is>
          <t>01322 622497</t>
        </is>
      </c>
    </row>
    <row r="651">
      <c r="A651" t="n">
        <v>43627</v>
      </c>
      <c r="B651" t="inlineStr">
        <is>
          <t>RXYP8</t>
        </is>
      </c>
      <c r="C651" t="inlineStr">
        <is>
          <t>Hospital</t>
        </is>
      </c>
      <c r="D651" t="inlineStr">
        <is>
          <t>Hospital</t>
        </is>
      </c>
      <c r="E651" t="inlineStr">
        <is>
          <t>NHS Sector</t>
        </is>
      </c>
      <c r="F651" t="inlineStr">
        <is>
          <t>Visible</t>
        </is>
      </c>
      <c r="G651" t="b">
        <v>1</v>
      </c>
      <c r="H651" t="inlineStr">
        <is>
          <t>Priority House</t>
        </is>
      </c>
      <c r="I651" t="inlineStr">
        <is>
          <t>Hermitage Lane</t>
        </is>
      </c>
      <c r="J651" t="inlineStr">
        <is>
          <t>Maidstone, Kent</t>
        </is>
      </c>
      <c r="K651" t="inlineStr">
        <is>
          <t>ME16 9QQ</t>
        </is>
      </c>
      <c r="L651" t="inlineStr">
        <is>
          <t>RXY</t>
        </is>
      </c>
      <c r="M651" t="inlineStr">
        <is>
          <t>Kent and Medway NHS and Social Care Partnership Trust</t>
        </is>
      </c>
      <c r="N651" t="inlineStr">
        <is>
          <t>01622 725000</t>
        </is>
      </c>
      <c r="O651" t="inlineStr"/>
      <c r="P651">
        <f>HYPERLINK("http://www.kmpt.nhs.uk", "http://www.kmpt.nhs.uk")</f>
        <v/>
      </c>
      <c r="Q651" t="inlineStr">
        <is>
          <t>(51.27366256713867, 0.4839882254600525)</t>
        </is>
      </c>
      <c r="R651" t="inlineStr">
        <is>
          <t>01622 725290</t>
        </is>
      </c>
    </row>
    <row r="652">
      <c r="A652" t="n">
        <v>43654</v>
      </c>
      <c r="B652" t="inlineStr">
        <is>
          <t>RY311</t>
        </is>
      </c>
      <c r="C652" t="inlineStr">
        <is>
          <t>Hospital</t>
        </is>
      </c>
      <c r="D652" t="inlineStr">
        <is>
          <t>Hospital</t>
        </is>
      </c>
      <c r="E652" t="inlineStr">
        <is>
          <t>NHS Sector</t>
        </is>
      </c>
      <c r="F652" t="inlineStr">
        <is>
          <t>Visible</t>
        </is>
      </c>
      <c r="G652" t="b">
        <v>1</v>
      </c>
      <c r="H652" t="inlineStr">
        <is>
          <t>Colman Hospital</t>
        </is>
      </c>
      <c r="I652" t="inlineStr">
        <is>
          <t>Unthank Road</t>
        </is>
      </c>
      <c r="J652" t="inlineStr">
        <is>
          <t>Norwich</t>
        </is>
      </c>
      <c r="K652" t="inlineStr">
        <is>
          <t>NR2 2PJ</t>
        </is>
      </c>
      <c r="L652" t="inlineStr">
        <is>
          <t>RY3</t>
        </is>
      </c>
      <c r="M652" t="inlineStr">
        <is>
          <t>Norfolk Community Health and Care NHS Trust</t>
        </is>
      </c>
      <c r="N652" t="inlineStr">
        <is>
          <t>01603 255720</t>
        </is>
      </c>
      <c r="O652" t="inlineStr"/>
      <c r="P652">
        <f>HYPERLINK("nan", "nan")</f>
        <v/>
      </c>
      <c r="Q652" t="inlineStr">
        <is>
          <t>(52.62220001220703, 1.2636637687683103)</t>
        </is>
      </c>
      <c r="R652" t="inlineStr"/>
    </row>
    <row r="653">
      <c r="A653" t="n">
        <v>43655</v>
      </c>
      <c r="B653" t="inlineStr">
        <is>
          <t>RY312</t>
        </is>
      </c>
      <c r="C653" t="inlineStr">
        <is>
          <t>Hospital</t>
        </is>
      </c>
      <c r="D653" t="inlineStr">
        <is>
          <t>Hospital</t>
        </is>
      </c>
      <c r="E653" t="inlineStr">
        <is>
          <t>NHS Sector</t>
        </is>
      </c>
      <c r="F653" t="inlineStr">
        <is>
          <t>Visible</t>
        </is>
      </c>
      <c r="G653" t="b">
        <v>1</v>
      </c>
      <c r="H653" t="inlineStr">
        <is>
          <t>Norwich Community Hospital</t>
        </is>
      </c>
      <c r="I653" t="inlineStr">
        <is>
          <t>Bowthorpe Road</t>
        </is>
      </c>
      <c r="J653" t="inlineStr">
        <is>
          <t>Norwich</t>
        </is>
      </c>
      <c r="K653" t="inlineStr">
        <is>
          <t>NR2 3TU</t>
        </is>
      </c>
      <c r="L653" t="inlineStr">
        <is>
          <t>RY3</t>
        </is>
      </c>
      <c r="M653" t="inlineStr">
        <is>
          <t>Norfolk Community Health and Care NHS Trust</t>
        </is>
      </c>
      <c r="N653" t="inlineStr">
        <is>
          <t>01603 776776</t>
        </is>
      </c>
      <c r="O653" t="inlineStr"/>
      <c r="P653">
        <f>HYPERLINK("http://www.norfolkcommunityhealthandcare.nhs.uk", "http://www.norfolkcommunityhealthandcare.nhs.uk")</f>
        <v/>
      </c>
      <c r="Q653" t="inlineStr">
        <is>
          <t>(52.63391876220703, 1.2624820470809937)</t>
        </is>
      </c>
      <c r="R653" t="inlineStr"/>
    </row>
    <row r="654">
      <c r="A654" t="n">
        <v>43656</v>
      </c>
      <c r="B654" t="inlineStr">
        <is>
          <t>RY319</t>
        </is>
      </c>
      <c r="C654" t="inlineStr">
        <is>
          <t>Hospital</t>
        </is>
      </c>
      <c r="D654" t="inlineStr">
        <is>
          <t>Hospital</t>
        </is>
      </c>
      <c r="E654" t="inlineStr">
        <is>
          <t>NHS Sector</t>
        </is>
      </c>
      <c r="F654" t="inlineStr">
        <is>
          <t>Visible</t>
        </is>
      </c>
      <c r="G654" t="b">
        <v>1</v>
      </c>
      <c r="H654" t="inlineStr">
        <is>
          <t>Dereham Hospital</t>
        </is>
      </c>
      <c r="I654" t="inlineStr">
        <is>
          <t>Northgate</t>
        </is>
      </c>
      <c r="J654" t="inlineStr">
        <is>
          <t>Dereham, Norfolk</t>
        </is>
      </c>
      <c r="K654" t="inlineStr">
        <is>
          <t>NR19 2EX</t>
        </is>
      </c>
      <c r="L654" t="inlineStr">
        <is>
          <t>RY3</t>
        </is>
      </c>
      <c r="M654" t="inlineStr">
        <is>
          <t>Norfolk Community Health and Care NHS Trust</t>
        </is>
      </c>
      <c r="N654" t="inlineStr">
        <is>
          <t>01362 655210</t>
        </is>
      </c>
      <c r="O654" t="inlineStr"/>
      <c r="P654">
        <f>HYPERLINK("http://www.nchc.nhs.uk", "http://www.nchc.nhs.uk")</f>
        <v/>
      </c>
      <c r="Q654" t="inlineStr">
        <is>
          <t>(52.69001388549805, 0.9457185864448548)</t>
        </is>
      </c>
      <c r="R654" t="inlineStr"/>
    </row>
    <row r="655">
      <c r="A655" t="n">
        <v>43657</v>
      </c>
      <c r="B655" t="inlineStr">
        <is>
          <t>RY332</t>
        </is>
      </c>
      <c r="C655" t="inlineStr">
        <is>
          <t>Hospital</t>
        </is>
      </c>
      <c r="D655" t="inlineStr">
        <is>
          <t>Hospital</t>
        </is>
      </c>
      <c r="E655" t="inlineStr">
        <is>
          <t>NHS Sector</t>
        </is>
      </c>
      <c r="F655" t="inlineStr">
        <is>
          <t>Visible</t>
        </is>
      </c>
      <c r="G655" t="b">
        <v>1</v>
      </c>
      <c r="H655" t="inlineStr">
        <is>
          <t>North Walsham Hospital</t>
        </is>
      </c>
      <c r="I655" t="inlineStr">
        <is>
          <t>North Walsham and District War Memorial Hospital, Yarmouth Road</t>
        </is>
      </c>
      <c r="J655" t="inlineStr">
        <is>
          <t>North Walsham, Norfolk</t>
        </is>
      </c>
      <c r="K655" t="inlineStr">
        <is>
          <t>NR28 9AP</t>
        </is>
      </c>
      <c r="L655" t="inlineStr">
        <is>
          <t>RY3</t>
        </is>
      </c>
      <c r="M655" t="inlineStr">
        <is>
          <t>Norfolk Community Health and Care NHS Trust</t>
        </is>
      </c>
      <c r="N655" t="inlineStr">
        <is>
          <t>01692 408000</t>
        </is>
      </c>
      <c r="O655" t="inlineStr"/>
      <c r="P655">
        <f>HYPERLINK("http://www.norfolkcommunityhealthandcare.nhs.uk", "http://www.norfolkcommunityhealthandcare.nhs.uk")</f>
        <v/>
      </c>
      <c r="Q655" t="inlineStr">
        <is>
          <t>(52.8139762878418, 1.387597918510437)</t>
        </is>
      </c>
      <c r="R655" t="inlineStr"/>
    </row>
    <row r="656">
      <c r="A656" t="n">
        <v>43659</v>
      </c>
      <c r="B656" t="inlineStr">
        <is>
          <t>RY335</t>
        </is>
      </c>
      <c r="C656" t="inlineStr">
        <is>
          <t>Hospital</t>
        </is>
      </c>
      <c r="D656" t="inlineStr">
        <is>
          <t>Hospital</t>
        </is>
      </c>
      <c r="E656" t="inlineStr">
        <is>
          <t>NHS Sector</t>
        </is>
      </c>
      <c r="F656" t="inlineStr">
        <is>
          <t>Visible</t>
        </is>
      </c>
      <c r="G656" t="b">
        <v>1</v>
      </c>
      <c r="H656" t="inlineStr">
        <is>
          <t>Kelling Hospital</t>
        </is>
      </c>
      <c r="I656" t="inlineStr">
        <is>
          <t>High Kelling</t>
        </is>
      </c>
      <c r="J656" t="inlineStr">
        <is>
          <t>Holt, Norfolk</t>
        </is>
      </c>
      <c r="K656" t="inlineStr">
        <is>
          <t>NR25 6QA</t>
        </is>
      </c>
      <c r="L656" t="inlineStr">
        <is>
          <t>RY3</t>
        </is>
      </c>
      <c r="M656" t="inlineStr">
        <is>
          <t>Norfolk Community Health and Care NHS Trust</t>
        </is>
      </c>
      <c r="N656" t="inlineStr">
        <is>
          <t>01263 710575</t>
        </is>
      </c>
      <c r="O656" t="inlineStr"/>
      <c r="P656">
        <f>HYPERLINK("http://www.norfolkcommunityhealthandcare.nhs.uk", "http://www.norfolkcommunityhealthandcare.nhs.uk")</f>
        <v/>
      </c>
      <c r="Q656" t="inlineStr">
        <is>
          <t>(52.91447448730469, 1.1160567998886108)</t>
        </is>
      </c>
      <c r="R656" t="inlineStr"/>
    </row>
    <row r="657">
      <c r="A657" t="n">
        <v>43660</v>
      </c>
      <c r="B657" t="inlineStr">
        <is>
          <t>RY33E</t>
        </is>
      </c>
      <c r="C657" t="inlineStr">
        <is>
          <t>Hospital</t>
        </is>
      </c>
      <c r="D657" t="inlineStr">
        <is>
          <t>Hospital</t>
        </is>
      </c>
      <c r="E657" t="inlineStr">
        <is>
          <t>NHS Sector</t>
        </is>
      </c>
      <c r="F657" t="inlineStr">
        <is>
          <t>Visible</t>
        </is>
      </c>
      <c r="G657" t="b">
        <v>1</v>
      </c>
      <c r="H657" t="inlineStr">
        <is>
          <t>Swaffham Community Hospital</t>
        </is>
      </c>
      <c r="I657" t="inlineStr">
        <is>
          <t>Sporle Road</t>
        </is>
      </c>
      <c r="J657" t="inlineStr">
        <is>
          <t>Swaffham, Norfolk</t>
        </is>
      </c>
      <c r="K657" t="inlineStr">
        <is>
          <t>PE37 7HL</t>
        </is>
      </c>
      <c r="L657" t="inlineStr">
        <is>
          <t>RY3</t>
        </is>
      </c>
      <c r="M657" t="inlineStr">
        <is>
          <t>Norfolk Community Health and Care NHS Trust</t>
        </is>
      </c>
      <c r="N657" t="inlineStr">
        <is>
          <t>01760 726550</t>
        </is>
      </c>
      <c r="O657" t="inlineStr"/>
      <c r="P657">
        <f>HYPERLINK("http://www.norfolkcommunityhealthandcare.nhs.uk", "http://www.norfolkcommunityhealthandcare.nhs.uk")</f>
        <v/>
      </c>
      <c r="Q657" t="inlineStr">
        <is>
          <t>(52.6510124206543, 0.6922175288200378)</t>
        </is>
      </c>
      <c r="R657" t="inlineStr"/>
    </row>
    <row r="658">
      <c r="A658" t="n">
        <v>43666</v>
      </c>
      <c r="B658" t="inlineStr">
        <is>
          <t>RY539</t>
        </is>
      </c>
      <c r="C658" t="inlineStr">
        <is>
          <t>Hospital</t>
        </is>
      </c>
      <c r="D658" t="inlineStr">
        <is>
          <t>Hospital</t>
        </is>
      </c>
      <c r="E658" t="inlineStr">
        <is>
          <t>NHS Sector</t>
        </is>
      </c>
      <c r="F658" t="inlineStr">
        <is>
          <t>Visible</t>
        </is>
      </c>
      <c r="G658" t="b">
        <v>1</v>
      </c>
      <c r="H658" t="inlineStr">
        <is>
          <t>Skegness and District General Hospital</t>
        </is>
      </c>
      <c r="I658" t="inlineStr">
        <is>
          <t>Dorothy Avenue</t>
        </is>
      </c>
      <c r="J658" t="inlineStr">
        <is>
          <t>Skegness, Lincolnshire</t>
        </is>
      </c>
      <c r="K658" t="inlineStr">
        <is>
          <t>PE25 2BS</t>
        </is>
      </c>
      <c r="L658" t="inlineStr">
        <is>
          <t>RY5</t>
        </is>
      </c>
      <c r="M658" t="inlineStr">
        <is>
          <t>Lincolnshire Community Health Services NHS Trust</t>
        </is>
      </c>
      <c r="N658" t="inlineStr">
        <is>
          <t>01754 762 401</t>
        </is>
      </c>
      <c r="O658" t="inlineStr"/>
      <c r="P658">
        <f>HYPERLINK("http://www.lincolnshirecommunityhealthservices.nhs.uk/content/skegness-hospital", "http://www.lincolnshirecommunityhealthservices.nhs.uk/content/skegness-hospital")</f>
        <v/>
      </c>
      <c r="Q658" t="inlineStr">
        <is>
          <t>(53.14517974853516, 0.3322723507881165)</t>
        </is>
      </c>
      <c r="R658" t="inlineStr"/>
    </row>
    <row r="659">
      <c r="A659" t="n">
        <v>43667</v>
      </c>
      <c r="B659" t="inlineStr">
        <is>
          <t>RY567</t>
        </is>
      </c>
      <c r="C659" t="inlineStr">
        <is>
          <t>Hospital</t>
        </is>
      </c>
      <c r="D659" t="inlineStr">
        <is>
          <t>Hospital</t>
        </is>
      </c>
      <c r="E659" t="inlineStr">
        <is>
          <t>NHS Sector</t>
        </is>
      </c>
      <c r="F659" t="inlineStr">
        <is>
          <t>Visible</t>
        </is>
      </c>
      <c r="G659" t="b">
        <v>1</v>
      </c>
      <c r="H659" t="inlineStr">
        <is>
          <t>Johnson Community Hospital</t>
        </is>
      </c>
      <c r="I659" t="inlineStr">
        <is>
          <t>Spalding Road, Pinchbeck</t>
        </is>
      </c>
      <c r="J659" t="inlineStr">
        <is>
          <t>Spalding, Lincolnshire</t>
        </is>
      </c>
      <c r="K659" t="inlineStr">
        <is>
          <t>PE11 3DT</t>
        </is>
      </c>
      <c r="L659" t="inlineStr">
        <is>
          <t>RY5</t>
        </is>
      </c>
      <c r="M659" t="inlineStr">
        <is>
          <t>Lincolnshire Community Health Services NHS Trust</t>
        </is>
      </c>
      <c r="N659" t="inlineStr">
        <is>
          <t>01775 652 000</t>
        </is>
      </c>
      <c r="O659" t="inlineStr"/>
      <c r="P659">
        <f>HYPERLINK("http://www.lincolnshirecommunityhealthservices.nhs.uk/content/johnson-community-hospital", "http://www.lincolnshirecommunityhealthservices.nhs.uk/content/johnson-community-hospital")</f>
        <v/>
      </c>
      <c r="Q659" t="inlineStr">
        <is>
          <t>(52.80146789550781, -0.1508747190237045)</t>
        </is>
      </c>
      <c r="R659" t="inlineStr"/>
    </row>
    <row r="660">
      <c r="A660" t="n">
        <v>43668</v>
      </c>
      <c r="B660" t="inlineStr">
        <is>
          <t>RY568</t>
        </is>
      </c>
      <c r="C660" t="inlineStr">
        <is>
          <t>Hospital</t>
        </is>
      </c>
      <c r="D660" t="inlineStr">
        <is>
          <t>Hospital</t>
        </is>
      </c>
      <c r="E660" t="inlineStr">
        <is>
          <t>NHS Sector</t>
        </is>
      </c>
      <c r="F660" t="inlineStr">
        <is>
          <t>Visible</t>
        </is>
      </c>
      <c r="G660" t="b">
        <v>1</v>
      </c>
      <c r="H660" t="inlineStr">
        <is>
          <t>John Coupland Hospital</t>
        </is>
      </c>
      <c r="I660" t="inlineStr">
        <is>
          <t>Ropery Road</t>
        </is>
      </c>
      <c r="J660" t="inlineStr">
        <is>
          <t>Gainsborough, Lincolnshire</t>
        </is>
      </c>
      <c r="K660" t="inlineStr">
        <is>
          <t>DN21 2TJ</t>
        </is>
      </c>
      <c r="L660" t="inlineStr">
        <is>
          <t>RY5</t>
        </is>
      </c>
      <c r="M660" t="inlineStr">
        <is>
          <t>Lincolnshire Community Health Services NHS Trust</t>
        </is>
      </c>
      <c r="N660" t="inlineStr">
        <is>
          <t>01427 816 500</t>
        </is>
      </c>
      <c r="O660" t="inlineStr"/>
      <c r="P660">
        <f>HYPERLINK("http://www.lincolnshirecommunityhealthservices.nhs.uk/content/john-coupland-hospital", "http://www.lincolnshirecommunityhealthservices.nhs.uk/content/john-coupland-hospital")</f>
        <v/>
      </c>
      <c r="Q660" t="inlineStr">
        <is>
          <t>(53.41184616088867, -0.7847763895988464)</t>
        </is>
      </c>
      <c r="R660" t="inlineStr"/>
    </row>
    <row r="661">
      <c r="A661" t="n">
        <v>43669</v>
      </c>
      <c r="B661" t="inlineStr">
        <is>
          <t>RY572</t>
        </is>
      </c>
      <c r="C661" t="inlineStr">
        <is>
          <t>Hospital</t>
        </is>
      </c>
      <c r="D661" t="inlineStr">
        <is>
          <t>Hospital</t>
        </is>
      </c>
      <c r="E661" t="inlineStr">
        <is>
          <t>NHS Sector</t>
        </is>
      </c>
      <c r="F661" t="inlineStr">
        <is>
          <t>Visible</t>
        </is>
      </c>
      <c r="G661" t="b">
        <v>1</v>
      </c>
      <c r="H661" t="inlineStr">
        <is>
          <t>County Hospital Louth</t>
        </is>
      </c>
      <c r="I661" t="inlineStr">
        <is>
          <t>High Holme Road</t>
        </is>
      </c>
      <c r="J661" t="inlineStr">
        <is>
          <t>Louth, Lincolnshire</t>
        </is>
      </c>
      <c r="K661" t="inlineStr">
        <is>
          <t>LN11 0EU</t>
        </is>
      </c>
      <c r="L661" t="inlineStr">
        <is>
          <t>RY5</t>
        </is>
      </c>
      <c r="M661" t="inlineStr">
        <is>
          <t>Lincolnshire Community Health Services NHS Trust</t>
        </is>
      </c>
      <c r="N661" t="inlineStr">
        <is>
          <t>01507 600100</t>
        </is>
      </c>
      <c r="O661" t="inlineStr"/>
      <c r="P661">
        <f>HYPERLINK("http://www.lincolnshirecommunityhealthservices.nhs.uk/content/county-hospital-louth", "http://www.lincolnshirecommunityhealthservices.nhs.uk/content/county-hospital-louth")</f>
        <v/>
      </c>
      <c r="Q661" t="inlineStr">
        <is>
          <t>(53.37100982666016, -0.0085670743137598)</t>
        </is>
      </c>
      <c r="R661" t="inlineStr"/>
    </row>
    <row r="662">
      <c r="A662" t="n">
        <v>43674</v>
      </c>
      <c r="B662" t="inlineStr">
        <is>
          <t>RY838</t>
        </is>
      </c>
      <c r="C662" t="inlineStr">
        <is>
          <t>Hospital</t>
        </is>
      </c>
      <c r="D662" t="inlineStr">
        <is>
          <t>Hospital</t>
        </is>
      </c>
      <c r="E662" t="inlineStr">
        <is>
          <t>NHS Sector</t>
        </is>
      </c>
      <c r="F662" t="inlineStr">
        <is>
          <t>Visible</t>
        </is>
      </c>
      <c r="G662" t="b">
        <v>1</v>
      </c>
      <c r="H662" t="inlineStr">
        <is>
          <t>Whitworth Hospital</t>
        </is>
      </c>
      <c r="I662" t="inlineStr">
        <is>
          <t>330 Bakewell Road, Darley Dale</t>
        </is>
      </c>
      <c r="J662" t="inlineStr">
        <is>
          <t>Matlock, Derbyshire</t>
        </is>
      </c>
      <c r="K662" t="inlineStr">
        <is>
          <t>DE4 2JD</t>
        </is>
      </c>
      <c r="L662" t="inlineStr">
        <is>
          <t>RY8</t>
        </is>
      </c>
      <c r="M662" t="inlineStr">
        <is>
          <t>Derbyshire Community Health Services NHS Foundation Trust</t>
        </is>
      </c>
      <c r="N662" t="inlineStr">
        <is>
          <t>01629 580211</t>
        </is>
      </c>
      <c r="O662" t="inlineStr">
        <is>
          <t>dchst.patientexperienceteam@nhs.net</t>
        </is>
      </c>
      <c r="P662">
        <f>HYPERLINK("http://www.dchs.nhs.uk/home_redesign/our-services/find_services_by_location/whitworthhospital/", "http://www.dchs.nhs.uk/home_redesign/our-services/find_services_by_location/whitworthhospital/")</f>
        <v/>
      </c>
      <c r="Q662" t="inlineStr">
        <is>
          <t>(53.15092849731445, -1.5752007961273191)</t>
        </is>
      </c>
      <c r="R662" t="inlineStr"/>
    </row>
    <row r="663">
      <c r="A663" t="n">
        <v>43675</v>
      </c>
      <c r="B663" t="inlineStr">
        <is>
          <t>RY8AJ</t>
        </is>
      </c>
      <c r="C663" t="inlineStr">
        <is>
          <t>Hospital</t>
        </is>
      </c>
      <c r="D663" t="inlineStr">
        <is>
          <t>Hospital</t>
        </is>
      </c>
      <c r="E663" t="inlineStr">
        <is>
          <t>NHS Sector</t>
        </is>
      </c>
      <c r="F663" t="inlineStr">
        <is>
          <t>Visible</t>
        </is>
      </c>
      <c r="G663" t="b">
        <v>1</v>
      </c>
      <c r="H663" t="inlineStr">
        <is>
          <t>Walton Hospital</t>
        </is>
      </c>
      <c r="I663" t="inlineStr">
        <is>
          <t>Walton Hospital, Whitecotes Lane</t>
        </is>
      </c>
      <c r="J663" t="inlineStr">
        <is>
          <t>Chesterfield, Derbyshire</t>
        </is>
      </c>
      <c r="K663" t="inlineStr">
        <is>
          <t>S40 3HW</t>
        </is>
      </c>
      <c r="L663" t="inlineStr">
        <is>
          <t>RY8</t>
        </is>
      </c>
      <c r="M663" t="inlineStr">
        <is>
          <t>Derbyshire Community Health Services NHS Foundation Trust</t>
        </is>
      </c>
      <c r="N663" t="inlineStr">
        <is>
          <t>01246 515 505</t>
        </is>
      </c>
      <c r="O663" t="inlineStr">
        <is>
          <t>dchst.patientexperienceteam@nhs.net</t>
        </is>
      </c>
      <c r="P663">
        <f>HYPERLINK("http://www.dchs.nhs.uk/home_redesign/our-services/find_services_by_location/waltonhospital/", "http://www.dchs.nhs.uk/home_redesign/our-services/find_services_by_location/waltonhospital/")</f>
        <v/>
      </c>
      <c r="Q663" t="inlineStr">
        <is>
          <t>(53.22159194946289, -1.442568302154541)</t>
        </is>
      </c>
      <c r="R663" t="inlineStr"/>
    </row>
    <row r="664">
      <c r="A664" t="n">
        <v>43676</v>
      </c>
      <c r="B664" t="inlineStr">
        <is>
          <t>RY8DE</t>
        </is>
      </c>
      <c r="C664" t="inlineStr">
        <is>
          <t>Hospital</t>
        </is>
      </c>
      <c r="D664" t="inlineStr">
        <is>
          <t>Hospital</t>
        </is>
      </c>
      <c r="E664" t="inlineStr">
        <is>
          <t>NHS Sector</t>
        </is>
      </c>
      <c r="F664" t="inlineStr">
        <is>
          <t>Visible</t>
        </is>
      </c>
      <c r="G664" t="b">
        <v>1</v>
      </c>
      <c r="H664" t="inlineStr">
        <is>
          <t>Babington Hospital</t>
        </is>
      </c>
      <c r="I664" t="inlineStr">
        <is>
          <t>Babington Hospital, Derby Road, Belper</t>
        </is>
      </c>
      <c r="J664" t="inlineStr">
        <is>
          <t>Derby, Derbyshire</t>
        </is>
      </c>
      <c r="K664" t="inlineStr">
        <is>
          <t>DE56 1WH</t>
        </is>
      </c>
      <c r="L664" t="inlineStr">
        <is>
          <t>RY8</t>
        </is>
      </c>
      <c r="M664" t="inlineStr">
        <is>
          <t>Derbyshire Community Health Services NHS Foundation Trust</t>
        </is>
      </c>
      <c r="N664" t="inlineStr">
        <is>
          <t>01773824171</t>
        </is>
      </c>
      <c r="O664" t="inlineStr">
        <is>
          <t>dchst.patientexperienceteam@nhs.net</t>
        </is>
      </c>
      <c r="P664">
        <f>HYPERLINK("http://www.dchs.nhs.uk/home_redesign/our-services/find_services_by_location/babington-hospital/", "http://www.dchs.nhs.uk/home_redesign/our-services/find_services_by_location/babington-hospital/")</f>
        <v/>
      </c>
      <c r="Q664" t="inlineStr">
        <is>
          <t>(53.01894760131836, -1.485832691192627)</t>
        </is>
      </c>
      <c r="R664" t="inlineStr"/>
    </row>
    <row r="665">
      <c r="A665" t="n">
        <v>43678</v>
      </c>
      <c r="B665" t="inlineStr">
        <is>
          <t>RY8DG</t>
        </is>
      </c>
      <c r="C665" t="inlineStr">
        <is>
          <t>Hospital</t>
        </is>
      </c>
      <c r="D665" t="inlineStr">
        <is>
          <t>Hospital</t>
        </is>
      </c>
      <c r="E665" t="inlineStr">
        <is>
          <t>NHS Sector</t>
        </is>
      </c>
      <c r="F665" t="inlineStr">
        <is>
          <t>Visible</t>
        </is>
      </c>
      <c r="G665" t="b">
        <v>1</v>
      </c>
      <c r="H665" t="inlineStr">
        <is>
          <t>Ripley Hospital</t>
        </is>
      </c>
      <c r="I665" t="inlineStr">
        <is>
          <t>Sandham Lane</t>
        </is>
      </c>
      <c r="J665" t="inlineStr">
        <is>
          <t>Ripley, Derbyshire</t>
        </is>
      </c>
      <c r="K665" t="inlineStr">
        <is>
          <t>DE5 3HE</t>
        </is>
      </c>
      <c r="L665" t="inlineStr">
        <is>
          <t>RY8</t>
        </is>
      </c>
      <c r="M665" t="inlineStr">
        <is>
          <t>Derbyshire Community Health Services NHS Foundation Trust</t>
        </is>
      </c>
      <c r="N665" t="inlineStr">
        <is>
          <t>01773 743456</t>
        </is>
      </c>
      <c r="O665" t="inlineStr">
        <is>
          <t>dchst.patientexperienceteam@nhs.net</t>
        </is>
      </c>
      <c r="P665">
        <f>HYPERLINK("http://www.dchs.nhs.uk/home_redesign/our-services/find_services_by_location/ripleyhospital/", "http://www.dchs.nhs.uk/home_redesign/our-services/find_services_by_location/ripleyhospital/")</f>
        <v/>
      </c>
      <c r="Q665" t="inlineStr">
        <is>
          <t>(53.0469856262207, -1.4123921394348145)</t>
        </is>
      </c>
      <c r="R665" t="inlineStr"/>
    </row>
    <row r="666">
      <c r="A666" t="n">
        <v>43679</v>
      </c>
      <c r="B666" t="inlineStr">
        <is>
          <t>RY8NA</t>
        </is>
      </c>
      <c r="C666" t="inlineStr">
        <is>
          <t>Hospital</t>
        </is>
      </c>
      <c r="D666" t="inlineStr">
        <is>
          <t>Hospital</t>
        </is>
      </c>
      <c r="E666" t="inlineStr">
        <is>
          <t>NHS Sector</t>
        </is>
      </c>
      <c r="F666" t="inlineStr">
        <is>
          <t>Visible</t>
        </is>
      </c>
      <c r="G666" t="b">
        <v>1</v>
      </c>
      <c r="H666" t="inlineStr">
        <is>
          <t>Newholme Hospital</t>
        </is>
      </c>
      <c r="I666" t="inlineStr">
        <is>
          <t>(Head Office), Baslow Road</t>
        </is>
      </c>
      <c r="J666" t="inlineStr">
        <is>
          <t>Bakewell, Derbyshire</t>
        </is>
      </c>
      <c r="K666" t="inlineStr">
        <is>
          <t>DE45 1AD</t>
        </is>
      </c>
      <c r="L666" t="inlineStr">
        <is>
          <t>RY8</t>
        </is>
      </c>
      <c r="M666" t="inlineStr">
        <is>
          <t>Derbyshire Community Health Services NHS Foundation Trust</t>
        </is>
      </c>
      <c r="N666" t="inlineStr">
        <is>
          <t>01629 812 525</t>
        </is>
      </c>
      <c r="O666" t="inlineStr">
        <is>
          <t>dchst.patientexperienceteam@nhs.net</t>
        </is>
      </c>
      <c r="P666">
        <f>HYPERLINK("http://www.dchs.nhs.uk/home_redesign/our-services/find_services_by_location/newholmehospital/", "http://www.dchs.nhs.uk/home_redesign/our-services/find_services_by_location/newholmehospital/")</f>
        <v/>
      </c>
      <c r="Q666" t="inlineStr">
        <is>
          <t>(53.21879577636719, -1.6723252534866333)</t>
        </is>
      </c>
      <c r="R666" t="inlineStr"/>
    </row>
    <row r="667">
      <c r="A667" t="n">
        <v>43680</v>
      </c>
      <c r="B667" t="inlineStr">
        <is>
          <t>RY8NR</t>
        </is>
      </c>
      <c r="C667" t="inlineStr">
        <is>
          <t>Hospital</t>
        </is>
      </c>
      <c r="D667" t="inlineStr">
        <is>
          <t>Hospital</t>
        </is>
      </c>
      <c r="E667" t="inlineStr">
        <is>
          <t>NHS Sector</t>
        </is>
      </c>
      <c r="F667" t="inlineStr">
        <is>
          <t>Visible</t>
        </is>
      </c>
      <c r="G667" t="b">
        <v>1</v>
      </c>
      <c r="H667" t="inlineStr">
        <is>
          <t>Clay Cross Hospital</t>
        </is>
      </c>
      <c r="I667" t="inlineStr">
        <is>
          <t>Market Street</t>
        </is>
      </c>
      <c r="J667" t="inlineStr">
        <is>
          <t>Chesterfield, Derbyshire</t>
        </is>
      </c>
      <c r="K667" t="inlineStr">
        <is>
          <t>S45 9NZ</t>
        </is>
      </c>
      <c r="L667" t="inlineStr">
        <is>
          <t>RY8</t>
        </is>
      </c>
      <c r="M667" t="inlineStr">
        <is>
          <t>Derbyshire Community Health Services NHS Foundation Trust</t>
        </is>
      </c>
      <c r="N667" t="inlineStr">
        <is>
          <t>01246 252900</t>
        </is>
      </c>
      <c r="O667" t="inlineStr">
        <is>
          <t>dchst.patientexperienceteam@nhs.net</t>
        </is>
      </c>
      <c r="P667">
        <f>HYPERLINK("http://www.dchs.nhs.uk/home_redesign/our-services/find_services_by_location/claycross_hospital/", "http://www.dchs.nhs.uk/home_redesign/our-services/find_services_by_location/claycross_hospital/")</f>
        <v/>
      </c>
      <c r="Q667" t="inlineStr">
        <is>
          <t>(53.16793441772461, -1.4072117805480957)</t>
        </is>
      </c>
      <c r="R667" t="inlineStr"/>
    </row>
    <row r="668">
      <c r="A668" t="n">
        <v>43681</v>
      </c>
      <c r="B668" t="inlineStr">
        <is>
          <t>RY8NT</t>
        </is>
      </c>
      <c r="C668" t="inlineStr">
        <is>
          <t>Hospital</t>
        </is>
      </c>
      <c r="D668" t="inlineStr">
        <is>
          <t>Hospital</t>
        </is>
      </c>
      <c r="E668" t="inlineStr">
        <is>
          <t>NHS Sector</t>
        </is>
      </c>
      <c r="F668" t="inlineStr">
        <is>
          <t>Visible</t>
        </is>
      </c>
      <c r="G668" t="b">
        <v>1</v>
      </c>
      <c r="H668" t="inlineStr">
        <is>
          <t>Bolsover Hospital</t>
        </is>
      </c>
      <c r="I668" t="inlineStr">
        <is>
          <t>Welbeck Road, Bolsover</t>
        </is>
      </c>
      <c r="J668" t="inlineStr">
        <is>
          <t>Chesterfield, Derbyshire</t>
        </is>
      </c>
      <c r="K668" t="inlineStr">
        <is>
          <t>S44 6DH</t>
        </is>
      </c>
      <c r="L668" t="inlineStr">
        <is>
          <t>RY8</t>
        </is>
      </c>
      <c r="M668" t="inlineStr">
        <is>
          <t>Derbyshire Community Health Services NHS Foundation Trust</t>
        </is>
      </c>
      <c r="N668" t="inlineStr">
        <is>
          <t>01246 827 901</t>
        </is>
      </c>
      <c r="O668" t="inlineStr">
        <is>
          <t>dchst.patientexperienceteam@nhs.net</t>
        </is>
      </c>
      <c r="P668">
        <f>HYPERLINK("http://www.dchs.nhs.uk/home_redesign/our-services/find_services_by_location/bolsoverhospital/", "http://www.dchs.nhs.uk/home_redesign/our-services/find_services_by_location/bolsoverhospital/")</f>
        <v/>
      </c>
      <c r="Q668" t="inlineStr">
        <is>
          <t>(53.23152923583984, -1.2825016975402832)</t>
        </is>
      </c>
      <c r="R668" t="inlineStr"/>
    </row>
    <row r="669">
      <c r="A669" t="n">
        <v>43682</v>
      </c>
      <c r="B669" t="inlineStr">
        <is>
          <t>RY8NW</t>
        </is>
      </c>
      <c r="C669" t="inlineStr">
        <is>
          <t>Hospital</t>
        </is>
      </c>
      <c r="D669" t="inlineStr">
        <is>
          <t>Hospital</t>
        </is>
      </c>
      <c r="E669" t="inlineStr">
        <is>
          <t>NHS Sector</t>
        </is>
      </c>
      <c r="F669" t="inlineStr">
        <is>
          <t>Visible</t>
        </is>
      </c>
      <c r="G669" t="b">
        <v>1</v>
      </c>
      <c r="H669" t="inlineStr">
        <is>
          <t>Cavendish Hospital</t>
        </is>
      </c>
      <c r="I669" t="inlineStr">
        <is>
          <t>Manchester Road</t>
        </is>
      </c>
      <c r="J669" t="inlineStr">
        <is>
          <t>Buxton, Derbyshire</t>
        </is>
      </c>
      <c r="K669" t="inlineStr">
        <is>
          <t>SK17 6TE</t>
        </is>
      </c>
      <c r="L669" t="inlineStr">
        <is>
          <t>RY8</t>
        </is>
      </c>
      <c r="M669" t="inlineStr">
        <is>
          <t>Derbyshire Community Health Services NHS Foundation Trust</t>
        </is>
      </c>
      <c r="N669" t="inlineStr">
        <is>
          <t>01298 212800</t>
        </is>
      </c>
      <c r="O669" t="inlineStr">
        <is>
          <t>dchst.patientexperienceteam@nhs.net</t>
        </is>
      </c>
      <c r="P669">
        <f>HYPERLINK("http://www.dchs.nhs.uk/home_redesign/our-services/find_services_by_location/cavendishhospital/", "http://www.dchs.nhs.uk/home_redesign/our-services/find_services_by_location/cavendishhospital/")</f>
        <v/>
      </c>
      <c r="Q669" t="inlineStr">
        <is>
          <t>(53.26244735717773, -1.921240329742432)</t>
        </is>
      </c>
      <c r="R669" t="inlineStr"/>
    </row>
    <row r="670">
      <c r="A670" t="n">
        <v>43683</v>
      </c>
      <c r="B670" t="inlineStr">
        <is>
          <t>RY8RH</t>
        </is>
      </c>
      <c r="C670" t="inlineStr">
        <is>
          <t>Hospital</t>
        </is>
      </c>
      <c r="D670" t="inlineStr">
        <is>
          <t>Hospital</t>
        </is>
      </c>
      <c r="E670" t="inlineStr">
        <is>
          <t>NHS Sector</t>
        </is>
      </c>
      <c r="F670" t="inlineStr">
        <is>
          <t>Visible</t>
        </is>
      </c>
      <c r="G670" t="b">
        <v>1</v>
      </c>
      <c r="H670" t="inlineStr">
        <is>
          <t>Ilkeston Community Hospital</t>
        </is>
      </c>
      <c r="I670" t="inlineStr">
        <is>
          <t>Heanor Road</t>
        </is>
      </c>
      <c r="J670" t="inlineStr">
        <is>
          <t>Ilkeston, Derbyshire</t>
        </is>
      </c>
      <c r="K670" t="inlineStr">
        <is>
          <t>DE7 8LN</t>
        </is>
      </c>
      <c r="L670" t="inlineStr">
        <is>
          <t>RY8</t>
        </is>
      </c>
      <c r="M670" t="inlineStr">
        <is>
          <t>Derbyshire Community Health Services NHS Foundation Trust</t>
        </is>
      </c>
      <c r="N670" t="inlineStr">
        <is>
          <t>0115 9305522</t>
        </is>
      </c>
      <c r="O670" t="inlineStr">
        <is>
          <t>dchst.patientexperienceteam@nhs.net</t>
        </is>
      </c>
      <c r="P670">
        <f>HYPERLINK("http://www.dchs.nhs.uk/home_redesign/our-services/find_services_by_location/ilkeston/", "http://www.dchs.nhs.uk/home_redesign/our-services/find_services_by_location/ilkeston/")</f>
        <v/>
      </c>
      <c r="Q670" t="inlineStr">
        <is>
          <t>(52.98809432983398, -1.320802927017212)</t>
        </is>
      </c>
      <c r="R670" t="inlineStr"/>
    </row>
    <row r="671">
      <c r="A671" t="n">
        <v>43750</v>
      </c>
      <c r="B671" t="inlineStr">
        <is>
          <t>RYG79</t>
        </is>
      </c>
      <c r="C671" t="inlineStr">
        <is>
          <t>Hospital</t>
        </is>
      </c>
      <c r="D671" t="inlineStr">
        <is>
          <t>Hospital</t>
        </is>
      </c>
      <c r="E671" t="inlineStr">
        <is>
          <t>NHS Sector</t>
        </is>
      </c>
      <c r="F671" t="inlineStr">
        <is>
          <t>Visible</t>
        </is>
      </c>
      <c r="G671" t="b">
        <v>1</v>
      </c>
      <c r="H671" t="inlineStr">
        <is>
          <t>St Michael's Hospital</t>
        </is>
      </c>
      <c r="I671" t="inlineStr">
        <is>
          <t>St Michael's Road</t>
        </is>
      </c>
      <c r="J671" t="inlineStr">
        <is>
          <t>Warwick, Warwickshire</t>
        </is>
      </c>
      <c r="K671" t="inlineStr">
        <is>
          <t>CV34 5QW</t>
        </is>
      </c>
      <c r="L671" t="inlineStr">
        <is>
          <t>RYG</t>
        </is>
      </c>
      <c r="M671" t="inlineStr">
        <is>
          <t>Coventry and Warwickshire Partnership NHS Trust</t>
        </is>
      </c>
      <c r="N671" t="inlineStr">
        <is>
          <t>01926 406789</t>
        </is>
      </c>
      <c r="O671" t="inlineStr"/>
      <c r="P671">
        <f>HYPERLINK("https://www.covwarkpt.nhs.uk/st-michaels", "https://www.covwarkpt.nhs.uk/st-michaels")</f>
        <v/>
      </c>
      <c r="Q671" t="inlineStr">
        <is>
          <t>(52.288841247558594, -1.5943973064422607)</t>
        </is>
      </c>
      <c r="R671" t="inlineStr"/>
    </row>
    <row r="672">
      <c r="A672" t="n">
        <v>43764</v>
      </c>
      <c r="B672" t="inlineStr">
        <is>
          <t>RYG96</t>
        </is>
      </c>
      <c r="C672" t="inlineStr">
        <is>
          <t>Hospital</t>
        </is>
      </c>
      <c r="D672" t="inlineStr">
        <is>
          <t>Hospital</t>
        </is>
      </c>
      <c r="E672" t="inlineStr">
        <is>
          <t>NHS Sector</t>
        </is>
      </c>
      <c r="F672" t="inlineStr">
        <is>
          <t>Visible</t>
        </is>
      </c>
      <c r="G672" t="b">
        <v>1</v>
      </c>
      <c r="H672" t="inlineStr">
        <is>
          <t>Brooklands Hospital</t>
        </is>
      </c>
      <c r="I672" t="inlineStr">
        <is>
          <t>Coleshill Road, Marston Green</t>
        </is>
      </c>
      <c r="J672" t="inlineStr">
        <is>
          <t>Birmingham, West Midlands</t>
        </is>
      </c>
      <c r="K672" t="inlineStr">
        <is>
          <t>B37 7HL</t>
        </is>
      </c>
      <c r="L672" t="inlineStr">
        <is>
          <t>RYG</t>
        </is>
      </c>
      <c r="M672" t="inlineStr">
        <is>
          <t>Coventry and Warwickshire Partnership NHS Trust</t>
        </is>
      </c>
      <c r="N672" t="inlineStr">
        <is>
          <t>0121 329 4900</t>
        </is>
      </c>
      <c r="O672" t="inlineStr"/>
      <c r="P672">
        <f>HYPERLINK("https://www.covwarkpt.nhs.uk/brooklands", "https://www.covwarkpt.nhs.uk/brooklands")</f>
        <v/>
      </c>
      <c r="Q672" t="inlineStr">
        <is>
          <t>(52.4712028503418, -1.74408757686615)</t>
        </is>
      </c>
      <c r="R672" t="inlineStr"/>
    </row>
    <row r="673">
      <c r="A673" t="n">
        <v>43800</v>
      </c>
      <c r="B673" t="inlineStr">
        <is>
          <t>RYJ01</t>
        </is>
      </c>
      <c r="C673" t="inlineStr">
        <is>
          <t>Hospital</t>
        </is>
      </c>
      <c r="D673" t="inlineStr">
        <is>
          <t>Hospital</t>
        </is>
      </c>
      <c r="E673" t="inlineStr">
        <is>
          <t>NHS Sector</t>
        </is>
      </c>
      <c r="F673" t="inlineStr">
        <is>
          <t>Visible</t>
        </is>
      </c>
      <c r="G673" t="b">
        <v>1</v>
      </c>
      <c r="H673" t="inlineStr">
        <is>
          <t>St Mary's Hospital (HQ)</t>
        </is>
      </c>
      <c r="I673" t="inlineStr">
        <is>
          <t>Praed Street</t>
        </is>
      </c>
      <c r="J673" t="inlineStr">
        <is>
          <t>London</t>
        </is>
      </c>
      <c r="K673" t="inlineStr">
        <is>
          <t>W2 1NY</t>
        </is>
      </c>
      <c r="L673" t="inlineStr">
        <is>
          <t>RYJ</t>
        </is>
      </c>
      <c r="M673" t="inlineStr">
        <is>
          <t>Imperial College Healthcare NHS Trust</t>
        </is>
      </c>
      <c r="N673" t="inlineStr">
        <is>
          <t>020 3312 6666</t>
        </is>
      </c>
      <c r="O673" t="inlineStr"/>
      <c r="P673">
        <f>HYPERLINK("https://www.imperial.nhs.uk/our-locations/st-marys-hospital", "https://www.imperial.nhs.uk/our-locations/st-marys-hospital")</f>
        <v/>
      </c>
      <c r="Q673" t="inlineStr">
        <is>
          <t>(51.51697158813477, -0.1735550612211227)</t>
        </is>
      </c>
      <c r="R673" t="inlineStr"/>
    </row>
    <row r="674">
      <c r="A674" t="n">
        <v>43801</v>
      </c>
      <c r="B674" t="inlineStr">
        <is>
          <t>RYJ02</t>
        </is>
      </c>
      <c r="C674" t="inlineStr">
        <is>
          <t>Hospital</t>
        </is>
      </c>
      <c r="D674" t="inlineStr">
        <is>
          <t>Hospital</t>
        </is>
      </c>
      <c r="E674" t="inlineStr">
        <is>
          <t>NHS Sector</t>
        </is>
      </c>
      <c r="F674" t="inlineStr">
        <is>
          <t>Visible</t>
        </is>
      </c>
      <c r="G674" t="b">
        <v>1</v>
      </c>
      <c r="H674" t="inlineStr">
        <is>
          <t>Charing Cross Hospital</t>
        </is>
      </c>
      <c r="I674" t="inlineStr">
        <is>
          <t>Fulham Palace Road</t>
        </is>
      </c>
      <c r="J674" t="inlineStr">
        <is>
          <t>London</t>
        </is>
      </c>
      <c r="K674" t="inlineStr">
        <is>
          <t>W6 8RF</t>
        </is>
      </c>
      <c r="L674" t="inlineStr">
        <is>
          <t>RYJ</t>
        </is>
      </c>
      <c r="M674" t="inlineStr">
        <is>
          <t>Imperial College Healthcare NHS Trust</t>
        </is>
      </c>
      <c r="N674" t="inlineStr">
        <is>
          <t>020 3311 1234</t>
        </is>
      </c>
      <c r="O674" t="inlineStr"/>
      <c r="P674">
        <f>HYPERLINK("https://www.imperial.nhs.uk/our-locations/charing-cross-hospital", "https://www.imperial.nhs.uk/our-locations/charing-cross-hospital")</f>
        <v/>
      </c>
      <c r="Q674" t="inlineStr">
        <is>
          <t>(51.48704528808594, -0.2199209779500961)</t>
        </is>
      </c>
      <c r="R674" t="inlineStr"/>
    </row>
    <row r="675">
      <c r="A675" t="n">
        <v>43802</v>
      </c>
      <c r="B675" t="inlineStr">
        <is>
          <t>RYJ03</t>
        </is>
      </c>
      <c r="C675" t="inlineStr">
        <is>
          <t>Hospital</t>
        </is>
      </c>
      <c r="D675" t="inlineStr">
        <is>
          <t>Hospital</t>
        </is>
      </c>
      <c r="E675" t="inlineStr">
        <is>
          <t>NHS Sector</t>
        </is>
      </c>
      <c r="F675" t="inlineStr">
        <is>
          <t>Visible</t>
        </is>
      </c>
      <c r="G675" t="b">
        <v>1</v>
      </c>
      <c r="H675" t="inlineStr">
        <is>
          <t>Hammersmith Hospital</t>
        </is>
      </c>
      <c r="I675" t="inlineStr">
        <is>
          <t>Du Cane Road</t>
        </is>
      </c>
      <c r="J675" t="inlineStr">
        <is>
          <t>London</t>
        </is>
      </c>
      <c r="K675" t="inlineStr">
        <is>
          <t>W12 0HS</t>
        </is>
      </c>
      <c r="L675" t="inlineStr">
        <is>
          <t>RYJ</t>
        </is>
      </c>
      <c r="M675" t="inlineStr">
        <is>
          <t>Imperial College Healthcare NHS Trust</t>
        </is>
      </c>
      <c r="N675" t="inlineStr">
        <is>
          <t>020 3313 1000</t>
        </is>
      </c>
      <c r="O675" t="inlineStr"/>
      <c r="P675">
        <f>HYPERLINK("https://www.imperial.nhs.uk/our-locations/hammersmith-hospital", "https://www.imperial.nhs.uk/our-locations/hammersmith-hospital")</f>
        <v/>
      </c>
      <c r="Q675" t="inlineStr">
        <is>
          <t>(51.5174217224121, -0.2347068190574646)</t>
        </is>
      </c>
      <c r="R675" t="inlineStr"/>
    </row>
    <row r="676">
      <c r="A676" t="n">
        <v>43803</v>
      </c>
      <c r="B676" t="inlineStr">
        <is>
          <t>RYJ04</t>
        </is>
      </c>
      <c r="C676" t="inlineStr">
        <is>
          <t>Hospital</t>
        </is>
      </c>
      <c r="D676" t="inlineStr">
        <is>
          <t>Hospital</t>
        </is>
      </c>
      <c r="E676" t="inlineStr">
        <is>
          <t>NHS Sector</t>
        </is>
      </c>
      <c r="F676" t="inlineStr">
        <is>
          <t>Visible</t>
        </is>
      </c>
      <c r="G676" t="b">
        <v>1</v>
      </c>
      <c r="H676" t="inlineStr">
        <is>
          <t>Queen Charlotte's &amp; Chelsea Hospital</t>
        </is>
      </c>
      <c r="I676" t="inlineStr">
        <is>
          <t>Du Cane Road</t>
        </is>
      </c>
      <c r="J676" t="inlineStr">
        <is>
          <t>London</t>
        </is>
      </c>
      <c r="K676" t="inlineStr">
        <is>
          <t>W12 0HS</t>
        </is>
      </c>
      <c r="L676" t="inlineStr">
        <is>
          <t>RYJ</t>
        </is>
      </c>
      <c r="M676" t="inlineStr">
        <is>
          <t>Imperial College Healthcare NHS Trust</t>
        </is>
      </c>
      <c r="N676" t="inlineStr">
        <is>
          <t>020 3313 1111</t>
        </is>
      </c>
      <c r="O676" t="inlineStr"/>
      <c r="P676">
        <f>HYPERLINK("https://www.imperial.nhs.uk/our-locations/queen-charlottes-and-chelsea-hospital", "https://www.imperial.nhs.uk/our-locations/queen-charlottes-and-chelsea-hospital")</f>
        <v/>
      </c>
      <c r="Q676" t="inlineStr">
        <is>
          <t>(51.5174217224121, -0.2347068190574646)</t>
        </is>
      </c>
      <c r="R676" t="inlineStr"/>
    </row>
    <row r="677">
      <c r="A677" t="n">
        <v>43804</v>
      </c>
      <c r="B677" t="inlineStr">
        <is>
          <t>RYJ07</t>
        </is>
      </c>
      <c r="C677" t="inlineStr">
        <is>
          <t>Hospital</t>
        </is>
      </c>
      <c r="D677" t="inlineStr">
        <is>
          <t>Hospital</t>
        </is>
      </c>
      <c r="E677" t="inlineStr">
        <is>
          <t>NHS Sector</t>
        </is>
      </c>
      <c r="F677" t="inlineStr">
        <is>
          <t>Visible</t>
        </is>
      </c>
      <c r="G677" t="b">
        <v>1</v>
      </c>
      <c r="H677" t="inlineStr">
        <is>
          <t>Western Eye Hospital</t>
        </is>
      </c>
      <c r="I677" t="inlineStr">
        <is>
          <t>153-173 Marylebone Road</t>
        </is>
      </c>
      <c r="J677" t="inlineStr">
        <is>
          <t>London</t>
        </is>
      </c>
      <c r="K677" t="inlineStr">
        <is>
          <t>NW1 5QH</t>
        </is>
      </c>
      <c r="L677" t="inlineStr">
        <is>
          <t>RYJ</t>
        </is>
      </c>
      <c r="M677" t="inlineStr">
        <is>
          <t>Imperial College Healthcare NHS Trust</t>
        </is>
      </c>
      <c r="N677" t="inlineStr">
        <is>
          <t>020 3312 6666</t>
        </is>
      </c>
      <c r="O677" t="inlineStr"/>
      <c r="P677">
        <f>HYPERLINK("https://www.imperial.nhs.uk/our-locations/western-eye-hospital", "https://www.imperial.nhs.uk/our-locations/western-eye-hospital")</f>
        <v/>
      </c>
      <c r="Q677" t="inlineStr">
        <is>
          <t>(51.52070236206055, -0.1633156388998031)</t>
        </is>
      </c>
      <c r="R677" t="inlineStr"/>
    </row>
    <row r="678">
      <c r="A678" t="n">
        <v>43868</v>
      </c>
      <c r="B678" t="inlineStr">
        <is>
          <t>RYR14</t>
        </is>
      </c>
      <c r="C678" t="inlineStr">
        <is>
          <t>Hospital</t>
        </is>
      </c>
      <c r="D678" t="inlineStr">
        <is>
          <t>Hospital</t>
        </is>
      </c>
      <c r="E678" t="inlineStr">
        <is>
          <t>NHS Sector</t>
        </is>
      </c>
      <c r="F678" t="inlineStr">
        <is>
          <t>Visible</t>
        </is>
      </c>
      <c r="G678" t="b">
        <v>1</v>
      </c>
      <c r="H678" t="inlineStr">
        <is>
          <t>Southlands Hospital</t>
        </is>
      </c>
      <c r="I678" t="inlineStr">
        <is>
          <t>Upper Shoreham Road</t>
        </is>
      </c>
      <c r="J678" t="inlineStr">
        <is>
          <t>Shoreham-By-Sea, West Sussex</t>
        </is>
      </c>
      <c r="K678" t="inlineStr">
        <is>
          <t>BN43 6TQ</t>
        </is>
      </c>
      <c r="L678" t="inlineStr">
        <is>
          <t>RYR</t>
        </is>
      </c>
      <c r="M678" t="inlineStr">
        <is>
          <t>Western Sussex Hospitals NHS Foundation Trust</t>
        </is>
      </c>
      <c r="N678" t="inlineStr">
        <is>
          <t>01903 205111</t>
        </is>
      </c>
      <c r="O678" t="inlineStr"/>
      <c r="P678">
        <f>HYPERLINK("http://www.westernsussexhospitals.nhs.uk/", "http://www.westernsussexhospitals.nhs.uk/")</f>
        <v/>
      </c>
      <c r="Q678" t="inlineStr">
        <is>
          <t>(50.84075927734375, -0.2561325132846832)</t>
        </is>
      </c>
      <c r="R678" t="inlineStr"/>
    </row>
    <row r="679">
      <c r="A679" t="n">
        <v>43869</v>
      </c>
      <c r="B679" t="inlineStr">
        <is>
          <t>RYR16</t>
        </is>
      </c>
      <c r="C679" t="inlineStr">
        <is>
          <t>Hospital</t>
        </is>
      </c>
      <c r="D679" t="inlineStr">
        <is>
          <t>Hospital</t>
        </is>
      </c>
      <c r="E679" t="inlineStr">
        <is>
          <t>NHS Sector</t>
        </is>
      </c>
      <c r="F679" t="inlineStr">
        <is>
          <t>Visible</t>
        </is>
      </c>
      <c r="G679" t="b">
        <v>1</v>
      </c>
      <c r="H679" t="inlineStr">
        <is>
          <t>St Richard's Hospital</t>
        </is>
      </c>
      <c r="I679" t="inlineStr">
        <is>
          <t>Spitalfield Lane</t>
        </is>
      </c>
      <c r="J679" t="inlineStr">
        <is>
          <t>Chichester, West Sussex</t>
        </is>
      </c>
      <c r="K679" t="inlineStr">
        <is>
          <t>PO19 6SE</t>
        </is>
      </c>
      <c r="L679" t="inlineStr">
        <is>
          <t>RYR</t>
        </is>
      </c>
      <c r="M679" t="inlineStr">
        <is>
          <t>Western Sussex Hospitals NHS Foundation Trust</t>
        </is>
      </c>
      <c r="N679" t="inlineStr">
        <is>
          <t xml:space="preserve">(01243) 788122   </t>
        </is>
      </c>
      <c r="O679" t="inlineStr">
        <is>
          <t>firstname.surname@wsht.nhs.uk</t>
        </is>
      </c>
      <c r="P679">
        <f>HYPERLINK("http://www.westernsussexhospitals.nhs.uk/", "http://www.westernsussexhospitals.nhs.uk/")</f>
        <v/>
      </c>
      <c r="Q679" t="inlineStr">
        <is>
          <t>(50.84355545043945, -0.7680127620697021)</t>
        </is>
      </c>
      <c r="R679" t="inlineStr"/>
    </row>
    <row r="680">
      <c r="A680" t="n">
        <v>43870</v>
      </c>
      <c r="B680" t="inlineStr">
        <is>
          <t>RYR18</t>
        </is>
      </c>
      <c r="C680" t="inlineStr">
        <is>
          <t>Hospital</t>
        </is>
      </c>
      <c r="D680" t="inlineStr">
        <is>
          <t>Hospital</t>
        </is>
      </c>
      <c r="E680" t="inlineStr">
        <is>
          <t>NHS Sector</t>
        </is>
      </c>
      <c r="F680" t="inlineStr">
        <is>
          <t>Visible</t>
        </is>
      </c>
      <c r="G680" t="b">
        <v>1</v>
      </c>
      <c r="H680" t="inlineStr">
        <is>
          <t>Worthing Hospital</t>
        </is>
      </c>
      <c r="I680" t="inlineStr">
        <is>
          <t>Lyndhurst Road</t>
        </is>
      </c>
      <c r="J680" t="inlineStr">
        <is>
          <t>Worthing, West Sussex</t>
        </is>
      </c>
      <c r="K680" t="inlineStr">
        <is>
          <t>BN11 2DH</t>
        </is>
      </c>
      <c r="L680" t="inlineStr">
        <is>
          <t>RYR</t>
        </is>
      </c>
      <c r="M680" t="inlineStr">
        <is>
          <t>Western Sussex Hospitals NHS Foundation Trust</t>
        </is>
      </c>
      <c r="N680" t="inlineStr">
        <is>
          <t>01903 205111</t>
        </is>
      </c>
      <c r="O680" t="inlineStr"/>
      <c r="P680">
        <f>HYPERLINK("http://www.westernsussexhospitals.nhs.uk/", "http://www.westernsussexhospitals.nhs.uk/")</f>
        <v/>
      </c>
      <c r="Q680" t="inlineStr">
        <is>
          <t>(50.81669235229492, -0.3634150624275208)</t>
        </is>
      </c>
      <c r="R680" t="inlineStr">
        <is>
          <t>01903 285045</t>
        </is>
      </c>
    </row>
    <row r="681">
      <c r="A681" t="n">
        <v>43873</v>
      </c>
      <c r="B681" t="inlineStr">
        <is>
          <t>RYV01</t>
        </is>
      </c>
      <c r="C681" t="inlineStr">
        <is>
          <t>Hospital</t>
        </is>
      </c>
      <c r="D681" t="inlineStr">
        <is>
          <t>Hospital</t>
        </is>
      </c>
      <c r="E681" t="inlineStr">
        <is>
          <t>NHS Sector</t>
        </is>
      </c>
      <c r="F681" t="inlineStr">
        <is>
          <t>Visible</t>
        </is>
      </c>
      <c r="G681" t="b">
        <v>1</v>
      </c>
      <c r="H681" t="inlineStr">
        <is>
          <t>Brookfields Hospital</t>
        </is>
      </c>
      <c r="I681" t="inlineStr">
        <is>
          <t>351 Mill Road</t>
        </is>
      </c>
      <c r="J681" t="inlineStr">
        <is>
          <t>Cambridge, Cambridgeshire</t>
        </is>
      </c>
      <c r="K681" t="inlineStr">
        <is>
          <t>CB1 3DF</t>
        </is>
      </c>
      <c r="L681" t="inlineStr">
        <is>
          <t>RYV</t>
        </is>
      </c>
      <c r="M681" t="inlineStr">
        <is>
          <t>Cambridgeshire Community Services NHS Trust</t>
        </is>
      </c>
      <c r="N681" t="inlineStr">
        <is>
          <t>01223 603051</t>
        </is>
      </c>
      <c r="O681" t="inlineStr">
        <is>
          <t>ccs-tr.pals@nhs.net</t>
        </is>
      </c>
      <c r="P681">
        <f>HYPERLINK("nan", "nan")</f>
        <v/>
      </c>
      <c r="Q681" t="inlineStr">
        <is>
          <t>(52.19712448120117, 0.1508167535066604)</t>
        </is>
      </c>
      <c r="R681" t="inlineStr"/>
    </row>
    <row r="682">
      <c r="A682" t="n">
        <v>43886</v>
      </c>
      <c r="B682" t="inlineStr">
        <is>
          <t>RYWT3</t>
        </is>
      </c>
      <c r="C682" t="inlineStr">
        <is>
          <t>Hospital</t>
        </is>
      </c>
      <c r="D682" t="inlineStr">
        <is>
          <t>Hospital</t>
        </is>
      </c>
      <c r="E682" t="inlineStr">
        <is>
          <t>NHS Sector</t>
        </is>
      </c>
      <c r="F682" t="inlineStr">
        <is>
          <t>Visible</t>
        </is>
      </c>
      <c r="G682" t="b">
        <v>1</v>
      </c>
      <c r="H682" t="inlineStr">
        <is>
          <t>Birmingham Dental Hospital and School of Dentistry</t>
        </is>
      </c>
      <c r="I682" t="inlineStr">
        <is>
          <t>5 Mill Pool Way</t>
        </is>
      </c>
      <c r="J682" t="inlineStr">
        <is>
          <t>Birmingham (SatNav B5 7SA)</t>
        </is>
      </c>
      <c r="K682" t="inlineStr">
        <is>
          <t>B5 7EG</t>
        </is>
      </c>
      <c r="L682" t="inlineStr">
        <is>
          <t>RYW</t>
        </is>
      </c>
      <c r="M682" t="inlineStr">
        <is>
          <t>Birmingham Community Healthcare NHS Foundation Trust</t>
        </is>
      </c>
      <c r="N682" t="inlineStr">
        <is>
          <t>0121 466 5555</t>
        </is>
      </c>
      <c r="O682" t="inlineStr">
        <is>
          <t>dental.hospital@nhs.net</t>
        </is>
      </c>
      <c r="P682">
        <f>HYPERLINK("http://www.bhamcommunity.nhs.uk/dental-hospital", "http://www.bhamcommunity.nhs.uk/dental-hospital")</f>
        <v/>
      </c>
      <c r="Q682" t="inlineStr">
        <is>
          <t>(52.45087051391602, -1.914299845695496)</t>
        </is>
      </c>
      <c r="R682" t="inlineStr"/>
    </row>
    <row r="683">
      <c r="A683" t="n">
        <v>43888</v>
      </c>
      <c r="B683" t="inlineStr">
        <is>
          <t>RYW23</t>
        </is>
      </c>
      <c r="C683" t="inlineStr">
        <is>
          <t>Hospital</t>
        </is>
      </c>
      <c r="D683" t="inlineStr">
        <is>
          <t>Hospital</t>
        </is>
      </c>
      <c r="E683" t="inlineStr">
        <is>
          <t>NHS Sector</t>
        </is>
      </c>
      <c r="F683" t="inlineStr">
        <is>
          <t>Visible</t>
        </is>
      </c>
      <c r="G683" t="b">
        <v>1</v>
      </c>
      <c r="H683" t="inlineStr">
        <is>
          <t>Moseley Hall Hospital</t>
        </is>
      </c>
      <c r="I683" t="inlineStr">
        <is>
          <t>Alcester Road</t>
        </is>
      </c>
      <c r="J683" t="inlineStr">
        <is>
          <t>Birmingham</t>
        </is>
      </c>
      <c r="K683" t="inlineStr">
        <is>
          <t>B13 8JL</t>
        </is>
      </c>
      <c r="L683" t="inlineStr">
        <is>
          <t>RYW</t>
        </is>
      </c>
      <c r="M683" t="inlineStr">
        <is>
          <t>Birmingham Community Healthcare NHS Foundation Trust</t>
        </is>
      </c>
      <c r="N683" t="inlineStr">
        <is>
          <t>0121 466 6000</t>
        </is>
      </c>
      <c r="O683" t="inlineStr"/>
      <c r="P683">
        <f>HYPERLINK("http://www.bhamcommunity.nhs.uk", "http://www.bhamcommunity.nhs.uk")</f>
        <v/>
      </c>
      <c r="Q683" t="inlineStr">
        <is>
          <t>(52.44592666625977, -1.892876982688904)</t>
        </is>
      </c>
      <c r="R683" t="inlineStr"/>
    </row>
    <row r="684">
      <c r="A684" t="n">
        <v>43889</v>
      </c>
      <c r="B684" t="inlineStr">
        <is>
          <t>RYW24</t>
        </is>
      </c>
      <c r="C684" t="inlineStr">
        <is>
          <t>Hospital</t>
        </is>
      </c>
      <c r="D684" t="inlineStr">
        <is>
          <t>Hospital</t>
        </is>
      </c>
      <c r="E684" t="inlineStr">
        <is>
          <t>NHS Sector</t>
        </is>
      </c>
      <c r="F684" t="inlineStr">
        <is>
          <t>Visible</t>
        </is>
      </c>
      <c r="G684" t="b">
        <v>1</v>
      </c>
      <c r="H684" t="inlineStr">
        <is>
          <t>West Heath Hospital</t>
        </is>
      </c>
      <c r="I684" t="inlineStr">
        <is>
          <t>West Heath Hospital, Rednal Road</t>
        </is>
      </c>
      <c r="J684" t="inlineStr">
        <is>
          <t>Birmingham, West Midlands</t>
        </is>
      </c>
      <c r="K684" t="inlineStr">
        <is>
          <t>B38 8HR</t>
        </is>
      </c>
      <c r="L684" t="inlineStr">
        <is>
          <t>RYW</t>
        </is>
      </c>
      <c r="M684" t="inlineStr">
        <is>
          <t>Birmingham Community Healthcare NHS Foundation Trust</t>
        </is>
      </c>
      <c r="N684" t="inlineStr">
        <is>
          <t>0121 466 6000</t>
        </is>
      </c>
      <c r="O684" t="inlineStr"/>
      <c r="P684">
        <f>HYPERLINK("nan", "nan")</f>
        <v/>
      </c>
      <c r="Q684" t="inlineStr">
        <is>
          <t>(52.39820861816406, -1.9537638425827024)</t>
        </is>
      </c>
      <c r="R684" t="inlineStr"/>
    </row>
    <row r="685">
      <c r="A685" t="n">
        <v>43926</v>
      </c>
      <c r="B685" t="inlineStr">
        <is>
          <t>RYYAL</t>
        </is>
      </c>
      <c r="C685" t="inlineStr">
        <is>
          <t>Hospital</t>
        </is>
      </c>
      <c r="D685" t="inlineStr">
        <is>
          <t>Hospital</t>
        </is>
      </c>
      <c r="E685" t="inlineStr">
        <is>
          <t>NHS Sector</t>
        </is>
      </c>
      <c r="F685" t="inlineStr">
        <is>
          <t>Visible</t>
        </is>
      </c>
      <c r="G685" t="b">
        <v>1</v>
      </c>
      <c r="H685" t="inlineStr">
        <is>
          <t>Faversham Cottage Hospital</t>
        </is>
      </c>
      <c r="I685" t="inlineStr">
        <is>
          <t>Stone Street</t>
        </is>
      </c>
      <c r="J685" t="inlineStr">
        <is>
          <t>Faversham, Kent</t>
        </is>
      </c>
      <c r="K685" t="inlineStr">
        <is>
          <t>ME13 8PS</t>
        </is>
      </c>
      <c r="L685" t="inlineStr">
        <is>
          <t>RYY</t>
        </is>
      </c>
      <c r="M685" t="inlineStr">
        <is>
          <t>Kent Community Health NHS Foundation Trust</t>
        </is>
      </c>
      <c r="N685" t="inlineStr">
        <is>
          <t>01795 562068</t>
        </is>
      </c>
      <c r="O685" t="inlineStr"/>
      <c r="P685">
        <f>HYPERLINK("http://www.kentcht.nhs.uk", "http://www.kentcht.nhs.uk")</f>
        <v/>
      </c>
      <c r="Q685" t="inlineStr">
        <is>
          <t>(51.3145523071289, 0.8878364562988282)</t>
        </is>
      </c>
      <c r="R685" t="inlineStr"/>
    </row>
    <row r="686">
      <c r="A686" t="n">
        <v>43939</v>
      </c>
      <c r="B686" t="inlineStr">
        <is>
          <t>RYYC3</t>
        </is>
      </c>
      <c r="C686" t="inlineStr">
        <is>
          <t>Hospital</t>
        </is>
      </c>
      <c r="D686" t="inlineStr">
        <is>
          <t>Hospital</t>
        </is>
      </c>
      <c r="E686" t="inlineStr">
        <is>
          <t>NHS Sector</t>
        </is>
      </c>
      <c r="F686" t="inlineStr">
        <is>
          <t>Visible</t>
        </is>
      </c>
      <c r="G686" t="b">
        <v>1</v>
      </c>
      <c r="H686" t="inlineStr">
        <is>
          <t>Queen Victoria Memorial Hospital</t>
        </is>
      </c>
      <c r="I686" t="inlineStr">
        <is>
          <t>King Edward Avenue</t>
        </is>
      </c>
      <c r="J686" t="inlineStr">
        <is>
          <t>Herne Bay, Kent</t>
        </is>
      </c>
      <c r="K686" t="inlineStr">
        <is>
          <t>CT6 6EB</t>
        </is>
      </c>
      <c r="L686" t="inlineStr">
        <is>
          <t>RYY</t>
        </is>
      </c>
      <c r="M686" t="inlineStr">
        <is>
          <t>Kent Community Health NHS Foundation Trust</t>
        </is>
      </c>
      <c r="N686" t="inlineStr">
        <is>
          <t>01227 594700</t>
        </is>
      </c>
      <c r="O686" t="inlineStr"/>
      <c r="P686">
        <f>HYPERLINK("http://www.kentcht.nhs.uk", "http://www.kentcht.nhs.uk")</f>
        <v/>
      </c>
      <c r="Q686" t="inlineStr">
        <is>
          <t>(51.36788177490234, 1.1428948640823364)</t>
        </is>
      </c>
      <c r="R686" t="inlineStr"/>
    </row>
    <row r="687">
      <c r="A687" t="n">
        <v>43943</v>
      </c>
      <c r="B687" t="inlineStr">
        <is>
          <t>RYYC7</t>
        </is>
      </c>
      <c r="C687" t="inlineStr">
        <is>
          <t>Hospital</t>
        </is>
      </c>
      <c r="D687" t="inlineStr">
        <is>
          <t>Hospital</t>
        </is>
      </c>
      <c r="E687" t="inlineStr">
        <is>
          <t>NHS Sector</t>
        </is>
      </c>
      <c r="F687" t="inlineStr">
        <is>
          <t>Visible</t>
        </is>
      </c>
      <c r="G687" t="b">
        <v>1</v>
      </c>
      <c r="H687" t="inlineStr">
        <is>
          <t>Sheppey Community Hospital</t>
        </is>
      </c>
      <c r="I687" t="inlineStr">
        <is>
          <t>Plover Road, Minster On Sea</t>
        </is>
      </c>
      <c r="J687" t="inlineStr">
        <is>
          <t>Sheerness, Kent</t>
        </is>
      </c>
      <c r="K687" t="inlineStr">
        <is>
          <t>ME12 3LT</t>
        </is>
      </c>
      <c r="L687" t="inlineStr">
        <is>
          <t>RYY</t>
        </is>
      </c>
      <c r="M687" t="inlineStr">
        <is>
          <t>Kent Community Health NHS Foundation Trust</t>
        </is>
      </c>
      <c r="N687" t="inlineStr">
        <is>
          <t>01795 879100</t>
        </is>
      </c>
      <c r="O687" t="inlineStr"/>
      <c r="P687">
        <f>HYPERLINK("http://www.kentcht.nhs.uk", "http://www.kentcht.nhs.uk")</f>
        <v/>
      </c>
      <c r="Q687" t="inlineStr">
        <is>
          <t>(51.41540908813477, 0.7930755615234375)</t>
        </is>
      </c>
      <c r="R687" t="inlineStr"/>
    </row>
    <row r="688">
      <c r="A688" t="n">
        <v>43944</v>
      </c>
      <c r="B688" t="inlineStr">
        <is>
          <t>RYYC8</t>
        </is>
      </c>
      <c r="C688" t="inlineStr">
        <is>
          <t>Hospital</t>
        </is>
      </c>
      <c r="D688" t="inlineStr">
        <is>
          <t>Hospital</t>
        </is>
      </c>
      <c r="E688" t="inlineStr">
        <is>
          <t>NHS Sector</t>
        </is>
      </c>
      <c r="F688" t="inlineStr">
        <is>
          <t>Visible</t>
        </is>
      </c>
      <c r="G688" t="b">
        <v>1</v>
      </c>
      <c r="H688" t="inlineStr">
        <is>
          <t>Sittingbourne Memorial Hospital</t>
        </is>
      </c>
      <c r="I688" t="inlineStr">
        <is>
          <t>Bell Road</t>
        </is>
      </c>
      <c r="J688" t="inlineStr">
        <is>
          <t>Sittingbourne, Kent</t>
        </is>
      </c>
      <c r="K688" t="inlineStr">
        <is>
          <t>ME10 4DT</t>
        </is>
      </c>
      <c r="L688" t="inlineStr">
        <is>
          <t>RYY</t>
        </is>
      </c>
      <c r="M688" t="inlineStr">
        <is>
          <t>Kent Community Health NHS Foundation Trust</t>
        </is>
      </c>
      <c r="N688" t="inlineStr">
        <is>
          <t>01795 418300</t>
        </is>
      </c>
      <c r="O688" t="inlineStr"/>
      <c r="P688">
        <f>HYPERLINK("http://www.kentcht.nhs.uk", "http://www.kentcht.nhs.uk")</f>
        <v/>
      </c>
      <c r="Q688" t="inlineStr">
        <is>
          <t>(51.33459854125977, 0.7365569472312926)</t>
        </is>
      </c>
      <c r="R688" t="inlineStr"/>
    </row>
    <row r="689">
      <c r="A689" t="n">
        <v>43952</v>
      </c>
      <c r="B689" t="inlineStr">
        <is>
          <t>RYYCH</t>
        </is>
      </c>
      <c r="C689" t="inlineStr">
        <is>
          <t>Hospital</t>
        </is>
      </c>
      <c r="D689" t="inlineStr">
        <is>
          <t>Hospital</t>
        </is>
      </c>
      <c r="E689" t="inlineStr">
        <is>
          <t>NHS Sector</t>
        </is>
      </c>
      <c r="F689" t="inlineStr">
        <is>
          <t>Visible</t>
        </is>
      </c>
      <c r="G689" t="b">
        <v>1</v>
      </c>
      <c r="H689" t="inlineStr">
        <is>
          <t>Victoria Hospital, Deal</t>
        </is>
      </c>
      <c r="I689" t="inlineStr">
        <is>
          <t>Victoria Hospital, London Road</t>
        </is>
      </c>
      <c r="J689" t="inlineStr">
        <is>
          <t>Deal, Kent</t>
        </is>
      </c>
      <c r="K689" t="inlineStr">
        <is>
          <t>CT14 9UA</t>
        </is>
      </c>
      <c r="L689" t="inlineStr">
        <is>
          <t>RYY</t>
        </is>
      </c>
      <c r="M689" t="inlineStr">
        <is>
          <t>Kent Community Health NHS Foundation Trust</t>
        </is>
      </c>
      <c r="N689" t="inlineStr">
        <is>
          <t>01304 865400</t>
        </is>
      </c>
      <c r="O689" t="inlineStr"/>
      <c r="P689">
        <f>HYPERLINK("http://www.kentcht.nhs.uk", "http://www.kentcht.nhs.uk")</f>
        <v/>
      </c>
      <c r="Q689" t="inlineStr">
        <is>
          <t>(51.21939086914063, 1.3894963264465332)</t>
        </is>
      </c>
      <c r="R689" t="inlineStr"/>
    </row>
    <row r="690">
      <c r="A690" t="n">
        <v>43956</v>
      </c>
      <c r="B690" t="inlineStr">
        <is>
          <t>RYYCM</t>
        </is>
      </c>
      <c r="C690" t="inlineStr">
        <is>
          <t>Hospital</t>
        </is>
      </c>
      <c r="D690" t="inlineStr">
        <is>
          <t>Hospital</t>
        </is>
      </c>
      <c r="E690" t="inlineStr">
        <is>
          <t>NHS Sector</t>
        </is>
      </c>
      <c r="F690" t="inlineStr">
        <is>
          <t>Visible</t>
        </is>
      </c>
      <c r="G690" t="b">
        <v>1</v>
      </c>
      <c r="H690" t="inlineStr">
        <is>
          <t>Whitstable and Tankerton Hospital</t>
        </is>
      </c>
      <c r="I690" t="inlineStr">
        <is>
          <t>Whitstable and Tankerton Hospital, Northwood Road, Tankerton</t>
        </is>
      </c>
      <c r="J690" t="inlineStr">
        <is>
          <t>Whitstable, Kent</t>
        </is>
      </c>
      <c r="K690" t="inlineStr">
        <is>
          <t>CT5 2HN</t>
        </is>
      </c>
      <c r="L690" t="inlineStr">
        <is>
          <t>RYY</t>
        </is>
      </c>
      <c r="M690" t="inlineStr">
        <is>
          <t>Kent Community Health NHS Foundation Trust</t>
        </is>
      </c>
      <c r="N690" t="inlineStr">
        <is>
          <t>01227 594400</t>
        </is>
      </c>
      <c r="O690" t="inlineStr"/>
      <c r="P690">
        <f>HYPERLINK("http://www.kentcht.nhs.uk", "http://www.kentcht.nhs.uk")</f>
        <v/>
      </c>
      <c r="Q690" t="inlineStr">
        <is>
          <t>(51.36136245727539, 1.0500668287277222)</t>
        </is>
      </c>
      <c r="R690" t="inlineStr"/>
    </row>
    <row r="691">
      <c r="A691" t="n">
        <v>43962</v>
      </c>
      <c r="B691" t="inlineStr">
        <is>
          <t>RYYCW</t>
        </is>
      </c>
      <c r="C691" t="inlineStr">
        <is>
          <t>Hospital</t>
        </is>
      </c>
      <c r="D691" t="inlineStr">
        <is>
          <t>Hospital</t>
        </is>
      </c>
      <c r="E691" t="inlineStr">
        <is>
          <t>NHS Sector</t>
        </is>
      </c>
      <c r="F691" t="inlineStr">
        <is>
          <t>Visible</t>
        </is>
      </c>
      <c r="G691" t="b">
        <v>1</v>
      </c>
      <c r="H691" t="inlineStr">
        <is>
          <t>Royal Victoria Hospital, Folkestone</t>
        </is>
      </c>
      <c r="I691" t="inlineStr">
        <is>
          <t>Royal Victoria Hospital, Radnor Park Avenue</t>
        </is>
      </c>
      <c r="J691" t="inlineStr">
        <is>
          <t>Folkestone, Kent</t>
        </is>
      </c>
      <c r="K691" t="inlineStr">
        <is>
          <t>CT19 5BN</t>
        </is>
      </c>
      <c r="L691" t="inlineStr">
        <is>
          <t>RYY</t>
        </is>
      </c>
      <c r="M691" t="inlineStr">
        <is>
          <t>Kent Community Health NHS Foundation Trust</t>
        </is>
      </c>
      <c r="N691" t="inlineStr">
        <is>
          <t>01303 850202</t>
        </is>
      </c>
      <c r="O691" t="inlineStr"/>
      <c r="P691">
        <f>HYPERLINK("nan", "nan")</f>
        <v/>
      </c>
      <c r="Q691" t="inlineStr">
        <is>
          <t>(51.08599472045898, 1.171908617019653)</t>
        </is>
      </c>
      <c r="R691" t="inlineStr"/>
    </row>
    <row r="692">
      <c r="A692" t="n">
        <v>43966</v>
      </c>
      <c r="B692" t="inlineStr">
        <is>
          <t>RYYD4</t>
        </is>
      </c>
      <c r="C692" t="inlineStr">
        <is>
          <t>Hospital</t>
        </is>
      </c>
      <c r="D692" t="inlineStr">
        <is>
          <t>Hospital</t>
        </is>
      </c>
      <c r="E692" t="inlineStr">
        <is>
          <t>NHS Sector</t>
        </is>
      </c>
      <c r="F692" t="inlineStr">
        <is>
          <t>Visible</t>
        </is>
      </c>
      <c r="G692" t="b">
        <v>1</v>
      </c>
      <c r="H692" t="inlineStr">
        <is>
          <t>Edenbridge War Memorial Hospital</t>
        </is>
      </c>
      <c r="I692" t="inlineStr">
        <is>
          <t>Edenbridge and District War Memorial Hospital, Mill Hill</t>
        </is>
      </c>
      <c r="J692" t="inlineStr">
        <is>
          <t>Edenbridge, Kent</t>
        </is>
      </c>
      <c r="K692" t="inlineStr">
        <is>
          <t>TN8 5DA</t>
        </is>
      </c>
      <c r="L692" t="inlineStr">
        <is>
          <t>RYY</t>
        </is>
      </c>
      <c r="M692" t="inlineStr">
        <is>
          <t>Kent Community Health NHS Foundation Trust</t>
        </is>
      </c>
      <c r="N692" t="inlineStr">
        <is>
          <t>01732 863164</t>
        </is>
      </c>
      <c r="O692" t="inlineStr"/>
      <c r="P692">
        <f>HYPERLINK("http://www.kentcht.nhs.uk", "http://www.kentcht.nhs.uk")</f>
        <v/>
      </c>
      <c r="Q692" t="inlineStr">
        <is>
          <t>(51.19034957885742, 0.066651664674282)</t>
        </is>
      </c>
      <c r="R692" t="inlineStr"/>
    </row>
    <row r="693">
      <c r="A693" t="n">
        <v>43967</v>
      </c>
      <c r="B693" t="inlineStr">
        <is>
          <t>RYYD6</t>
        </is>
      </c>
      <c r="C693" t="inlineStr">
        <is>
          <t>Hospital</t>
        </is>
      </c>
      <c r="D693" t="inlineStr">
        <is>
          <t>Hospital</t>
        </is>
      </c>
      <c r="E693" t="inlineStr">
        <is>
          <t>NHS Sector</t>
        </is>
      </c>
      <c r="F693" t="inlineStr">
        <is>
          <t>Visible</t>
        </is>
      </c>
      <c r="G693" t="b">
        <v>1</v>
      </c>
      <c r="H693" t="inlineStr">
        <is>
          <t>Hawkhurst Hospital</t>
        </is>
      </c>
      <c r="I693" t="inlineStr">
        <is>
          <t>Hawkhurst Community Hospital, High Street, Hawkhurst</t>
        </is>
      </c>
      <c r="J693" t="inlineStr">
        <is>
          <t>Cranbrook, Kent</t>
        </is>
      </c>
      <c r="K693" t="inlineStr">
        <is>
          <t>TN18 4PU</t>
        </is>
      </c>
      <c r="L693" t="inlineStr">
        <is>
          <t>RYY</t>
        </is>
      </c>
      <c r="M693" t="inlineStr">
        <is>
          <t>Kent Community Health NHS Foundation Trust</t>
        </is>
      </c>
      <c r="N693" t="inlineStr">
        <is>
          <t>01580 753345</t>
        </is>
      </c>
      <c r="O693" t="inlineStr"/>
      <c r="P693">
        <f>HYPERLINK("http://www.kentcht.nhs.uk", "http://www.kentcht.nhs.uk")</f>
        <v/>
      </c>
      <c r="Q693" t="inlineStr">
        <is>
          <t>(51.04884338378906, 0.4890314340591431)</t>
        </is>
      </c>
      <c r="R693" t="inlineStr"/>
    </row>
    <row r="694">
      <c r="A694" t="n">
        <v>43969</v>
      </c>
      <c r="B694" t="inlineStr">
        <is>
          <t>RYYD9</t>
        </is>
      </c>
      <c r="C694" t="inlineStr">
        <is>
          <t>Hospital</t>
        </is>
      </c>
      <c r="D694" t="inlineStr">
        <is>
          <t>Hospital</t>
        </is>
      </c>
      <c r="E694" t="inlineStr">
        <is>
          <t>NHS Sector</t>
        </is>
      </c>
      <c r="F694" t="inlineStr">
        <is>
          <t>Visible</t>
        </is>
      </c>
      <c r="G694" t="b">
        <v>1</v>
      </c>
      <c r="H694" t="inlineStr">
        <is>
          <t>Sevenoaks Hospital</t>
        </is>
      </c>
      <c r="I694" t="inlineStr">
        <is>
          <t>Sevenoaks Hospital, Hospital Road</t>
        </is>
      </c>
      <c r="J694" t="inlineStr">
        <is>
          <t>Sevenoaks, Kent</t>
        </is>
      </c>
      <c r="K694" t="inlineStr">
        <is>
          <t>TN13 3PG</t>
        </is>
      </c>
      <c r="L694" t="inlineStr">
        <is>
          <t>RYY</t>
        </is>
      </c>
      <c r="M694" t="inlineStr">
        <is>
          <t>Kent Community Health NHS Foundation Trust</t>
        </is>
      </c>
      <c r="N694" t="inlineStr">
        <is>
          <t>01732 470200</t>
        </is>
      </c>
      <c r="O694" t="inlineStr"/>
      <c r="P694">
        <f>HYPERLINK("http://www.kentcht.nhs.uk", "http://www.kentcht.nhs.uk")</f>
        <v/>
      </c>
      <c r="Q694" t="inlineStr">
        <is>
          <t>(51.28826522827149, 0.1947443038225174)</t>
        </is>
      </c>
      <c r="R694" t="inlineStr"/>
    </row>
    <row r="695">
      <c r="A695" t="n">
        <v>43970</v>
      </c>
      <c r="B695" t="inlineStr">
        <is>
          <t>RYYDC</t>
        </is>
      </c>
      <c r="C695" t="inlineStr">
        <is>
          <t>Hospital</t>
        </is>
      </c>
      <c r="D695" t="inlineStr">
        <is>
          <t>Hospital</t>
        </is>
      </c>
      <c r="E695" t="inlineStr">
        <is>
          <t>NHS Sector</t>
        </is>
      </c>
      <c r="F695" t="inlineStr">
        <is>
          <t>Visible</t>
        </is>
      </c>
      <c r="G695" t="b">
        <v>1</v>
      </c>
      <c r="H695" t="inlineStr">
        <is>
          <t>Tonbridge Cottage Hospital</t>
        </is>
      </c>
      <c r="I695" t="inlineStr">
        <is>
          <t>Tonbridge Cottage Hospital, Vauxhall Lane</t>
        </is>
      </c>
      <c r="J695" t="inlineStr">
        <is>
          <t>Tonbridge, Kent</t>
        </is>
      </c>
      <c r="K695" t="inlineStr">
        <is>
          <t>TN11 0NE</t>
        </is>
      </c>
      <c r="L695" t="inlineStr">
        <is>
          <t>RYY</t>
        </is>
      </c>
      <c r="M695" t="inlineStr">
        <is>
          <t>Kent Community Health NHS Foundation Trust</t>
        </is>
      </c>
      <c r="N695" t="inlineStr">
        <is>
          <t>01732 353653</t>
        </is>
      </c>
      <c r="O695" t="inlineStr"/>
      <c r="P695">
        <f>HYPERLINK("http://www.kentcht.nhs.uk", "http://www.kentcht.nhs.uk")</f>
        <v/>
      </c>
      <c r="Q695" t="inlineStr">
        <is>
          <t>(51.17807006835938, 0.2734793722629547)</t>
        </is>
      </c>
      <c r="R695" t="inlineStr"/>
    </row>
    <row r="696">
      <c r="A696" t="n">
        <v>43971</v>
      </c>
      <c r="B696" t="inlineStr">
        <is>
          <t>RYYDN</t>
        </is>
      </c>
      <c r="C696" t="inlineStr">
        <is>
          <t>Hospital</t>
        </is>
      </c>
      <c r="D696" t="inlineStr">
        <is>
          <t>Hospital</t>
        </is>
      </c>
      <c r="E696" t="inlineStr">
        <is>
          <t>NHS Sector</t>
        </is>
      </c>
      <c r="F696" t="inlineStr">
        <is>
          <t>Visible</t>
        </is>
      </c>
      <c r="G696" t="b">
        <v>1</v>
      </c>
      <c r="H696" t="inlineStr">
        <is>
          <t>Gravesham Community Hospital</t>
        </is>
      </c>
      <c r="I696" t="inlineStr">
        <is>
          <t>Gravesham Community Hospital, Bath Street</t>
        </is>
      </c>
      <c r="J696" t="inlineStr">
        <is>
          <t>Gravesend, Kent</t>
        </is>
      </c>
      <c r="K696" t="inlineStr">
        <is>
          <t>DA11 0DG</t>
        </is>
      </c>
      <c r="L696" t="inlineStr">
        <is>
          <t>RYY</t>
        </is>
      </c>
      <c r="M696" t="inlineStr">
        <is>
          <t>Kent Community Health NHS Foundation Trust</t>
        </is>
      </c>
      <c r="N696" t="inlineStr">
        <is>
          <t>01474 360500</t>
        </is>
      </c>
      <c r="O696" t="inlineStr"/>
      <c r="P696">
        <f>HYPERLINK("http://www.virgincare.co.uk/", "http://www.virgincare.co.uk/")</f>
        <v/>
      </c>
      <c r="Q696" t="inlineStr">
        <is>
          <t>(51.44318389892578, 0.3656586408615112)</t>
        </is>
      </c>
      <c r="R696" t="inlineStr"/>
    </row>
    <row r="697">
      <c r="A697" t="n">
        <v>44072</v>
      </c>
      <c r="B697" t="inlineStr">
        <is>
          <t>TAD17</t>
        </is>
      </c>
      <c r="C697" t="inlineStr">
        <is>
          <t>Hospital</t>
        </is>
      </c>
      <c r="D697" t="inlineStr">
        <is>
          <t>Hospital</t>
        </is>
      </c>
      <c r="E697" t="inlineStr">
        <is>
          <t>NHS Sector</t>
        </is>
      </c>
      <c r="F697" t="inlineStr">
        <is>
          <t>Visible</t>
        </is>
      </c>
      <c r="G697" t="b">
        <v>1</v>
      </c>
      <c r="H697" t="inlineStr">
        <is>
          <t>Lynfield Mount Hospital</t>
        </is>
      </c>
      <c r="I697" t="inlineStr">
        <is>
          <t>Heights Lane</t>
        </is>
      </c>
      <c r="J697" t="inlineStr">
        <is>
          <t>Bradford, West Yorkshire</t>
        </is>
      </c>
      <c r="K697" t="inlineStr">
        <is>
          <t>BD9 6DP</t>
        </is>
      </c>
      <c r="L697" t="inlineStr">
        <is>
          <t>TAD</t>
        </is>
      </c>
      <c r="M697" t="inlineStr">
        <is>
          <t>Bradford District NHS Foundation Trust</t>
        </is>
      </c>
      <c r="N697" t="inlineStr">
        <is>
          <t>01274 494194</t>
        </is>
      </c>
      <c r="O697" t="inlineStr"/>
      <c r="P697">
        <f>HYPERLINK("http://www.bdct.nhs.uk", "http://www.bdct.nhs.uk")</f>
        <v/>
      </c>
      <c r="Q697" t="inlineStr">
        <is>
          <t>(53.80973052978516, -1.805339217185974)</t>
        </is>
      </c>
      <c r="R697" t="inlineStr">
        <is>
          <t>01274 483494</t>
        </is>
      </c>
    </row>
    <row r="698">
      <c r="A698" t="n">
        <v>44186</v>
      </c>
      <c r="B698" t="inlineStr">
        <is>
          <t>TAJ07</t>
        </is>
      </c>
      <c r="C698" t="inlineStr">
        <is>
          <t>Hospital</t>
        </is>
      </c>
      <c r="D698" t="inlineStr">
        <is>
          <t>Hospital</t>
        </is>
      </c>
      <c r="E698" t="inlineStr">
        <is>
          <t>NHS Sector</t>
        </is>
      </c>
      <c r="F698" t="inlineStr">
        <is>
          <t>Visible</t>
        </is>
      </c>
      <c r="G698" t="b">
        <v>1</v>
      </c>
      <c r="H698" t="inlineStr">
        <is>
          <t>Edward Street Hospital</t>
        </is>
      </c>
      <c r="I698" t="inlineStr">
        <is>
          <t>Edward Street, Edward Street</t>
        </is>
      </c>
      <c r="J698" t="inlineStr">
        <is>
          <t>West Bromwich</t>
        </is>
      </c>
      <c r="K698" t="inlineStr">
        <is>
          <t>B70 8NL</t>
        </is>
      </c>
      <c r="L698" t="inlineStr">
        <is>
          <t>TAJ</t>
        </is>
      </c>
      <c r="M698" t="inlineStr">
        <is>
          <t>Black Country Healthcare NHS Foundation Trust</t>
        </is>
      </c>
      <c r="N698" t="inlineStr">
        <is>
          <t>0845 1461800</t>
        </is>
      </c>
      <c r="O698" t="inlineStr"/>
      <c r="P698">
        <f>HYPERLINK("http://www.bcpft.nhs.uk", "http://www.bcpft.nhs.uk")</f>
        <v/>
      </c>
      <c r="Q698" t="inlineStr">
        <is>
          <t>(52.51922607421875, -1.9987335205078125)</t>
        </is>
      </c>
      <c r="R698" t="inlineStr">
        <is>
          <t>0121 6128090</t>
        </is>
      </c>
    </row>
    <row r="699">
      <c r="A699" t="n">
        <v>44188</v>
      </c>
      <c r="B699" t="inlineStr">
        <is>
          <t>TAJ11</t>
        </is>
      </c>
      <c r="C699" t="inlineStr">
        <is>
          <t>Hospital</t>
        </is>
      </c>
      <c r="D699" t="inlineStr">
        <is>
          <t>Hospital</t>
        </is>
      </c>
      <c r="E699" t="inlineStr">
        <is>
          <t>NHS Sector</t>
        </is>
      </c>
      <c r="F699" t="inlineStr">
        <is>
          <t>Visible</t>
        </is>
      </c>
      <c r="G699" t="b">
        <v>1</v>
      </c>
      <c r="H699" t="inlineStr">
        <is>
          <t>Heath Lane Hospital</t>
        </is>
      </c>
      <c r="I699" t="inlineStr">
        <is>
          <t>Heath Lane</t>
        </is>
      </c>
      <c r="J699" t="inlineStr">
        <is>
          <t>West Bromwich, West Midlands</t>
        </is>
      </c>
      <c r="K699" t="inlineStr">
        <is>
          <t>B71 2BG</t>
        </is>
      </c>
      <c r="L699" t="inlineStr">
        <is>
          <t>TAJ</t>
        </is>
      </c>
      <c r="M699" t="inlineStr">
        <is>
          <t>Black Country Healthcare NHS Foundation Trust</t>
        </is>
      </c>
      <c r="N699" t="inlineStr">
        <is>
          <t>0845 146 1800</t>
        </is>
      </c>
      <c r="O699" t="inlineStr"/>
      <c r="P699">
        <f>HYPERLINK("nan", "nan")</f>
        <v/>
      </c>
      <c r="Q699" t="inlineStr">
        <is>
          <t>(52.53797912597656, -1.99198055267334)</t>
        </is>
      </c>
      <c r="R699" t="inlineStr"/>
    </row>
    <row r="700">
      <c r="A700" t="n">
        <v>44189</v>
      </c>
      <c r="B700" t="inlineStr">
        <is>
          <t>TAJ20</t>
        </is>
      </c>
      <c r="C700" t="inlineStr">
        <is>
          <t>Hospital</t>
        </is>
      </c>
      <c r="D700" t="inlineStr">
        <is>
          <t>Hospital</t>
        </is>
      </c>
      <c r="E700" t="inlineStr">
        <is>
          <t>NHS Sector</t>
        </is>
      </c>
      <c r="F700" t="inlineStr">
        <is>
          <t>Visible</t>
        </is>
      </c>
      <c r="G700" t="b">
        <v>1</v>
      </c>
      <c r="H700" t="inlineStr">
        <is>
          <t>Hallam Street Hospital</t>
        </is>
      </c>
      <c r="I700" t="inlineStr">
        <is>
          <t>Hallam Street, Hallam Street</t>
        </is>
      </c>
      <c r="J700" t="inlineStr">
        <is>
          <t>West Bromwich</t>
        </is>
      </c>
      <c r="K700" t="inlineStr">
        <is>
          <t>B71 4NH</t>
        </is>
      </c>
      <c r="L700" t="inlineStr">
        <is>
          <t>TAJ</t>
        </is>
      </c>
      <c r="M700" t="inlineStr">
        <is>
          <t>Black Country Healthcare NHS Foundation Trust</t>
        </is>
      </c>
      <c r="N700" t="inlineStr">
        <is>
          <t>0121 612 8628</t>
        </is>
      </c>
      <c r="O700" t="inlineStr">
        <is>
          <t>communications.team@bcpft.nhs.uk</t>
        </is>
      </c>
      <c r="P700">
        <f>HYPERLINK("http://www.bcpft.nhs.uk", "http://www.bcpft.nhs.uk")</f>
        <v/>
      </c>
      <c r="Q700" t="inlineStr">
        <is>
          <t>(52.52781677246094, -1.986425280570984)</t>
        </is>
      </c>
      <c r="R700" t="inlineStr">
        <is>
          <t>0121 6128090</t>
        </is>
      </c>
    </row>
    <row r="701">
      <c r="A701" t="n">
        <v>45362</v>
      </c>
      <c r="B701" t="inlineStr">
        <is>
          <t>RBTPP</t>
        </is>
      </c>
      <c r="C701" t="inlineStr">
        <is>
          <t>Hospital</t>
        </is>
      </c>
      <c r="D701" t="inlineStr">
        <is>
          <t>Hospital</t>
        </is>
      </c>
      <c r="E701" t="inlineStr">
        <is>
          <t>NHS Sector</t>
        </is>
      </c>
      <c r="F701" t="inlineStr">
        <is>
          <t>Visible</t>
        </is>
      </c>
      <c r="G701" t="b">
        <v>1</v>
      </c>
      <c r="H701" t="inlineStr">
        <is>
          <t>Elmhurst Intermediate Care Centre</t>
        </is>
      </c>
      <c r="I701" t="inlineStr">
        <is>
          <t>Roehurst Lane</t>
        </is>
      </c>
      <c r="J701" t="inlineStr">
        <is>
          <t>Winsford, Cheshire</t>
        </is>
      </c>
      <c r="K701" t="inlineStr">
        <is>
          <t>CW7 2DF</t>
        </is>
      </c>
      <c r="L701" t="inlineStr">
        <is>
          <t>RBT</t>
        </is>
      </c>
      <c r="M701" t="inlineStr">
        <is>
          <t>Mid Cheshire Hospitals NHS Foundation Trust</t>
        </is>
      </c>
      <c r="N701" t="inlineStr">
        <is>
          <t>01606 597630</t>
        </is>
      </c>
      <c r="O701" t="inlineStr"/>
      <c r="P701">
        <f>HYPERLINK("http://www.mcht.nhs.uk", "http://www.mcht.nhs.uk")</f>
        <v/>
      </c>
      <c r="Q701" t="inlineStr">
        <is>
          <t>(53.19564819335938, -2.5316903591156006)</t>
        </is>
      </c>
      <c r="R701" t="inlineStr"/>
    </row>
    <row r="702">
      <c r="A702" t="n">
        <v>45365</v>
      </c>
      <c r="B702" t="inlineStr">
        <is>
          <t>RX1AA</t>
        </is>
      </c>
      <c r="C702" t="inlineStr">
        <is>
          <t>Hospital</t>
        </is>
      </c>
      <c r="D702" t="inlineStr">
        <is>
          <t>Hospital</t>
        </is>
      </c>
      <c r="E702" t="inlineStr">
        <is>
          <t>NHS Sector</t>
        </is>
      </c>
      <c r="F702" t="inlineStr">
        <is>
          <t>Visible</t>
        </is>
      </c>
      <c r="G702" t="b">
        <v>1</v>
      </c>
      <c r="H702" t="inlineStr">
        <is>
          <t>Nottingham University Hospitals NHS Trust - Ropewalk House</t>
        </is>
      </c>
      <c r="I702" t="inlineStr">
        <is>
          <t>113 The Ropewalk</t>
        </is>
      </c>
      <c r="J702" t="inlineStr">
        <is>
          <t>Nottingham</t>
        </is>
      </c>
      <c r="K702" t="inlineStr">
        <is>
          <t>NG1 6HA</t>
        </is>
      </c>
      <c r="L702" t="inlineStr">
        <is>
          <t>RX1</t>
        </is>
      </c>
      <c r="M702" t="inlineStr">
        <is>
          <t>Nottingham University Hospitals NHS Trust</t>
        </is>
      </c>
      <c r="N702" t="inlineStr">
        <is>
          <t>0115 924 9924 (ext. 61111)</t>
        </is>
      </c>
      <c r="O702" t="inlineStr"/>
      <c r="P702">
        <f>HYPERLINK("nan", "nan")</f>
        <v/>
      </c>
      <c r="Q702" t="inlineStr">
        <is>
          <t>(52.95198059082031, -1.1563321352005005)</t>
        </is>
      </c>
      <c r="R702" t="inlineStr"/>
    </row>
    <row r="703">
      <c r="A703" t="n">
        <v>45407</v>
      </c>
      <c r="B703" t="inlineStr">
        <is>
          <t>RX3BB</t>
        </is>
      </c>
      <c r="C703" t="inlineStr">
        <is>
          <t>Hospital</t>
        </is>
      </c>
      <c r="D703" t="inlineStr">
        <is>
          <t>Hospital</t>
        </is>
      </c>
      <c r="E703" t="inlineStr">
        <is>
          <t>NHS Sector</t>
        </is>
      </c>
      <c r="F703" t="inlineStr">
        <is>
          <t>Visible</t>
        </is>
      </c>
      <c r="G703" t="b">
        <v>1</v>
      </c>
      <c r="H703" t="inlineStr">
        <is>
          <t>Lanchester Road Hospital, Durham</t>
        </is>
      </c>
      <c r="I703" t="inlineStr">
        <is>
          <t>Lanchester Road</t>
        </is>
      </c>
      <c r="J703" t="inlineStr">
        <is>
          <t>Durham</t>
        </is>
      </c>
      <c r="K703" t="inlineStr">
        <is>
          <t>DH1 5RD</t>
        </is>
      </c>
      <c r="L703" t="inlineStr">
        <is>
          <t>RX3</t>
        </is>
      </c>
      <c r="M703" t="inlineStr">
        <is>
          <t>Tees, Esk and Wear Valleys NHS Foundation Trust</t>
        </is>
      </c>
      <c r="N703" t="inlineStr">
        <is>
          <t>0191 441 5700</t>
        </is>
      </c>
      <c r="O703" t="inlineStr"/>
      <c r="P703">
        <f>HYPERLINK("http://www.tewv.nhs.uk/lanchesterroad", "http://www.tewv.nhs.uk/lanchesterroad")</f>
        <v/>
      </c>
      <c r="Q703" t="inlineStr">
        <is>
          <t>(54.80043029785156, -1.6122255325317385)</t>
        </is>
      </c>
      <c r="R703" t="inlineStr">
        <is>
          <t>0191 441 5701,</t>
        </is>
      </c>
    </row>
    <row r="704">
      <c r="A704" t="n">
        <v>45473</v>
      </c>
      <c r="B704" t="inlineStr">
        <is>
          <t>RTQ90</t>
        </is>
      </c>
      <c r="C704" t="inlineStr">
        <is>
          <t>Hospital</t>
        </is>
      </c>
      <c r="D704" t="inlineStr">
        <is>
          <t>Hospital</t>
        </is>
      </c>
      <c r="E704" t="inlineStr">
        <is>
          <t>NHS Sector</t>
        </is>
      </c>
      <c r="F704" t="inlineStr">
        <is>
          <t>Visible</t>
        </is>
      </c>
      <c r="G704" t="b">
        <v>1</v>
      </c>
      <c r="H704" t="inlineStr">
        <is>
          <t>Ambrose House</t>
        </is>
      </c>
      <c r="I704" t="inlineStr">
        <is>
          <t>Ambrose House, Meteor Court, Barnett Way, Barnwood</t>
        </is>
      </c>
      <c r="J704" t="inlineStr">
        <is>
          <t>Gloucester, Gloucestershire</t>
        </is>
      </c>
      <c r="K704" t="inlineStr">
        <is>
          <t>GL4 3GG</t>
        </is>
      </c>
      <c r="L704" t="inlineStr">
        <is>
          <t>RTQ</t>
        </is>
      </c>
      <c r="M704" t="inlineStr">
        <is>
          <t>Gloucestershire Health and Care NHS Foundation Trust</t>
        </is>
      </c>
      <c r="N704" t="inlineStr">
        <is>
          <t>0800 019 3346</t>
        </is>
      </c>
      <c r="O704" t="inlineStr"/>
      <c r="P704">
        <f>HYPERLINK("https://www.2gether.nhs.uk/learning-disabilities/", "https://www.2gether.nhs.uk/learning-disabilities/")</f>
        <v/>
      </c>
      <c r="Q704" t="inlineStr">
        <is>
          <t>(51.86611175537109, -2.204420328140259)</t>
        </is>
      </c>
      <c r="R704" t="inlineStr"/>
    </row>
    <row r="705">
      <c r="A705" t="n">
        <v>45485</v>
      </c>
      <c r="B705" t="inlineStr">
        <is>
          <t>RATGM</t>
        </is>
      </c>
      <c r="C705" t="inlineStr">
        <is>
          <t>Hospital</t>
        </is>
      </c>
      <c r="D705" t="inlineStr">
        <is>
          <t>Hospital</t>
        </is>
      </c>
      <c r="E705" t="inlineStr">
        <is>
          <t>NHS Sector</t>
        </is>
      </c>
      <c r="F705" t="inlineStr">
        <is>
          <t>Visible</t>
        </is>
      </c>
      <c r="G705" t="b">
        <v>1</v>
      </c>
      <c r="H705" t="inlineStr">
        <is>
          <t>Goodmayes Hospital</t>
        </is>
      </c>
      <c r="I705" t="inlineStr">
        <is>
          <t>Barley Lane, Goodmayes</t>
        </is>
      </c>
      <c r="J705" t="inlineStr">
        <is>
          <t>Ilford, Essex</t>
        </is>
      </c>
      <c r="K705" t="inlineStr">
        <is>
          <t>IG3 8XJ</t>
        </is>
      </c>
      <c r="L705" t="inlineStr">
        <is>
          <t>RAT</t>
        </is>
      </c>
      <c r="M705" t="inlineStr">
        <is>
          <t>North East London NHS Foundation Trust</t>
        </is>
      </c>
      <c r="N705" t="inlineStr">
        <is>
          <t>020 8215 9200</t>
        </is>
      </c>
      <c r="O705" t="inlineStr"/>
      <c r="P705">
        <f>HYPERLINK("http://www.nelft.nhs.uk/", "http://www.nelft.nhs.uk/")</f>
        <v/>
      </c>
      <c r="Q705" t="inlineStr">
        <is>
          <t>(51.5779914855957, 0.1105019301176071)</t>
        </is>
      </c>
      <c r="R705" t="inlineStr"/>
    </row>
    <row r="706">
      <c r="A706" t="n">
        <v>45488</v>
      </c>
      <c r="B706" t="inlineStr">
        <is>
          <t>RDRAA</t>
        </is>
      </c>
      <c r="C706" t="inlineStr">
        <is>
          <t>Hospital</t>
        </is>
      </c>
      <c r="D706" t="inlineStr">
        <is>
          <t>Hospital</t>
        </is>
      </c>
      <c r="E706" t="inlineStr">
        <is>
          <t>NHS Sector</t>
        </is>
      </c>
      <c r="F706" t="inlineStr">
        <is>
          <t>Visible</t>
        </is>
      </c>
      <c r="G706" t="b">
        <v>1</v>
      </c>
      <c r="H706" t="inlineStr">
        <is>
          <t>Arundel &amp; District Hospital</t>
        </is>
      </c>
      <c r="I706" t="inlineStr">
        <is>
          <t>Arundel &amp; District Hospital, Chichester Road, Arundel</t>
        </is>
      </c>
      <c r="J706" t="inlineStr">
        <is>
          <t>Arundel, Sussex</t>
        </is>
      </c>
      <c r="K706" t="inlineStr">
        <is>
          <t>BN18 0AB</t>
        </is>
      </c>
      <c r="L706" t="inlineStr">
        <is>
          <t>RDR</t>
        </is>
      </c>
      <c r="M706" t="inlineStr">
        <is>
          <t>Sussex Community NHS Foundation Trust</t>
        </is>
      </c>
      <c r="N706" t="inlineStr">
        <is>
          <t>01903 882543</t>
        </is>
      </c>
      <c r="O706" t="inlineStr"/>
      <c r="P706">
        <f>HYPERLINK("http://www.sussexcommunity.nhs.uk/services", "http://www.sussexcommunity.nhs.uk/services")</f>
        <v/>
      </c>
      <c r="Q706" t="inlineStr">
        <is>
          <t>(50.85447692871094, -0.565244734287262)</t>
        </is>
      </c>
      <c r="R706" t="inlineStr"/>
    </row>
    <row r="707">
      <c r="A707" t="n">
        <v>45492</v>
      </c>
      <c r="B707" t="inlineStr">
        <is>
          <t>RV915</t>
        </is>
      </c>
      <c r="C707" t="inlineStr">
        <is>
          <t>Hospital</t>
        </is>
      </c>
      <c r="D707" t="inlineStr">
        <is>
          <t>Hospital</t>
        </is>
      </c>
      <c r="E707" t="inlineStr">
        <is>
          <t>NHS Sector</t>
        </is>
      </c>
      <c r="F707" t="inlineStr">
        <is>
          <t>Visible</t>
        </is>
      </c>
      <c r="G707" t="b">
        <v>1</v>
      </c>
      <c r="H707" t="inlineStr">
        <is>
          <t>Townend Court</t>
        </is>
      </c>
      <c r="I707" t="inlineStr">
        <is>
          <t>296 Cottingham Road</t>
        </is>
      </c>
      <c r="J707" t="inlineStr">
        <is>
          <t>Hull</t>
        </is>
      </c>
      <c r="K707" t="inlineStr">
        <is>
          <t>HU6 8QG</t>
        </is>
      </c>
      <c r="L707" t="inlineStr">
        <is>
          <t>RV9</t>
        </is>
      </c>
      <c r="M707" t="inlineStr">
        <is>
          <t>Humber Teaching NHS Foundation Trust</t>
        </is>
      </c>
      <c r="N707" t="inlineStr">
        <is>
          <t>01482 336740</t>
        </is>
      </c>
      <c r="O707" t="inlineStr">
        <is>
          <t>hnf-tr.contactus@nhs.net</t>
        </is>
      </c>
      <c r="P707">
        <f>HYPERLINK("http://www.humber.nhs.uk", "http://www.humber.nhs.uk")</f>
        <v/>
      </c>
      <c r="Q707" t="inlineStr">
        <is>
          <t>(53.77056503295898, -0.3769768178462983)</t>
        </is>
      </c>
      <c r="R707" t="inlineStr"/>
    </row>
    <row r="708">
      <c r="A708" t="n">
        <v>45548</v>
      </c>
      <c r="B708" t="inlineStr">
        <is>
          <t>RNNDD</t>
        </is>
      </c>
      <c r="C708" t="inlineStr">
        <is>
          <t>Hospital</t>
        </is>
      </c>
      <c r="D708" t="inlineStr">
        <is>
          <t>Hospital</t>
        </is>
      </c>
      <c r="E708" t="inlineStr">
        <is>
          <t>NHS Sector</t>
        </is>
      </c>
      <c r="F708" t="inlineStr">
        <is>
          <t>Visible</t>
        </is>
      </c>
      <c r="G708" t="b">
        <v>1</v>
      </c>
      <c r="H708" t="inlineStr">
        <is>
          <t>Brampton War Memorial Hospital</t>
        </is>
      </c>
      <c r="I708" t="inlineStr">
        <is>
          <t>6 Tree Road</t>
        </is>
      </c>
      <c r="J708" t="inlineStr">
        <is>
          <t>Brampton, Cumbria</t>
        </is>
      </c>
      <c r="K708" t="inlineStr">
        <is>
          <t>CA8 1TX</t>
        </is>
      </c>
      <c r="L708" t="inlineStr">
        <is>
          <t>RNN</t>
        </is>
      </c>
      <c r="M708" t="inlineStr">
        <is>
          <t>North Cumbria Integrated Care NHS Foundation Trust</t>
        </is>
      </c>
      <c r="N708" t="inlineStr">
        <is>
          <t>01228 608345</t>
        </is>
      </c>
      <c r="O708" t="inlineStr"/>
      <c r="P708">
        <f>HYPERLINK("https://www.cumbriapartnership.nhs.uk/where-we-work/brampton-war-memorial-hospital", "https://www.cumbriapartnership.nhs.uk/where-we-work/brampton-war-memorial-hospital")</f>
        <v/>
      </c>
      <c r="Q708" t="inlineStr">
        <is>
          <t>(54.93866729736328, -2.7271759510040283)</t>
        </is>
      </c>
      <c r="R708" t="inlineStr"/>
    </row>
    <row r="709">
      <c r="A709" t="n">
        <v>45555</v>
      </c>
      <c r="B709" t="inlineStr">
        <is>
          <t>RNNWT</t>
        </is>
      </c>
      <c r="C709" t="inlineStr">
        <is>
          <t>Hospital</t>
        </is>
      </c>
      <c r="D709" t="inlineStr">
        <is>
          <t>Hospital</t>
        </is>
      </c>
      <c r="E709" t="inlineStr">
        <is>
          <t>NHS Sector</t>
        </is>
      </c>
      <c r="F709" t="inlineStr">
        <is>
          <t>Visible</t>
        </is>
      </c>
      <c r="G709" t="b">
        <v>1</v>
      </c>
      <c r="H709" t="inlineStr">
        <is>
          <t>Wigton Community Hospital</t>
        </is>
      </c>
      <c r="I709" t="inlineStr">
        <is>
          <t>Cross Lane</t>
        </is>
      </c>
      <c r="J709" t="inlineStr">
        <is>
          <t>Wigton</t>
        </is>
      </c>
      <c r="K709" t="inlineStr">
        <is>
          <t>CA7 9DD</t>
        </is>
      </c>
      <c r="L709" t="inlineStr">
        <is>
          <t>RNN</t>
        </is>
      </c>
      <c r="M709" t="inlineStr">
        <is>
          <t>North Cumbria Integrated Care NHS Foundation Trust</t>
        </is>
      </c>
      <c r="N709" t="inlineStr">
        <is>
          <t>016973 66600</t>
        </is>
      </c>
      <c r="O709" t="inlineStr"/>
      <c r="P709">
        <f>HYPERLINK("http://www.cumbriapartnership.nhs.uk", "http://www.cumbriapartnership.nhs.uk")</f>
        <v/>
      </c>
      <c r="Q709" t="inlineStr">
        <is>
          <t>(54.8304443359375, -3.171386957168579)</t>
        </is>
      </c>
      <c r="R709" t="inlineStr">
        <is>
          <t>016973 66601</t>
        </is>
      </c>
    </row>
    <row r="710">
      <c r="A710" t="n">
        <v>45556</v>
      </c>
      <c r="B710" t="inlineStr">
        <is>
          <t>RNNYY</t>
        </is>
      </c>
      <c r="C710" t="inlineStr">
        <is>
          <t>Hospital</t>
        </is>
      </c>
      <c r="D710" t="inlineStr">
        <is>
          <t>Hospital</t>
        </is>
      </c>
      <c r="E710" t="inlineStr">
        <is>
          <t>NHS Sector</t>
        </is>
      </c>
      <c r="F710" t="inlineStr">
        <is>
          <t>Visible</t>
        </is>
      </c>
      <c r="G710" t="b">
        <v>1</v>
      </c>
      <c r="H710" t="inlineStr">
        <is>
          <t>Workington Community Hospital</t>
        </is>
      </c>
      <c r="I710" t="inlineStr">
        <is>
          <t>Park Lane</t>
        </is>
      </c>
      <c r="J710" t="inlineStr">
        <is>
          <t>Workington</t>
        </is>
      </c>
      <c r="K710" t="inlineStr">
        <is>
          <t>CA14 2RW</t>
        </is>
      </c>
      <c r="L710" t="inlineStr">
        <is>
          <t>RNN</t>
        </is>
      </c>
      <c r="M710" t="inlineStr">
        <is>
          <t>North Cumbria Integrated Care NHS Foundation Trust</t>
        </is>
      </c>
      <c r="N710" t="inlineStr">
        <is>
          <t>01900 705000</t>
        </is>
      </c>
      <c r="O710" t="inlineStr"/>
      <c r="P710">
        <f>HYPERLINK("http://www.cumbriapartnership.nhs.uk", "http://www.cumbriapartnership.nhs.uk")</f>
        <v/>
      </c>
      <c r="Q710" t="inlineStr">
        <is>
          <t>(54.64269256591797, -3.5513269901275635)</t>
        </is>
      </c>
      <c r="R710" t="inlineStr"/>
    </row>
    <row r="711">
      <c r="A711" t="n">
        <v>45629</v>
      </c>
      <c r="B711" t="inlineStr">
        <is>
          <t>RX4W4</t>
        </is>
      </c>
      <c r="C711" t="inlineStr">
        <is>
          <t>Hospital</t>
        </is>
      </c>
      <c r="D711" t="inlineStr">
        <is>
          <t>Hospital</t>
        </is>
      </c>
      <c r="E711" t="inlineStr">
        <is>
          <t>NHS Sector</t>
        </is>
      </c>
      <c r="F711" t="inlineStr">
        <is>
          <t>Visible</t>
        </is>
      </c>
      <c r="G711" t="b">
        <v>1</v>
      </c>
      <c r="H711" t="inlineStr">
        <is>
          <t>Walkergate Park</t>
        </is>
      </c>
      <c r="I711" t="inlineStr">
        <is>
          <t>Benfield Road</t>
        </is>
      </c>
      <c r="J711" t="inlineStr">
        <is>
          <t>Newcastle-upon-Tyne, Tyne and Wear</t>
        </is>
      </c>
      <c r="K711" t="inlineStr">
        <is>
          <t>NE6 4QD</t>
        </is>
      </c>
      <c r="L711" t="inlineStr">
        <is>
          <t>RX4</t>
        </is>
      </c>
      <c r="M711" t="inlineStr">
        <is>
          <t>Cumbria Northumberland Tyne and Wear NHS Foundation Trust</t>
        </is>
      </c>
      <c r="N711" t="inlineStr">
        <is>
          <t>0191 2875000</t>
        </is>
      </c>
      <c r="O711" t="inlineStr"/>
      <c r="P711">
        <f>HYPERLINK("http://www.cntw.nhs.uk", "http://www.cntw.nhs.uk")</f>
        <v/>
      </c>
      <c r="Q711" t="inlineStr">
        <is>
          <t>(54.9893684387207, -1.5616004467010498)</t>
        </is>
      </c>
      <c r="R711" t="inlineStr"/>
    </row>
    <row r="712">
      <c r="A712" t="n">
        <v>45964</v>
      </c>
      <c r="B712" t="inlineStr">
        <is>
          <t>NDJZZ</t>
        </is>
      </c>
      <c r="C712" t="inlineStr">
        <is>
          <t>Hospital</t>
        </is>
      </c>
      <c r="D712" t="inlineStr">
        <is>
          <t>Hospital</t>
        </is>
      </c>
      <c r="E712" t="inlineStr">
        <is>
          <t>Independent Sector</t>
        </is>
      </c>
      <c r="F712" t="inlineStr">
        <is>
          <t>Visible</t>
        </is>
      </c>
      <c r="G712" t="b">
        <v>1</v>
      </c>
      <c r="H712" t="inlineStr">
        <is>
          <t>Caterham Dene Community Hospital</t>
        </is>
      </c>
      <c r="I712" t="inlineStr">
        <is>
          <t>Caterham Dene Hospital, Church Road</t>
        </is>
      </c>
      <c r="J712" t="inlineStr">
        <is>
          <t>Caterham, Surrey</t>
        </is>
      </c>
      <c r="K712" t="inlineStr">
        <is>
          <t>CR3 5RA</t>
        </is>
      </c>
      <c r="L712" t="inlineStr">
        <is>
          <t>NDJ</t>
        </is>
      </c>
      <c r="M712" t="inlineStr">
        <is>
          <t>First Community Health and Care</t>
        </is>
      </c>
      <c r="N712" t="inlineStr">
        <is>
          <t>01883 837500</t>
        </is>
      </c>
      <c r="O712" t="inlineStr"/>
      <c r="P712">
        <f>HYPERLINK("http://www.firstcommunityhealthcare.co.uk/", "http://www.firstcommunityhealthcare.co.uk/")</f>
        <v/>
      </c>
      <c r="Q712" t="inlineStr">
        <is>
          <t>(51.28363037109375, -0.0852142497897148)</t>
        </is>
      </c>
      <c r="R712" t="inlineStr"/>
    </row>
    <row r="713">
      <c r="A713" t="n">
        <v>46506</v>
      </c>
      <c r="B713" t="inlineStr">
        <is>
          <t>RNUFF</t>
        </is>
      </c>
      <c r="C713" t="inlineStr">
        <is>
          <t>Hospital</t>
        </is>
      </c>
      <c r="D713" t="inlineStr">
        <is>
          <t>Hospital</t>
        </is>
      </c>
      <c r="E713" t="inlineStr">
        <is>
          <t>NHS Sector</t>
        </is>
      </c>
      <c r="F713" t="inlineStr">
        <is>
          <t>Visible</t>
        </is>
      </c>
      <c r="G713" t="b">
        <v>1</v>
      </c>
      <c r="H713" t="inlineStr">
        <is>
          <t xml:space="preserve">Townlands Memorial Hospital - Oxford Health NHS Foundation Trust </t>
        </is>
      </c>
      <c r="I713" t="inlineStr">
        <is>
          <t>York Road</t>
        </is>
      </c>
      <c r="J713" t="inlineStr">
        <is>
          <t>Henley-on-Thames, Oxfordshire</t>
        </is>
      </c>
      <c r="K713" t="inlineStr">
        <is>
          <t>RG9 2DR</t>
        </is>
      </c>
      <c r="L713" t="inlineStr">
        <is>
          <t>RNU</t>
        </is>
      </c>
      <c r="M713" t="inlineStr">
        <is>
          <t>Oxford Health NHS Foundation Trust</t>
        </is>
      </c>
      <c r="N713" t="inlineStr">
        <is>
          <t>01865 903709</t>
        </is>
      </c>
      <c r="O713" t="inlineStr"/>
      <c r="P713">
        <f>HYPERLINK("http://www.royalberkshire.nhs.uk/how-to-find-us/townlands-hospital-in-henley.htm", "http://www.royalberkshire.nhs.uk/how-to-find-us/townlands-hospital-in-henley.htm")</f>
        <v/>
      </c>
      <c r="Q713" t="inlineStr">
        <is>
          <t>(51.53873825073242, -0.9079174995422364)</t>
        </is>
      </c>
      <c r="R713" t="inlineStr"/>
    </row>
    <row r="714">
      <c r="A714" t="n">
        <v>46583</v>
      </c>
      <c r="B714" t="inlineStr">
        <is>
          <t>RWK46</t>
        </is>
      </c>
      <c r="C714" t="inlineStr">
        <is>
          <t>Hospital</t>
        </is>
      </c>
      <c r="D714" t="inlineStr">
        <is>
          <t>Hospital</t>
        </is>
      </c>
      <c r="E714" t="inlineStr">
        <is>
          <t>NHS Sector</t>
        </is>
      </c>
      <c r="F714" t="inlineStr">
        <is>
          <t>Visible</t>
        </is>
      </c>
      <c r="G714" t="b">
        <v>1</v>
      </c>
      <c r="H714" t="inlineStr">
        <is>
          <t>Newham Centre for Mental Health</t>
        </is>
      </c>
      <c r="I714" t="inlineStr">
        <is>
          <t>Cherry Tree Way, Glen Road</t>
        </is>
      </c>
      <c r="J714" t="inlineStr">
        <is>
          <t>London</t>
        </is>
      </c>
      <c r="K714" t="inlineStr">
        <is>
          <t>E13 8SP</t>
        </is>
      </c>
      <c r="L714" t="inlineStr">
        <is>
          <t>RWK</t>
        </is>
      </c>
      <c r="M714" t="inlineStr">
        <is>
          <t>East London NHS Foundation Trust</t>
        </is>
      </c>
      <c r="N714" t="inlineStr">
        <is>
          <t>020 7540 4380</t>
        </is>
      </c>
      <c r="O714" t="inlineStr"/>
      <c r="P714">
        <f>HYPERLINK("nan", "nan")</f>
        <v/>
      </c>
      <c r="Q714" t="inlineStr">
        <is>
          <t>(51.52047348022461, 0.0384199917316436)</t>
        </is>
      </c>
      <c r="R714" t="inlineStr"/>
    </row>
    <row r="715">
      <c r="A715" t="n">
        <v>46584</v>
      </c>
      <c r="B715" t="inlineStr">
        <is>
          <t>RWK60</t>
        </is>
      </c>
      <c r="C715" t="inlineStr">
        <is>
          <t>Hospital</t>
        </is>
      </c>
      <c r="D715" t="inlineStr">
        <is>
          <t>Hospital</t>
        </is>
      </c>
      <c r="E715" t="inlineStr">
        <is>
          <t>NHS Sector</t>
        </is>
      </c>
      <c r="F715" t="inlineStr">
        <is>
          <t>Visible</t>
        </is>
      </c>
      <c r="G715" t="b">
        <v>1</v>
      </c>
      <c r="H715" t="inlineStr">
        <is>
          <t>The John Howard Centre</t>
        </is>
      </c>
      <c r="I715" t="inlineStr">
        <is>
          <t>Forensic Centre for Mental Health, 12 Kenworthy Road, Homerton</t>
        </is>
      </c>
      <c r="J715" t="inlineStr">
        <is>
          <t>London</t>
        </is>
      </c>
      <c r="K715" t="inlineStr">
        <is>
          <t>E9 5TD</t>
        </is>
      </c>
      <c r="L715" t="inlineStr">
        <is>
          <t>RWK</t>
        </is>
      </c>
      <c r="M715" t="inlineStr">
        <is>
          <t>East London NHS Foundation Trust</t>
        </is>
      </c>
      <c r="N715" t="inlineStr">
        <is>
          <t>020 8510 2003</t>
        </is>
      </c>
      <c r="O715" t="inlineStr"/>
      <c r="P715">
        <f>HYPERLINK("nan", "nan")</f>
        <v/>
      </c>
      <c r="Q715" t="inlineStr">
        <is>
          <t>(51.54803085327149, -0.0376718193292617)</t>
        </is>
      </c>
      <c r="R715" t="inlineStr"/>
    </row>
    <row r="716">
      <c r="A716" t="n">
        <v>46586</v>
      </c>
      <c r="B716" t="inlineStr">
        <is>
          <t>RWK89</t>
        </is>
      </c>
      <c r="C716" t="inlineStr">
        <is>
          <t>Hospital</t>
        </is>
      </c>
      <c r="D716" t="inlineStr">
        <is>
          <t>Hospital</t>
        </is>
      </c>
      <c r="E716" t="inlineStr">
        <is>
          <t>NHS Sector</t>
        </is>
      </c>
      <c r="F716" t="inlineStr">
        <is>
          <t>Visible</t>
        </is>
      </c>
      <c r="G716" t="b">
        <v>1</v>
      </c>
      <c r="H716" t="inlineStr">
        <is>
          <t>East Ham Care Centre</t>
        </is>
      </c>
      <c r="I716" t="inlineStr">
        <is>
          <t>Shrewsbury Road, East Ham</t>
        </is>
      </c>
      <c r="J716" t="inlineStr">
        <is>
          <t>London</t>
        </is>
      </c>
      <c r="K716" t="inlineStr">
        <is>
          <t>E7 8QP</t>
        </is>
      </c>
      <c r="L716" t="inlineStr">
        <is>
          <t>RWK</t>
        </is>
      </c>
      <c r="M716" t="inlineStr">
        <is>
          <t>East London NHS Foundation Trust</t>
        </is>
      </c>
      <c r="N716" t="inlineStr">
        <is>
          <t>020 8475 2001</t>
        </is>
      </c>
      <c r="O716" t="inlineStr"/>
      <c r="P716">
        <f>HYPERLINK("nan", "nan")</f>
        <v/>
      </c>
      <c r="Q716" t="inlineStr">
        <is>
          <t>(51.54092788696289, 0.0432997494935989)</t>
        </is>
      </c>
      <c r="R716" t="inlineStr"/>
    </row>
    <row r="717">
      <c r="A717" t="n">
        <v>46607</v>
      </c>
      <c r="B717" t="inlineStr">
        <is>
          <t>RWXX1</t>
        </is>
      </c>
      <c r="C717" t="inlineStr">
        <is>
          <t>Hospital</t>
        </is>
      </c>
      <c r="D717" t="inlineStr">
        <is>
          <t>Hospital</t>
        </is>
      </c>
      <c r="E717" t="inlineStr">
        <is>
          <t>NHS Sector</t>
        </is>
      </c>
      <c r="F717" t="inlineStr">
        <is>
          <t>Visible</t>
        </is>
      </c>
      <c r="G717" t="b">
        <v>1</v>
      </c>
      <c r="H717" t="inlineStr">
        <is>
          <t>Wokingham Hospital</t>
        </is>
      </c>
      <c r="I717" t="inlineStr">
        <is>
          <t>41 Barkham Road</t>
        </is>
      </c>
      <c r="J717" t="inlineStr">
        <is>
          <t>Wokingham, Berkshire</t>
        </is>
      </c>
      <c r="K717" t="inlineStr">
        <is>
          <t>RG41 2XR</t>
        </is>
      </c>
      <c r="L717" t="inlineStr">
        <is>
          <t>RWX</t>
        </is>
      </c>
      <c r="M717" t="inlineStr">
        <is>
          <t>Berkshire Healthcare NHS Foundation Trust</t>
        </is>
      </c>
      <c r="N717" t="inlineStr">
        <is>
          <t>0118 949 5000</t>
        </is>
      </c>
      <c r="O717" t="inlineStr"/>
      <c r="P717">
        <f>HYPERLINK("https://www.berkshirehealthcare.nhs.uk/our-sites/bracknell-wokingham/wokingham-hospital/", "https://www.berkshirehealthcare.nhs.uk/our-sites/bracknell-wokingham/wokingham-hospital/")</f>
        <v/>
      </c>
      <c r="Q717" t="inlineStr">
        <is>
          <t>(51.41040420532226, -0.8436853885650634)</t>
        </is>
      </c>
      <c r="R717" t="inlineStr"/>
    </row>
    <row r="718">
      <c r="A718" t="n">
        <v>46615</v>
      </c>
      <c r="B718" t="inlineStr">
        <is>
          <t>RQYCC</t>
        </is>
      </c>
      <c r="C718" t="inlineStr">
        <is>
          <t>Hospital</t>
        </is>
      </c>
      <c r="D718" t="inlineStr">
        <is>
          <t>Hospital</t>
        </is>
      </c>
      <c r="E718" t="inlineStr">
        <is>
          <t>NHS Sector</t>
        </is>
      </c>
      <c r="F718" t="inlineStr">
        <is>
          <t>Visible</t>
        </is>
      </c>
      <c r="G718" t="b">
        <v>1</v>
      </c>
      <c r="H718" t="inlineStr">
        <is>
          <t>Richmond Royal Hospital</t>
        </is>
      </c>
      <c r="I718" t="inlineStr">
        <is>
          <t>Kew Foot Road</t>
        </is>
      </c>
      <c r="J718" t="inlineStr">
        <is>
          <t>Richmond</t>
        </is>
      </c>
      <c r="K718" t="inlineStr">
        <is>
          <t>TW9 2TE</t>
        </is>
      </c>
      <c r="L718" t="inlineStr">
        <is>
          <t>RQY</t>
        </is>
      </c>
      <c r="M718" t="inlineStr">
        <is>
          <t>South West London and St George's Mental Health NHS Trust</t>
        </is>
      </c>
      <c r="N718" t="inlineStr">
        <is>
          <t>020 3513 3200</t>
        </is>
      </c>
      <c r="O718" t="inlineStr"/>
      <c r="P718">
        <f>HYPERLINK("nan", "nan")</f>
        <v/>
      </c>
      <c r="Q718" t="inlineStr">
        <is>
          <t>(51.46671295166016, -0.3004150092601776)</t>
        </is>
      </c>
      <c r="R718" t="inlineStr"/>
    </row>
    <row r="719">
      <c r="A719" t="n">
        <v>46651</v>
      </c>
      <c r="B719" t="inlineStr">
        <is>
          <t>RAEPP</t>
        </is>
      </c>
      <c r="C719" t="inlineStr">
        <is>
          <t>Hospital</t>
        </is>
      </c>
      <c r="D719" t="inlineStr">
        <is>
          <t>Hospital</t>
        </is>
      </c>
      <c r="E719" t="inlineStr">
        <is>
          <t>NHS Sector</t>
        </is>
      </c>
      <c r="F719" t="inlineStr">
        <is>
          <t>Visible</t>
        </is>
      </c>
      <c r="G719" t="b">
        <v>1</v>
      </c>
      <c r="H719" t="inlineStr">
        <is>
          <t>Westwood Park Diagnostic Treatment Centre</t>
        </is>
      </c>
      <c r="I719" t="inlineStr">
        <is>
          <t>Swift Drive, Off Cooper Lane</t>
        </is>
      </c>
      <c r="J719" t="inlineStr">
        <is>
          <t>Bradford, West Yorkshire</t>
        </is>
      </c>
      <c r="K719" t="inlineStr">
        <is>
          <t>BD6 3NL</t>
        </is>
      </c>
      <c r="L719" t="inlineStr">
        <is>
          <t>RAE</t>
        </is>
      </c>
      <c r="M719" t="inlineStr">
        <is>
          <t>Bradford Teaching Hospitals NHS Foundation Trust</t>
        </is>
      </c>
      <c r="N719" t="inlineStr">
        <is>
          <t>01274 425990</t>
        </is>
      </c>
      <c r="O719" t="inlineStr"/>
      <c r="P719">
        <f>HYPERLINK("nan", "nan")</f>
        <v/>
      </c>
      <c r="Q719" t="inlineStr">
        <is>
          <t>(53.76891708374024, -1.810428142547608)</t>
        </is>
      </c>
      <c r="R719" t="inlineStr"/>
    </row>
    <row r="720">
      <c r="A720" t="n">
        <v>46715</v>
      </c>
      <c r="B720" t="inlineStr">
        <is>
          <t>NT9QQ</t>
        </is>
      </c>
      <c r="C720" t="inlineStr">
        <is>
          <t>Hospital</t>
        </is>
      </c>
      <c r="D720" t="inlineStr">
        <is>
          <t>Hospital</t>
        </is>
      </c>
      <c r="E720" t="inlineStr">
        <is>
          <t>Independent Sector</t>
        </is>
      </c>
      <c r="F720" t="inlineStr">
        <is>
          <t>Visible</t>
        </is>
      </c>
      <c r="G720" t="b">
        <v>1</v>
      </c>
      <c r="H720" t="inlineStr">
        <is>
          <t>Turner Diagnostic Centre</t>
        </is>
      </c>
      <c r="I720" t="inlineStr">
        <is>
          <t>Colchester General Hospital, Turner Road</t>
        </is>
      </c>
      <c r="J720" t="inlineStr">
        <is>
          <t>Colchester, Essex</t>
        </is>
      </c>
      <c r="K720" t="inlineStr">
        <is>
          <t>CO4 5JL</t>
        </is>
      </c>
      <c r="L720" t="inlineStr">
        <is>
          <t>NT9</t>
        </is>
      </c>
      <c r="M720" t="inlineStr">
        <is>
          <t>Alliance Medical</t>
        </is>
      </c>
      <c r="N720" t="inlineStr">
        <is>
          <t>01206 744 222</t>
        </is>
      </c>
      <c r="O720" t="inlineStr">
        <is>
          <t>colchester@alliance.co.uk</t>
        </is>
      </c>
      <c r="P720">
        <f>HYPERLINK("https://www.alliancemedical.co.uk", "https://www.alliancemedical.co.uk")</f>
        <v/>
      </c>
      <c r="Q720" t="inlineStr">
        <is>
          <t>(51.91016387939453, 0.8991968035697937)</t>
        </is>
      </c>
      <c r="R720" t="inlineStr">
        <is>
          <t>01206 744 224</t>
        </is>
      </c>
    </row>
    <row r="721">
      <c r="A721" t="n">
        <v>58425</v>
      </c>
      <c r="B721" t="inlineStr">
        <is>
          <t>NCE02</t>
        </is>
      </c>
      <c r="C721" t="inlineStr">
        <is>
          <t>Hospital</t>
        </is>
      </c>
      <c r="D721" t="inlineStr">
        <is>
          <t>Hospital</t>
        </is>
      </c>
      <c r="E721" t="inlineStr">
        <is>
          <t>NHS Sector</t>
        </is>
      </c>
      <c r="F721" t="inlineStr">
        <is>
          <t>Visible</t>
        </is>
      </c>
      <c r="G721" t="b">
        <v>0</v>
      </c>
      <c r="H721" t="inlineStr">
        <is>
          <t>Trafford Health Centre</t>
        </is>
      </c>
      <c r="I721" t="inlineStr">
        <is>
          <t>Trafford General Hospital, Moorside Road, Urmston</t>
        </is>
      </c>
      <c r="J721" t="inlineStr">
        <is>
          <t>Manchester, Greater Manchester</t>
        </is>
      </c>
      <c r="K721" t="inlineStr">
        <is>
          <t>M41 5SL</t>
        </is>
      </c>
      <c r="L721" t="inlineStr">
        <is>
          <t>NCE</t>
        </is>
      </c>
      <c r="M721" t="inlineStr">
        <is>
          <t>Mastercall Healthcare</t>
        </is>
      </c>
      <c r="N721" t="inlineStr"/>
      <c r="O721" t="inlineStr"/>
      <c r="P721">
        <f>HYPERLINK("nan", "nan")</f>
        <v/>
      </c>
      <c r="Q721" t="inlineStr">
        <is>
          <t>(53.454063415527344, -2.3706657886505127)</t>
        </is>
      </c>
      <c r="R721" t="inlineStr"/>
    </row>
    <row r="722">
      <c r="A722" t="n">
        <v>58580</v>
      </c>
      <c r="B722" t="inlineStr">
        <is>
          <t>NNF16</t>
        </is>
      </c>
      <c r="C722" t="inlineStr">
        <is>
          <t>Hospital</t>
        </is>
      </c>
      <c r="D722" t="inlineStr">
        <is>
          <t>Hospital</t>
        </is>
      </c>
      <c r="E722" t="inlineStr">
        <is>
          <t>NHS Sector</t>
        </is>
      </c>
      <c r="F722" t="inlineStr">
        <is>
          <t>Visible</t>
        </is>
      </c>
      <c r="G722" t="b">
        <v>1</v>
      </c>
      <c r="H722" t="inlineStr">
        <is>
          <t>Bridlington Hospital - City Health Care Partnership Cic</t>
        </is>
      </c>
      <c r="I722" t="inlineStr">
        <is>
          <t>Bessingby Road</t>
        </is>
      </c>
      <c r="J722" t="inlineStr">
        <is>
          <t>Bridlington, Yorkshire(East Riding)</t>
        </is>
      </c>
      <c r="K722" t="inlineStr">
        <is>
          <t>YO16 4QP</t>
        </is>
      </c>
      <c r="L722" t="inlineStr">
        <is>
          <t>NNF</t>
        </is>
      </c>
      <c r="M722" t="inlineStr">
        <is>
          <t>City Health Care Partnership Cic</t>
        </is>
      </c>
      <c r="N722" t="inlineStr">
        <is>
          <t>00000 000000</t>
        </is>
      </c>
      <c r="O722" t="inlineStr"/>
      <c r="P722">
        <f>HYPERLINK("nan", "nan")</f>
        <v/>
      </c>
      <c r="Q722" t="inlineStr">
        <is>
          <t>(54.08653259277344, -0.2157250046730041)</t>
        </is>
      </c>
      <c r="R722" t="inlineStr"/>
    </row>
    <row r="723">
      <c r="A723" t="n">
        <v>58612</v>
      </c>
      <c r="B723" t="inlineStr">
        <is>
          <t>NMJ01</t>
        </is>
      </c>
      <c r="C723" t="inlineStr">
        <is>
          <t>Hospital</t>
        </is>
      </c>
      <c r="D723" t="inlineStr">
        <is>
          <t>Hospital</t>
        </is>
      </c>
      <c r="E723" t="inlineStr">
        <is>
          <t>NHS Sector</t>
        </is>
      </c>
      <c r="F723" t="inlineStr">
        <is>
          <t>Visible</t>
        </is>
      </c>
      <c r="G723" t="b">
        <v>1</v>
      </c>
      <c r="H723" t="inlineStr">
        <is>
          <t>Cygnet Hospital Godden Green</t>
        </is>
      </c>
      <c r="I723" t="inlineStr">
        <is>
          <t>Cygnet Hospital Godden Green, Godden Green</t>
        </is>
      </c>
      <c r="J723" t="inlineStr">
        <is>
          <t>Sevenoaks, Kent</t>
        </is>
      </c>
      <c r="K723" t="inlineStr">
        <is>
          <t>TN15 0JR</t>
        </is>
      </c>
      <c r="L723" t="inlineStr">
        <is>
          <t>NMJ</t>
        </is>
      </c>
      <c r="M723" t="inlineStr">
        <is>
          <t>Cygnet Health Care Limited</t>
        </is>
      </c>
      <c r="N723" t="inlineStr">
        <is>
          <t>01732 763 491</t>
        </is>
      </c>
      <c r="O723" t="inlineStr">
        <is>
          <t>hayleymason@cygnethealth.co.uk</t>
        </is>
      </c>
      <c r="P723">
        <f>HYPERLINK("http://www.cygnethealth.co.uk/locations/godden-green/index.html", "http://www.cygnethealth.co.uk/locations/godden-green/index.html")</f>
        <v/>
      </c>
      <c r="Q723" t="inlineStr">
        <is>
          <t>(51.27159881591797, 0.2300790101289749)</t>
        </is>
      </c>
      <c r="R723" t="inlineStr">
        <is>
          <t>01732 763 460</t>
        </is>
      </c>
    </row>
    <row r="724">
      <c r="A724" t="n">
        <v>58613</v>
      </c>
      <c r="B724" t="inlineStr">
        <is>
          <t>NMJ02</t>
        </is>
      </c>
      <c r="C724" t="inlineStr">
        <is>
          <t>Hospital</t>
        </is>
      </c>
      <c r="D724" t="inlineStr">
        <is>
          <t>Hospital</t>
        </is>
      </c>
      <c r="E724" t="inlineStr">
        <is>
          <t>NHS Sector</t>
        </is>
      </c>
      <c r="F724" t="inlineStr">
        <is>
          <t>Visible</t>
        </is>
      </c>
      <c r="G724" t="b">
        <v>1</v>
      </c>
      <c r="H724" t="inlineStr">
        <is>
          <t>Cygnet Hospital Bierley</t>
        </is>
      </c>
      <c r="I724" t="inlineStr">
        <is>
          <t>Bierley Lane</t>
        </is>
      </c>
      <c r="J724" t="inlineStr">
        <is>
          <t>Bradford, West Yorkshire</t>
        </is>
      </c>
      <c r="K724" t="inlineStr">
        <is>
          <t>BD4 6AD</t>
        </is>
      </c>
      <c r="L724" t="inlineStr">
        <is>
          <t>NMJ</t>
        </is>
      </c>
      <c r="M724" t="inlineStr">
        <is>
          <t>Cygnet Health Care Limited</t>
        </is>
      </c>
      <c r="N724" t="inlineStr">
        <is>
          <t>01274 686 767</t>
        </is>
      </c>
      <c r="O724" t="inlineStr">
        <is>
          <t>jennymcvinnie@cygnethealth.co.uk</t>
        </is>
      </c>
      <c r="P724">
        <f>HYPERLINK("http://www.cygnethealth.co.uk/locations/bierley/", "http://www.cygnethealth.co.uk/locations/bierley/")</f>
        <v/>
      </c>
      <c r="Q724" t="inlineStr">
        <is>
          <t>(53.76850509643554, -1.7321012020111084)</t>
        </is>
      </c>
      <c r="R724" t="inlineStr">
        <is>
          <t>01274 686 660</t>
        </is>
      </c>
    </row>
    <row r="725">
      <c r="A725" t="n">
        <v>58614</v>
      </c>
      <c r="B725" t="inlineStr">
        <is>
          <t>NMJ03</t>
        </is>
      </c>
      <c r="C725" t="inlineStr">
        <is>
          <t>Hospital</t>
        </is>
      </c>
      <c r="D725" t="inlineStr">
        <is>
          <t>Hospital</t>
        </is>
      </c>
      <c r="E725" t="inlineStr">
        <is>
          <t>NHS Sector</t>
        </is>
      </c>
      <c r="F725" t="inlineStr">
        <is>
          <t>Visible</t>
        </is>
      </c>
      <c r="G725" t="b">
        <v>1</v>
      </c>
      <c r="H725" t="inlineStr">
        <is>
          <t>Cygnet Hospital Kewstoke</t>
        </is>
      </c>
      <c r="I725" t="inlineStr">
        <is>
          <t>Beach Road, Kewstoke</t>
        </is>
      </c>
      <c r="J725" t="inlineStr">
        <is>
          <t>Weston-Super-Mare, Avon</t>
        </is>
      </c>
      <c r="K725" t="inlineStr">
        <is>
          <t>BS22 9UZ</t>
        </is>
      </c>
      <c r="L725" t="inlineStr">
        <is>
          <t>NMJ</t>
        </is>
      </c>
      <c r="M725" t="inlineStr">
        <is>
          <t>Cygnet Health Care Limited</t>
        </is>
      </c>
      <c r="N725" t="inlineStr">
        <is>
          <t>01934 428989</t>
        </is>
      </c>
      <c r="O725" t="inlineStr">
        <is>
          <t>lornamatthews@cygnethealth.co.uk</t>
        </is>
      </c>
      <c r="P725">
        <f>HYPERLINK("www.cygnethealth.co.uk/locations/kewstoke/", "www.cygnethealth.co.uk/locations/kewstoke/")</f>
        <v/>
      </c>
      <c r="Q725" t="inlineStr">
        <is>
          <t>(51.36587524414063, -2.964218616485596)</t>
        </is>
      </c>
      <c r="R725" t="inlineStr">
        <is>
          <t>01934 428980</t>
        </is>
      </c>
    </row>
    <row r="726">
      <c r="A726" t="n">
        <v>58618</v>
      </c>
      <c r="B726" t="inlineStr">
        <is>
          <t>NNH02</t>
        </is>
      </c>
      <c r="C726" t="inlineStr">
        <is>
          <t>Hospital</t>
        </is>
      </c>
      <c r="D726" t="inlineStr">
        <is>
          <t>Hospital</t>
        </is>
      </c>
      <c r="E726" t="inlineStr">
        <is>
          <t>NHS Sector</t>
        </is>
      </c>
      <c r="F726" t="inlineStr">
        <is>
          <t>Visible</t>
        </is>
      </c>
      <c r="G726" t="b">
        <v>1</v>
      </c>
      <c r="H726" t="inlineStr">
        <is>
          <t>Optegra Eye Hospital Yorkshire</t>
        </is>
      </c>
      <c r="I726" t="inlineStr">
        <is>
          <t>937 Harrogate Road, Apperley Bridge</t>
        </is>
      </c>
      <c r="J726" t="inlineStr">
        <is>
          <t>Bradford, West Yorkshire</t>
        </is>
      </c>
      <c r="K726" t="inlineStr">
        <is>
          <t>BD10 0RD</t>
        </is>
      </c>
      <c r="L726" t="inlineStr">
        <is>
          <t>NNH</t>
        </is>
      </c>
      <c r="M726" t="inlineStr">
        <is>
          <t>Optegra UK</t>
        </is>
      </c>
      <c r="N726" t="inlineStr">
        <is>
          <t>0808 301 2823</t>
        </is>
      </c>
      <c r="O726" t="inlineStr">
        <is>
          <t>icare.yorkshire@optegra.com</t>
        </is>
      </c>
      <c r="P726">
        <f>HYPERLINK("https://www.optegra.com", "https://www.optegra.com")</f>
        <v/>
      </c>
      <c r="Q726" t="inlineStr">
        <is>
          <t>(53.8323974609375, -1.7103612422943115)</t>
        </is>
      </c>
      <c r="R726" t="inlineStr">
        <is>
          <t>0207 0221651</t>
        </is>
      </c>
    </row>
    <row r="727">
      <c r="A727" t="n">
        <v>58619</v>
      </c>
      <c r="B727" t="inlineStr">
        <is>
          <t>NNH03</t>
        </is>
      </c>
      <c r="C727" t="inlineStr">
        <is>
          <t>Hospital</t>
        </is>
      </c>
      <c r="D727" t="inlineStr">
        <is>
          <t>Hospital</t>
        </is>
      </c>
      <c r="E727" t="inlineStr">
        <is>
          <t>NHS Sector</t>
        </is>
      </c>
      <c r="F727" t="inlineStr">
        <is>
          <t>Visible</t>
        </is>
      </c>
      <c r="G727" t="b">
        <v>1</v>
      </c>
      <c r="H727" t="inlineStr">
        <is>
          <t>Optegra Eye Hospital Surrey</t>
        </is>
      </c>
      <c r="I727" t="inlineStr">
        <is>
          <t>10 Alan Turing Road, Surrey Research Park</t>
        </is>
      </c>
      <c r="J727" t="inlineStr">
        <is>
          <t>Guildford, Surrey</t>
        </is>
      </c>
      <c r="K727" t="inlineStr">
        <is>
          <t>GU2 7YF</t>
        </is>
      </c>
      <c r="L727" t="inlineStr">
        <is>
          <t>NNH</t>
        </is>
      </c>
      <c r="M727" t="inlineStr">
        <is>
          <t>Optegra UK</t>
        </is>
      </c>
      <c r="N727" t="inlineStr">
        <is>
          <t>01483 903 001</t>
        </is>
      </c>
      <c r="O727" t="inlineStr">
        <is>
          <t>icare.surrey@optegra.com</t>
        </is>
      </c>
      <c r="P727">
        <f>HYPERLINK("https://www.optegra.com", "https://www.optegra.com")</f>
        <v/>
      </c>
      <c r="Q727" t="inlineStr">
        <is>
          <t>(51.24115753173828, -0.6132461428642273)</t>
        </is>
      </c>
      <c r="R727" t="inlineStr">
        <is>
          <t>01483 903 099</t>
        </is>
      </c>
    </row>
    <row r="728">
      <c r="A728" t="n">
        <v>58620</v>
      </c>
      <c r="B728" t="inlineStr">
        <is>
          <t>NNH04</t>
        </is>
      </c>
      <c r="C728" t="inlineStr">
        <is>
          <t>Hospital</t>
        </is>
      </c>
      <c r="D728" t="inlineStr">
        <is>
          <t>Hospital</t>
        </is>
      </c>
      <c r="E728" t="inlineStr">
        <is>
          <t>NHS Sector</t>
        </is>
      </c>
      <c r="F728" t="inlineStr">
        <is>
          <t>Visible</t>
        </is>
      </c>
      <c r="G728" t="b">
        <v>1</v>
      </c>
      <c r="H728" t="inlineStr">
        <is>
          <t>Optegra Eye Hospital Manchester</t>
        </is>
      </c>
      <c r="I728" t="inlineStr">
        <is>
          <t>One Didsbury Point, 2 The Avenue, Didsbury</t>
        </is>
      </c>
      <c r="J728" t="inlineStr">
        <is>
          <t>Manchester, Greater Manchester</t>
        </is>
      </c>
      <c r="K728" t="inlineStr">
        <is>
          <t>M20 2EY</t>
        </is>
      </c>
      <c r="L728" t="inlineStr">
        <is>
          <t>NNH</t>
        </is>
      </c>
      <c r="M728" t="inlineStr">
        <is>
          <t>Optegra UK</t>
        </is>
      </c>
      <c r="N728" t="inlineStr">
        <is>
          <t>0161 240 0700</t>
        </is>
      </c>
      <c r="O728" t="inlineStr">
        <is>
          <t>icare.manchester@optegra.com</t>
        </is>
      </c>
      <c r="P728">
        <f>HYPERLINK("https://www.optegra.com", "https://www.optegra.com")</f>
        <v/>
      </c>
      <c r="Q728" t="inlineStr">
        <is>
          <t>(53.43009948730469, -2.249933242797852)</t>
        </is>
      </c>
      <c r="R728" t="inlineStr">
        <is>
          <t>0161 240 0799</t>
        </is>
      </c>
    </row>
    <row r="729">
      <c r="A729" t="n">
        <v>58622</v>
      </c>
      <c r="B729" t="inlineStr">
        <is>
          <t>NNH06</t>
        </is>
      </c>
      <c r="C729" t="inlineStr">
        <is>
          <t>Hospital</t>
        </is>
      </c>
      <c r="D729" t="inlineStr">
        <is>
          <t>Hospital</t>
        </is>
      </c>
      <c r="E729" t="inlineStr">
        <is>
          <t>NHS Sector</t>
        </is>
      </c>
      <c r="F729" t="inlineStr">
        <is>
          <t>Visible</t>
        </is>
      </c>
      <c r="G729" t="b">
        <v>1</v>
      </c>
      <c r="H729" t="inlineStr">
        <is>
          <t xml:space="preserve">Optegra Eye Hospital Hampshire </t>
        </is>
      </c>
      <c r="I729" t="inlineStr">
        <is>
          <t>3 Fusion, 1200 Parkway, Whiteley</t>
        </is>
      </c>
      <c r="J729" t="inlineStr">
        <is>
          <t>Fareham, Hampshire</t>
        </is>
      </c>
      <c r="K729" t="inlineStr">
        <is>
          <t>PO15 7AD</t>
        </is>
      </c>
      <c r="L729" t="inlineStr">
        <is>
          <t>NNH</t>
        </is>
      </c>
      <c r="M729" t="inlineStr">
        <is>
          <t>Optegra UK</t>
        </is>
      </c>
      <c r="N729" t="inlineStr">
        <is>
          <t>01329 316 700</t>
        </is>
      </c>
      <c r="O729" t="inlineStr">
        <is>
          <t>icare.hampshire@optegra.com</t>
        </is>
      </c>
      <c r="P729">
        <f>HYPERLINK("https://www.optegra.com", "https://www.optegra.com")</f>
        <v/>
      </c>
      <c r="Q729" t="inlineStr">
        <is>
          <t>(50.87654113769531, -1.2471767663955688)</t>
        </is>
      </c>
      <c r="R729" t="inlineStr">
        <is>
          <t>01329 316 799</t>
        </is>
      </c>
    </row>
    <row r="730">
      <c r="A730" t="n">
        <v>58803</v>
      </c>
      <c r="B730" t="inlineStr">
        <is>
          <t>NT822</t>
        </is>
      </c>
      <c r="C730" t="inlineStr">
        <is>
          <t>Hospital</t>
        </is>
      </c>
      <c r="D730" t="inlineStr">
        <is>
          <t>Hospital</t>
        </is>
      </c>
      <c r="E730" t="inlineStr">
        <is>
          <t>NHS Sector</t>
        </is>
      </c>
      <c r="F730" t="inlineStr">
        <is>
          <t>Visible</t>
        </is>
      </c>
      <c r="G730" t="b">
        <v>1</v>
      </c>
      <c r="H730" t="inlineStr">
        <is>
          <t>Nightingale Hospital</t>
        </is>
      </c>
      <c r="I730" t="inlineStr">
        <is>
          <t>11-19 Lisson Grove, Marylebone</t>
        </is>
      </c>
      <c r="J730" t="inlineStr">
        <is>
          <t>London</t>
        </is>
      </c>
      <c r="K730" t="inlineStr">
        <is>
          <t>NW1 6SH</t>
        </is>
      </c>
      <c r="L730" t="inlineStr">
        <is>
          <t>NT8</t>
        </is>
      </c>
      <c r="M730" t="inlineStr">
        <is>
          <t>Capio UK</t>
        </is>
      </c>
      <c r="N730" t="inlineStr">
        <is>
          <t>020 7535 7700</t>
        </is>
      </c>
      <c r="O730" t="inlineStr">
        <is>
          <t>info@nightingalehospital.co.uk</t>
        </is>
      </c>
      <c r="P730">
        <f>HYPERLINK("http://www.nightingalehospital.co.uk", "http://www.nightingalehospital.co.uk")</f>
        <v/>
      </c>
      <c r="Q730" t="inlineStr">
        <is>
          <t>(51.52185440063477, -0.1651291102170944)</t>
        </is>
      </c>
      <c r="R730" t="inlineStr">
        <is>
          <t>020 7724 5976</t>
        </is>
      </c>
    </row>
    <row r="731">
      <c r="A731" t="n">
        <v>58911</v>
      </c>
      <c r="B731" t="inlineStr">
        <is>
          <t>NTT09</t>
        </is>
      </c>
      <c r="C731" t="inlineStr">
        <is>
          <t>Hospital</t>
        </is>
      </c>
      <c r="D731" t="inlineStr">
        <is>
          <t>UNKNOWN</t>
        </is>
      </c>
      <c r="E731" t="inlineStr">
        <is>
          <t>NHS Sector</t>
        </is>
      </c>
      <c r="F731" t="inlineStr">
        <is>
          <t>Visible</t>
        </is>
      </c>
      <c r="G731" t="b">
        <v>0</v>
      </c>
      <c r="H731" t="inlineStr">
        <is>
          <t>St Augustine's Independent Hospital</t>
        </is>
      </c>
      <c r="I731" t="inlineStr">
        <is>
          <t>Cambian Group, Cobridge Road</t>
        </is>
      </c>
      <c r="J731" t="inlineStr">
        <is>
          <t>Stoke-On-Trent, Staffordshire</t>
        </is>
      </c>
      <c r="K731" t="inlineStr">
        <is>
          <t>ST1 5JY</t>
        </is>
      </c>
      <c r="L731" t="inlineStr">
        <is>
          <t>NTT</t>
        </is>
      </c>
      <c r="M731" t="inlineStr">
        <is>
          <t>Cambian Healthcare Limited</t>
        </is>
      </c>
      <c r="N731" t="inlineStr"/>
      <c r="O731" t="inlineStr"/>
      <c r="P731">
        <f>HYPERLINK("nan", "nan")</f>
        <v/>
      </c>
      <c r="Q731" t="inlineStr">
        <is>
          <t>(53.03343963623047, -2.187804698944092)</t>
        </is>
      </c>
      <c r="R731" t="inlineStr"/>
    </row>
    <row r="732">
      <c r="A732" t="n">
        <v>59010</v>
      </c>
      <c r="B732" t="inlineStr">
        <is>
          <t>NVD03</t>
        </is>
      </c>
      <c r="C732" t="inlineStr">
        <is>
          <t>Hospital</t>
        </is>
      </c>
      <c r="D732" t="inlineStr">
        <is>
          <t>UNKNOWN</t>
        </is>
      </c>
      <c r="E732" t="inlineStr">
        <is>
          <t>NHS Sector</t>
        </is>
      </c>
      <c r="F732" t="inlineStr">
        <is>
          <t>Visible</t>
        </is>
      </c>
      <c r="G732" t="b">
        <v>0</v>
      </c>
      <c r="H732" t="inlineStr">
        <is>
          <t>St Barnabas Hospital</t>
        </is>
      </c>
      <c r="I732" t="inlineStr">
        <is>
          <t>Higher Port View</t>
        </is>
      </c>
      <c r="J732" t="inlineStr">
        <is>
          <t>Saltash, Cornwall</t>
        </is>
      </c>
      <c r="K732" t="inlineStr">
        <is>
          <t>PL12 4BU</t>
        </is>
      </c>
      <c r="L732" t="inlineStr">
        <is>
          <t>NVD</t>
        </is>
      </c>
      <c r="M732" t="inlineStr">
        <is>
          <t>Peninsula Plastic Surgery Ltd</t>
        </is>
      </c>
      <c r="N732" t="inlineStr"/>
      <c r="O732" t="inlineStr"/>
      <c r="P732">
        <f>HYPERLINK("nan", "nan")</f>
        <v/>
      </c>
      <c r="Q732" t="inlineStr">
        <is>
          <t>(50.4073715209961, -4.2143073081970215)</t>
        </is>
      </c>
      <c r="R732" t="inlineStr"/>
    </row>
    <row r="733">
      <c r="A733" t="n">
        <v>59039</v>
      </c>
      <c r="B733" t="inlineStr">
        <is>
          <t>NAX03</t>
        </is>
      </c>
      <c r="C733" t="inlineStr">
        <is>
          <t>Hospital</t>
        </is>
      </c>
      <c r="D733" t="inlineStr">
        <is>
          <t>Hospital</t>
        </is>
      </c>
      <c r="E733" t="inlineStr">
        <is>
          <t>NHS Sector</t>
        </is>
      </c>
      <c r="F733" t="inlineStr">
        <is>
          <t>Visible</t>
        </is>
      </c>
      <c r="G733" t="b">
        <v>1</v>
      </c>
      <c r="H733" t="inlineStr">
        <is>
          <t>Ecch Beccles Hospital</t>
        </is>
      </c>
      <c r="I733" t="inlineStr">
        <is>
          <t>St. Marys Road</t>
        </is>
      </c>
      <c r="J733" t="inlineStr">
        <is>
          <t>Beccles, Suffolk</t>
        </is>
      </c>
      <c r="K733" t="inlineStr">
        <is>
          <t>NR34 9NQ</t>
        </is>
      </c>
      <c r="L733" t="inlineStr">
        <is>
          <t>NAX</t>
        </is>
      </c>
      <c r="M733" t="inlineStr">
        <is>
          <t>East Coast Community Healthcare C.I.C</t>
        </is>
      </c>
      <c r="N733" t="inlineStr">
        <is>
          <t>01502 719820</t>
        </is>
      </c>
      <c r="O733" t="inlineStr"/>
      <c r="P733">
        <f>HYPERLINK("http://www.ecch.org", "http://www.ecch.org")</f>
        <v/>
      </c>
      <c r="Q733" t="inlineStr">
        <is>
          <t>(52.45414733886719, 1.5623668432235718)</t>
        </is>
      </c>
      <c r="R733" t="inlineStr"/>
    </row>
    <row r="734">
      <c r="A734" t="n">
        <v>59066</v>
      </c>
      <c r="B734" t="inlineStr">
        <is>
          <t>NBI02</t>
        </is>
      </c>
      <c r="C734" t="inlineStr">
        <is>
          <t>Hospital</t>
        </is>
      </c>
      <c r="D734" t="inlineStr">
        <is>
          <t>Hospital</t>
        </is>
      </c>
      <c r="E734" t="inlineStr">
        <is>
          <t>NHS Sector</t>
        </is>
      </c>
      <c r="F734" t="inlineStr">
        <is>
          <t>Visible</t>
        </is>
      </c>
      <c r="G734" t="b">
        <v>0</v>
      </c>
      <c r="H734" t="inlineStr">
        <is>
          <t>Lakeside Medical Diagnostics - Billericay Community Hospital</t>
        </is>
      </c>
      <c r="I734" t="inlineStr">
        <is>
          <t>Billericay Community Hospital, Blunts Wall Road</t>
        </is>
      </c>
      <c r="J734" t="inlineStr">
        <is>
          <t>Billericay, Essex</t>
        </is>
      </c>
      <c r="K734" t="inlineStr">
        <is>
          <t>CM12 9SA</t>
        </is>
      </c>
      <c r="L734" t="inlineStr">
        <is>
          <t>NBI</t>
        </is>
      </c>
      <c r="M734" t="inlineStr">
        <is>
          <t>Lakeside Medical Diagnostics</t>
        </is>
      </c>
      <c r="N734" t="inlineStr"/>
      <c r="O734" t="inlineStr"/>
      <c r="P734">
        <f>HYPERLINK("nan", "nan")</f>
        <v/>
      </c>
      <c r="Q734" t="inlineStr">
        <is>
          <t>(51.62248611450195, 0.4006631672382355)</t>
        </is>
      </c>
      <c r="R734" t="inlineStr"/>
    </row>
    <row r="735">
      <c r="A735" t="n">
        <v>59350</v>
      </c>
      <c r="B735" t="inlineStr">
        <is>
          <t>NCK02</t>
        </is>
      </c>
      <c r="C735" t="inlineStr">
        <is>
          <t>Hospital</t>
        </is>
      </c>
      <c r="D735" t="inlineStr">
        <is>
          <t>Hospital</t>
        </is>
      </c>
      <c r="E735" t="inlineStr">
        <is>
          <t>NHS Sector</t>
        </is>
      </c>
      <c r="F735" t="inlineStr">
        <is>
          <t>Visible</t>
        </is>
      </c>
      <c r="G735" t="b">
        <v>1</v>
      </c>
      <c r="H735" t="inlineStr">
        <is>
          <t>St Catherine's Hospital</t>
        </is>
      </c>
      <c r="I735" t="inlineStr">
        <is>
          <t>Church Road</t>
        </is>
      </c>
      <c r="J735" t="inlineStr">
        <is>
          <t>Birkenhead, Merseyside</t>
        </is>
      </c>
      <c r="K735" t="inlineStr">
        <is>
          <t>CH42 0LQ</t>
        </is>
      </c>
      <c r="L735" t="inlineStr">
        <is>
          <t>NCK</t>
        </is>
      </c>
      <c r="M735" t="inlineStr">
        <is>
          <t>E-Logica Ltd</t>
        </is>
      </c>
      <c r="N735" t="inlineStr">
        <is>
          <t>0151 514 2888</t>
        </is>
      </c>
      <c r="O735" t="inlineStr"/>
      <c r="P735">
        <f>HYPERLINK("nan", "nan")</f>
        <v/>
      </c>
      <c r="Q735" t="inlineStr">
        <is>
          <t>(53.38003540039063, -3.0265161991119385)</t>
        </is>
      </c>
      <c r="R735" t="inlineStr"/>
    </row>
    <row r="736">
      <c r="A736" t="n">
        <v>59503</v>
      </c>
      <c r="B736" t="inlineStr">
        <is>
          <t>NLR02</t>
        </is>
      </c>
      <c r="C736" t="inlineStr">
        <is>
          <t>Hospital</t>
        </is>
      </c>
      <c r="D736" t="inlineStr">
        <is>
          <t>UNKNOWN</t>
        </is>
      </c>
      <c r="E736" t="inlineStr">
        <is>
          <t>NHS Sector</t>
        </is>
      </c>
      <c r="F736" t="inlineStr">
        <is>
          <t>Visible</t>
        </is>
      </c>
      <c r="G736" t="b">
        <v>0</v>
      </c>
      <c r="H736" t="inlineStr">
        <is>
          <t>Berkeley Hospital</t>
        </is>
      </c>
      <c r="I736" t="inlineStr">
        <is>
          <t>Marybrook Street</t>
        </is>
      </c>
      <c r="J736" t="inlineStr">
        <is>
          <t>Berkeley, Gloucestershire</t>
        </is>
      </c>
      <c r="K736" t="inlineStr">
        <is>
          <t>GL13 9AD</t>
        </is>
      </c>
      <c r="L736" t="inlineStr">
        <is>
          <t>NLR</t>
        </is>
      </c>
      <c r="M736" t="inlineStr">
        <is>
          <t>Gloucestershire Care Services Cic</t>
        </is>
      </c>
      <c r="N736" t="inlineStr"/>
      <c r="O736" t="inlineStr"/>
      <c r="P736">
        <f>HYPERLINK("nan", "nan")</f>
        <v/>
      </c>
      <c r="Q736" t="inlineStr">
        <is>
          <t>(51.69200897216797, -2.458486318588257)</t>
        </is>
      </c>
      <c r="R736" t="inlineStr"/>
    </row>
    <row r="737">
      <c r="A737" t="n">
        <v>59570</v>
      </c>
      <c r="B737" t="inlineStr">
        <is>
          <t>NMF01</t>
        </is>
      </c>
      <c r="C737" t="inlineStr">
        <is>
          <t>Hospital</t>
        </is>
      </c>
      <c r="D737" t="inlineStr">
        <is>
          <t>UNKNOWN</t>
        </is>
      </c>
      <c r="E737" t="inlineStr">
        <is>
          <t>NHS Sector</t>
        </is>
      </c>
      <c r="F737" t="inlineStr">
        <is>
          <t>Visible</t>
        </is>
      </c>
      <c r="G737" t="b">
        <v>0</v>
      </c>
      <c r="H737" t="inlineStr">
        <is>
          <t>Brackley Cottage Hospital</t>
        </is>
      </c>
      <c r="I737" t="inlineStr">
        <is>
          <t>Pebble Lane</t>
        </is>
      </c>
      <c r="J737" t="inlineStr">
        <is>
          <t>Brackley, Northamptonshire</t>
        </is>
      </c>
      <c r="K737" t="inlineStr">
        <is>
          <t>NN13 7DA</t>
        </is>
      </c>
      <c r="L737" t="inlineStr">
        <is>
          <t>NMF</t>
        </is>
      </c>
      <c r="M737" t="inlineStr">
        <is>
          <t>Brackley Hospital</t>
        </is>
      </c>
      <c r="N737" t="inlineStr"/>
      <c r="O737" t="inlineStr"/>
      <c r="P737">
        <f>HYPERLINK("nan", "nan")</f>
        <v/>
      </c>
      <c r="Q737" t="inlineStr">
        <is>
          <t>(52.03092193603516, -1.1431169509887695)</t>
        </is>
      </c>
      <c r="R737" t="inlineStr"/>
    </row>
    <row r="738">
      <c r="A738" t="n">
        <v>59588</v>
      </c>
      <c r="B738" t="inlineStr">
        <is>
          <t>NMQ01</t>
        </is>
      </c>
      <c r="C738" t="inlineStr">
        <is>
          <t>Hospital</t>
        </is>
      </c>
      <c r="D738" t="inlineStr">
        <is>
          <t>UNKNOWN</t>
        </is>
      </c>
      <c r="E738" t="inlineStr">
        <is>
          <t>NHS Sector</t>
        </is>
      </c>
      <c r="F738" t="inlineStr">
        <is>
          <t>Visible</t>
        </is>
      </c>
      <c r="G738" t="b">
        <v>0</v>
      </c>
      <c r="H738" t="inlineStr">
        <is>
          <t>Ashwood Court Independent Hospital</t>
        </is>
      </c>
      <c r="I738" t="inlineStr">
        <is>
          <t>Woodford Avenue, Lowton</t>
        </is>
      </c>
      <c r="J738" t="inlineStr">
        <is>
          <t>Warrington, Cheshire</t>
        </is>
      </c>
      <c r="K738" t="inlineStr">
        <is>
          <t>WA3 2RB</t>
        </is>
      </c>
      <c r="L738" t="inlineStr">
        <is>
          <t>NMQ</t>
        </is>
      </c>
      <c r="M738" t="inlineStr">
        <is>
          <t>Making Space</t>
        </is>
      </c>
      <c r="N738" t="inlineStr"/>
      <c r="O738" t="inlineStr"/>
      <c r="P738">
        <f>HYPERLINK("nan", "nan")</f>
        <v/>
      </c>
      <c r="Q738" t="inlineStr">
        <is>
          <t>(53.47247695922852, -2.5757627487182617)</t>
        </is>
      </c>
      <c r="R738" t="inlineStr"/>
    </row>
    <row r="739">
      <c r="A739" t="n">
        <v>59646</v>
      </c>
      <c r="B739" t="inlineStr">
        <is>
          <t>NMW01</t>
        </is>
      </c>
      <c r="C739" t="inlineStr">
        <is>
          <t>Hospital</t>
        </is>
      </c>
      <c r="D739" t="inlineStr">
        <is>
          <t>UNKNOWN</t>
        </is>
      </c>
      <c r="E739" t="inlineStr">
        <is>
          <t>NHS Sector</t>
        </is>
      </c>
      <c r="F739" t="inlineStr">
        <is>
          <t>Visible</t>
        </is>
      </c>
      <c r="G739" t="b">
        <v>1</v>
      </c>
      <c r="H739" t="inlineStr">
        <is>
          <t>Abbey Sefton Hospital</t>
        </is>
      </c>
      <c r="I739" t="inlineStr">
        <is>
          <t>University Hospital Aintree, Fazakerley Hospital, Lower Lane</t>
        </is>
      </c>
      <c r="J739" t="inlineStr">
        <is>
          <t>Liverpool, Merseyside</t>
        </is>
      </c>
      <c r="K739" t="inlineStr">
        <is>
          <t>L9 7AL</t>
        </is>
      </c>
      <c r="L739" t="inlineStr">
        <is>
          <t>NMW</t>
        </is>
      </c>
      <c r="M739" t="inlineStr">
        <is>
          <t>Abbey Sefton Hospital (University Hospital Aintree)</t>
        </is>
      </c>
      <c r="N739" t="inlineStr">
        <is>
          <t>0151 330 6551</t>
        </is>
      </c>
      <c r="O739" t="inlineStr"/>
      <c r="P739">
        <f>HYPERLINK("nan", "nan")</f>
        <v/>
      </c>
      <c r="Q739" t="inlineStr">
        <is>
          <t>(53.46632766723633, -2.9310894012451167)</t>
        </is>
      </c>
      <c r="R739" t="inlineStr"/>
    </row>
    <row r="740">
      <c r="A740" t="n">
        <v>59654</v>
      </c>
      <c r="B740" t="inlineStr">
        <is>
          <t>NN101</t>
        </is>
      </c>
      <c r="C740" t="inlineStr">
        <is>
          <t>Hospital</t>
        </is>
      </c>
      <c r="D740" t="inlineStr">
        <is>
          <t>UNKNOWN</t>
        </is>
      </c>
      <c r="E740" t="inlineStr">
        <is>
          <t>NHS Sector</t>
        </is>
      </c>
      <c r="F740" t="inlineStr">
        <is>
          <t>Visible</t>
        </is>
      </c>
      <c r="G740" t="b">
        <v>1</v>
      </c>
      <c r="H740" t="inlineStr">
        <is>
          <t>Royal Hospital For Neuro-Disability (West Hill)</t>
        </is>
      </c>
      <c r="I740" t="inlineStr">
        <is>
          <t>West Hill</t>
        </is>
      </c>
      <c r="J740" t="inlineStr">
        <is>
          <t>London, Greater London</t>
        </is>
      </c>
      <c r="K740" t="inlineStr">
        <is>
          <t>SW15 3SW</t>
        </is>
      </c>
      <c r="L740" t="inlineStr">
        <is>
          <t>NN1</t>
        </is>
      </c>
      <c r="M740" t="inlineStr">
        <is>
          <t>The Royal Hospital For Neuro-Disability</t>
        </is>
      </c>
      <c r="N740" t="inlineStr"/>
      <c r="O740" t="inlineStr"/>
      <c r="P740">
        <f>HYPERLINK("nan", "nan")</f>
        <v/>
      </c>
      <c r="Q740" t="inlineStr">
        <is>
          <t>(51.45220565795898, -0.2137203514575958)</t>
        </is>
      </c>
      <c r="R740" t="inlineStr"/>
    </row>
    <row r="741">
      <c r="A741" t="n">
        <v>59676</v>
      </c>
      <c r="B741" t="inlineStr">
        <is>
          <t>NQT95</t>
        </is>
      </c>
      <c r="C741" t="inlineStr">
        <is>
          <t>Hospital</t>
        </is>
      </c>
      <c r="D741" t="inlineStr">
        <is>
          <t>UNKNOWN</t>
        </is>
      </c>
      <c r="E741" t="inlineStr">
        <is>
          <t>NHS Sector</t>
        </is>
      </c>
      <c r="F741" t="inlineStr">
        <is>
          <t>Visible</t>
        </is>
      </c>
      <c r="G741" t="b">
        <v>1</v>
      </c>
      <c r="H741" t="inlineStr">
        <is>
          <t xml:space="preserve">Haslemere Hospital </t>
        </is>
      </c>
      <c r="I741" t="inlineStr">
        <is>
          <t>Church Lane</t>
        </is>
      </c>
      <c r="J741" t="inlineStr">
        <is>
          <t>Haslemere, Surrey</t>
        </is>
      </c>
      <c r="K741" t="inlineStr">
        <is>
          <t>GU27 2BJ</t>
        </is>
      </c>
      <c r="L741" t="inlineStr">
        <is>
          <t>NQT</t>
        </is>
      </c>
      <c r="M741" t="inlineStr">
        <is>
          <t>Virgin Care Ltd</t>
        </is>
      </c>
      <c r="N741" t="inlineStr">
        <is>
          <t>01483 782300</t>
        </is>
      </c>
      <c r="O741" t="inlineStr"/>
      <c r="P741">
        <f>HYPERLINK("nan", "nan")</f>
        <v/>
      </c>
      <c r="Q741" t="inlineStr">
        <is>
          <t>(51.09174728393554, -0.708267331123352)</t>
        </is>
      </c>
      <c r="R741" t="inlineStr"/>
    </row>
    <row r="742">
      <c r="A742" t="n">
        <v>59909</v>
      </c>
      <c r="B742" t="inlineStr">
        <is>
          <t>R1C03</t>
        </is>
      </c>
      <c r="C742" t="inlineStr">
        <is>
          <t>Hospital</t>
        </is>
      </c>
      <c r="D742" t="inlineStr">
        <is>
          <t>Hospital</t>
        </is>
      </c>
      <c r="E742" t="inlineStr">
        <is>
          <t>Independent Sector</t>
        </is>
      </c>
      <c r="F742" t="inlineStr">
        <is>
          <t>Visible</t>
        </is>
      </c>
      <c r="G742" t="b">
        <v>1</v>
      </c>
      <c r="H742" t="inlineStr">
        <is>
          <t>Western Community Hospital</t>
        </is>
      </c>
      <c r="I742" t="inlineStr">
        <is>
          <t>William Macleod Way</t>
        </is>
      </c>
      <c r="J742" t="inlineStr">
        <is>
          <t>Southampton, Hampshire</t>
        </is>
      </c>
      <c r="K742" t="inlineStr">
        <is>
          <t>SO16 4XE</t>
        </is>
      </c>
      <c r="L742" t="inlineStr">
        <is>
          <t>R1C</t>
        </is>
      </c>
      <c r="M742" t="inlineStr">
        <is>
          <t>Solent NHS Trust</t>
        </is>
      </c>
      <c r="N742" t="inlineStr">
        <is>
          <t>02380540666</t>
        </is>
      </c>
      <c r="O742" t="inlineStr"/>
      <c r="P742">
        <f>HYPERLINK("https://www.southernhealth.nhs.uk/locations/western-community-hospital/", "https://www.southernhealth.nhs.uk/locations/western-community-hospital/")</f>
        <v/>
      </c>
      <c r="Q742" t="inlineStr">
        <is>
          <t>(50.92466735839844, -1.4477827548980713)</t>
        </is>
      </c>
      <c r="R742" t="inlineStr"/>
    </row>
    <row r="743">
      <c r="A743" t="n">
        <v>59938</v>
      </c>
      <c r="B743" t="inlineStr">
        <is>
          <t>R1CA7</t>
        </is>
      </c>
      <c r="C743" t="inlineStr">
        <is>
          <t>Hospital</t>
        </is>
      </c>
      <c r="D743" t="inlineStr">
        <is>
          <t>UNKNOWN</t>
        </is>
      </c>
      <c r="E743" t="inlineStr">
        <is>
          <t>Independent Sector</t>
        </is>
      </c>
      <c r="F743" t="inlineStr">
        <is>
          <t>Visible</t>
        </is>
      </c>
      <c r="G743" t="b">
        <v>0</v>
      </c>
      <c r="H743" t="inlineStr">
        <is>
          <t>Leigh House Hospital</t>
        </is>
      </c>
      <c r="I743" t="inlineStr">
        <is>
          <t>Alresford Road</t>
        </is>
      </c>
      <c r="J743" t="inlineStr">
        <is>
          <t>Winchester, Hampshire</t>
        </is>
      </c>
      <c r="K743" t="inlineStr">
        <is>
          <t>SO21 1HD</t>
        </is>
      </c>
      <c r="L743" t="inlineStr">
        <is>
          <t>R1C</t>
        </is>
      </c>
      <c r="M743" t="inlineStr">
        <is>
          <t>Solent NHS Trust</t>
        </is>
      </c>
      <c r="N743" t="inlineStr"/>
      <c r="O743" t="inlineStr"/>
      <c r="P743">
        <f>HYPERLINK("nan", "nan")</f>
        <v/>
      </c>
      <c r="Q743" t="inlineStr">
        <is>
          <t>(51.06240844726562, -1.2835527658462524)</t>
        </is>
      </c>
      <c r="R743" t="inlineStr"/>
    </row>
    <row r="744">
      <c r="A744" t="n">
        <v>59953</v>
      </c>
      <c r="B744" t="inlineStr">
        <is>
          <t>R1CF2</t>
        </is>
      </c>
      <c r="C744" t="inlineStr">
        <is>
          <t>Hospital</t>
        </is>
      </c>
      <c r="D744" t="inlineStr">
        <is>
          <t>Hospital</t>
        </is>
      </c>
      <c r="E744" t="inlineStr">
        <is>
          <t>Independent Sector</t>
        </is>
      </c>
      <c r="F744" t="inlineStr">
        <is>
          <t>Visible</t>
        </is>
      </c>
      <c r="G744" t="b">
        <v>1</v>
      </c>
      <c r="H744" t="inlineStr">
        <is>
          <t>St James</t>
        </is>
      </c>
      <c r="I744" t="inlineStr">
        <is>
          <t>Locksway Road</t>
        </is>
      </c>
      <c r="J744" t="inlineStr">
        <is>
          <t>Southsea, Hampshire</t>
        </is>
      </c>
      <c r="K744" t="inlineStr">
        <is>
          <t>PO4 8LD</t>
        </is>
      </c>
      <c r="L744" t="inlineStr">
        <is>
          <t>R1C</t>
        </is>
      </c>
      <c r="M744" t="inlineStr">
        <is>
          <t>Solent NHS Trust</t>
        </is>
      </c>
      <c r="N744" t="inlineStr"/>
      <c r="O744" t="inlineStr"/>
      <c r="P744">
        <f>HYPERLINK("nan", "nan")</f>
        <v/>
      </c>
      <c r="Q744" t="inlineStr">
        <is>
          <t>(50.79695510864258, -1.050118327140808)</t>
        </is>
      </c>
      <c r="R744" t="inlineStr"/>
    </row>
    <row r="745">
      <c r="A745" t="n">
        <v>59962</v>
      </c>
      <c r="B745" t="inlineStr">
        <is>
          <t>R1CG1</t>
        </is>
      </c>
      <c r="C745" t="inlineStr">
        <is>
          <t>Hospital</t>
        </is>
      </c>
      <c r="D745" t="inlineStr">
        <is>
          <t>UNKNOWN</t>
        </is>
      </c>
      <c r="E745" t="inlineStr">
        <is>
          <t>Independent Sector</t>
        </is>
      </c>
      <c r="F745" t="inlineStr">
        <is>
          <t>Visible</t>
        </is>
      </c>
      <c r="G745" t="b">
        <v>0</v>
      </c>
      <c r="H745" t="inlineStr">
        <is>
          <t>Chase Community Hospital</t>
        </is>
      </c>
      <c r="I745" t="inlineStr">
        <is>
          <t>Conde Way</t>
        </is>
      </c>
      <c r="J745" t="inlineStr">
        <is>
          <t>Bordon, Hampshire</t>
        </is>
      </c>
      <c r="K745" t="inlineStr">
        <is>
          <t>GU35 0YZ</t>
        </is>
      </c>
      <c r="L745" t="inlineStr">
        <is>
          <t>R1C</t>
        </is>
      </c>
      <c r="M745" t="inlineStr">
        <is>
          <t>Solent NHS Trust</t>
        </is>
      </c>
      <c r="N745" t="inlineStr"/>
      <c r="O745" t="inlineStr"/>
      <c r="P745">
        <f>HYPERLINK("nan", "nan")</f>
        <v/>
      </c>
      <c r="Q745" t="inlineStr">
        <is>
          <t>(51.10616683959961, -0.8620333671569824)</t>
        </is>
      </c>
      <c r="R745" t="inlineStr"/>
    </row>
    <row r="746">
      <c r="A746" t="n">
        <v>59970</v>
      </c>
      <c r="B746" t="inlineStr">
        <is>
          <t>R1CM8</t>
        </is>
      </c>
      <c r="C746" t="inlineStr">
        <is>
          <t>Hospital</t>
        </is>
      </c>
      <c r="D746" t="inlineStr">
        <is>
          <t>UNKNOWN</t>
        </is>
      </c>
      <c r="E746" t="inlineStr">
        <is>
          <t>Independent Sector</t>
        </is>
      </c>
      <c r="F746" t="inlineStr">
        <is>
          <t>Visible</t>
        </is>
      </c>
      <c r="G746" t="b">
        <v>0</v>
      </c>
      <c r="H746" t="inlineStr">
        <is>
          <t>Elmleigh Hospital</t>
        </is>
      </c>
      <c r="I746" t="inlineStr">
        <is>
          <t>61A New Lane</t>
        </is>
      </c>
      <c r="J746" t="inlineStr">
        <is>
          <t>Havant, Hampshire</t>
        </is>
      </c>
      <c r="K746" t="inlineStr">
        <is>
          <t>PO9 2JJ</t>
        </is>
      </c>
      <c r="L746" t="inlineStr">
        <is>
          <t>R1C</t>
        </is>
      </c>
      <c r="M746" t="inlineStr">
        <is>
          <t>Solent NHS Trust</t>
        </is>
      </c>
      <c r="N746" t="inlineStr"/>
      <c r="O746" t="inlineStr"/>
      <c r="P746">
        <f>HYPERLINK("nan", "nan")</f>
        <v/>
      </c>
      <c r="Q746" t="inlineStr">
        <is>
          <t>(50.85652542114258, -0.9755703210830688)</t>
        </is>
      </c>
      <c r="R746" t="inlineStr"/>
    </row>
    <row r="747">
      <c r="A747" t="n">
        <v>60121</v>
      </c>
      <c r="B747" t="inlineStr">
        <is>
          <t>R1E75</t>
        </is>
      </c>
      <c r="C747" t="inlineStr">
        <is>
          <t>Hospital</t>
        </is>
      </c>
      <c r="D747" t="inlineStr">
        <is>
          <t>Hospital</t>
        </is>
      </c>
      <c r="E747" t="inlineStr">
        <is>
          <t>Independent Sector</t>
        </is>
      </c>
      <c r="F747" t="inlineStr">
        <is>
          <t>Visible</t>
        </is>
      </c>
      <c r="G747" t="b">
        <v>1</v>
      </c>
      <c r="H747" t="inlineStr">
        <is>
          <t>Longton Hospital</t>
        </is>
      </c>
      <c r="I747" t="inlineStr">
        <is>
          <t>Upper Belgrave Road</t>
        </is>
      </c>
      <c r="J747" t="inlineStr">
        <is>
          <t>Stoke-On-Trent, Staffordshire</t>
        </is>
      </c>
      <c r="K747" t="inlineStr">
        <is>
          <t>ST3 4QX</t>
        </is>
      </c>
      <c r="L747" t="inlineStr">
        <is>
          <t>RRE</t>
        </is>
      </c>
      <c r="M747" t="inlineStr">
        <is>
          <t>Midlands Partnership NHS Foundation Trust</t>
        </is>
      </c>
      <c r="N747" t="inlineStr">
        <is>
          <t>03001230975</t>
        </is>
      </c>
      <c r="O747" t="inlineStr"/>
      <c r="P747">
        <f>HYPERLINK("http://www.staffordshireandstokeontrent.nhs.uk", "http://www.staffordshireandstokeontrent.nhs.uk")</f>
        <v/>
      </c>
      <c r="Q747" t="inlineStr">
        <is>
          <t>(52.97793579101562, -2.1223182678222656)</t>
        </is>
      </c>
      <c r="R747" t="inlineStr"/>
    </row>
    <row r="748">
      <c r="A748" t="n">
        <v>60240</v>
      </c>
      <c r="B748" t="inlineStr">
        <is>
          <t>NQG01</t>
        </is>
      </c>
      <c r="C748" t="inlineStr">
        <is>
          <t>Hospital</t>
        </is>
      </c>
      <c r="D748" t="inlineStr">
        <is>
          <t>Hospital</t>
        </is>
      </c>
      <c r="E748" t="inlineStr">
        <is>
          <t>Independent Sector</t>
        </is>
      </c>
      <c r="F748" t="inlineStr">
        <is>
          <t>Visible</t>
        </is>
      </c>
      <c r="G748" t="b">
        <v>1</v>
      </c>
      <c r="H748" t="inlineStr">
        <is>
          <t>Burrswood Health and Wellbeing</t>
        </is>
      </c>
      <c r="I748" t="inlineStr">
        <is>
          <t>Burrswood, Groombridge</t>
        </is>
      </c>
      <c r="J748" t="inlineStr">
        <is>
          <t>Tunbridge Wells, Kent</t>
        </is>
      </c>
      <c r="K748" t="inlineStr">
        <is>
          <t>TN3 9PY</t>
        </is>
      </c>
      <c r="L748" t="inlineStr">
        <is>
          <t>NQG</t>
        </is>
      </c>
      <c r="M748" t="inlineStr">
        <is>
          <t>Burrswood Health and Wellbeing</t>
        </is>
      </c>
      <c r="N748" t="inlineStr">
        <is>
          <t>01892 863637</t>
        </is>
      </c>
      <c r="O748" t="inlineStr">
        <is>
          <t>enquiries@burrswood.org.uk</t>
        </is>
      </c>
      <c r="P748">
        <f>HYPERLINK("http://www.burrswood.org.uk", "http://www.burrswood.org.uk")</f>
        <v/>
      </c>
      <c r="Q748" t="inlineStr">
        <is>
          <t>(51.11860275268554, 0.1713893860578537)</t>
        </is>
      </c>
      <c r="R748" t="inlineStr"/>
    </row>
    <row r="749">
      <c r="A749" t="n">
        <v>60338</v>
      </c>
      <c r="B749" t="inlineStr">
        <is>
          <t>R1F01</t>
        </is>
      </c>
      <c r="C749" t="inlineStr">
        <is>
          <t>Hospital</t>
        </is>
      </c>
      <c r="D749" t="inlineStr">
        <is>
          <t>Hospital</t>
        </is>
      </c>
      <c r="E749" t="inlineStr">
        <is>
          <t>NHS Sector</t>
        </is>
      </c>
      <c r="F749" t="inlineStr">
        <is>
          <t>Visible</t>
        </is>
      </c>
      <c r="G749" t="b">
        <v>1</v>
      </c>
      <c r="H749" t="inlineStr">
        <is>
          <t>St Mary's Hospital</t>
        </is>
      </c>
      <c r="I749" t="inlineStr">
        <is>
          <t>St. Mary's Hospital, Parkhurst Road</t>
        </is>
      </c>
      <c r="J749" t="inlineStr">
        <is>
          <t>Newport, Isle of Wight</t>
        </is>
      </c>
      <c r="K749" t="inlineStr">
        <is>
          <t>PO30 5TG</t>
        </is>
      </c>
      <c r="L749" t="inlineStr">
        <is>
          <t>R1F</t>
        </is>
      </c>
      <c r="M749" t="inlineStr">
        <is>
          <t>Isle Of Wight NHS Trust</t>
        </is>
      </c>
      <c r="N749" t="inlineStr">
        <is>
          <t>0300 300 2016</t>
        </is>
      </c>
      <c r="O749" t="inlineStr"/>
      <c r="P749">
        <f>HYPERLINK("https://www.iow.nhs.uk", "https://www.iow.nhs.uk")</f>
        <v/>
      </c>
      <c r="Q749" t="inlineStr">
        <is>
          <t>(50.71084594726562, -1.3013159036636353)</t>
        </is>
      </c>
      <c r="R749" t="inlineStr"/>
    </row>
    <row r="750">
      <c r="A750" t="n">
        <v>60374</v>
      </c>
      <c r="B750" t="inlineStr">
        <is>
          <t>RA212</t>
        </is>
      </c>
      <c r="C750" t="inlineStr">
        <is>
          <t>Hospital</t>
        </is>
      </c>
      <c r="D750" t="inlineStr">
        <is>
          <t>Hospital</t>
        </is>
      </c>
      <c r="E750" t="inlineStr">
        <is>
          <t>Independent Sector</t>
        </is>
      </c>
      <c r="F750" t="inlineStr">
        <is>
          <t>Visible</t>
        </is>
      </c>
      <c r="G750" t="b">
        <v>1</v>
      </c>
      <c r="H750" t="inlineStr">
        <is>
          <t>Cranleigh Village Hospital</t>
        </is>
      </c>
      <c r="I750" t="inlineStr">
        <is>
          <t>6 High Street, Cranleigh</t>
        </is>
      </c>
      <c r="J750" t="inlineStr">
        <is>
          <t>Surrey</t>
        </is>
      </c>
      <c r="K750" t="inlineStr">
        <is>
          <t>GU6 8AE</t>
        </is>
      </c>
      <c r="L750" t="inlineStr">
        <is>
          <t>RA2</t>
        </is>
      </c>
      <c r="M750" t="inlineStr">
        <is>
          <t>Royal Surrey NHS Foundation Trust</t>
        </is>
      </c>
      <c r="N750" t="inlineStr">
        <is>
          <t>01483782400</t>
        </is>
      </c>
      <c r="O750" t="inlineStr"/>
      <c r="P750">
        <f>HYPERLINK("nan", "nan")</f>
        <v/>
      </c>
      <c r="Q750" t="inlineStr">
        <is>
          <t>(51.1406135559082, -0.4870481789112091)</t>
        </is>
      </c>
      <c r="R750" t="inlineStr"/>
    </row>
    <row r="751">
      <c r="A751" t="n">
        <v>60502</v>
      </c>
      <c r="B751" t="inlineStr">
        <is>
          <t>RAX58</t>
        </is>
      </c>
      <c r="C751" t="inlineStr">
        <is>
          <t>Hospital</t>
        </is>
      </c>
      <c r="D751" t="inlineStr">
        <is>
          <t>UNKNOWN</t>
        </is>
      </c>
      <c r="E751" t="inlineStr">
        <is>
          <t>Independent Sector</t>
        </is>
      </c>
      <c r="F751" t="inlineStr">
        <is>
          <t>Visible</t>
        </is>
      </c>
      <c r="G751" t="b">
        <v>1</v>
      </c>
      <c r="H751" t="inlineStr">
        <is>
          <t>New Victoria Hospital</t>
        </is>
      </c>
      <c r="I751" t="inlineStr">
        <is>
          <t>184 Coombe Lane West</t>
        </is>
      </c>
      <c r="J751" t="inlineStr">
        <is>
          <t>Kingston Upon Thames, Surrey</t>
        </is>
      </c>
      <c r="K751" t="inlineStr">
        <is>
          <t>KT2 7EG</t>
        </is>
      </c>
      <c r="L751" t="inlineStr">
        <is>
          <t>RAX</t>
        </is>
      </c>
      <c r="M751" t="inlineStr">
        <is>
          <t>Kingston Hospital NHS Foundation Trust</t>
        </is>
      </c>
      <c r="N751" t="inlineStr">
        <is>
          <t>020 8949 9000</t>
        </is>
      </c>
      <c r="O751" t="inlineStr"/>
      <c r="P751">
        <f>HYPERLINK("https://www.newvictoria.co.uk/", "https://www.newvictoria.co.uk/")</f>
        <v/>
      </c>
      <c r="Q751" t="inlineStr">
        <is>
          <t>(51.41569519042969, -0.2542749941349029)</t>
        </is>
      </c>
      <c r="R751" t="inlineStr"/>
    </row>
    <row r="752">
      <c r="A752" t="n">
        <v>60504</v>
      </c>
      <c r="B752" t="inlineStr">
        <is>
          <t>RAX60</t>
        </is>
      </c>
      <c r="C752" t="inlineStr">
        <is>
          <t>Hospital</t>
        </is>
      </c>
      <c r="D752" t="inlineStr">
        <is>
          <t>UNKNOWN</t>
        </is>
      </c>
      <c r="E752" t="inlineStr">
        <is>
          <t>Independent Sector</t>
        </is>
      </c>
      <c r="F752" t="inlineStr">
        <is>
          <t>Visible</t>
        </is>
      </c>
      <c r="G752" t="b">
        <v>1</v>
      </c>
      <c r="H752" t="inlineStr">
        <is>
          <t>Ravenscourt Park Hospital</t>
        </is>
      </c>
      <c r="I752" t="inlineStr">
        <is>
          <t>Stamford Clinic, Ravenscourt Park</t>
        </is>
      </c>
      <c r="J752" t="inlineStr">
        <is>
          <t>London, Greater London</t>
        </is>
      </c>
      <c r="K752" t="inlineStr">
        <is>
          <t>W6 0TQ</t>
        </is>
      </c>
      <c r="L752" t="inlineStr">
        <is>
          <t>RAX</t>
        </is>
      </c>
      <c r="M752" t="inlineStr">
        <is>
          <t>Kingston Hospital NHS Foundation Trust</t>
        </is>
      </c>
      <c r="N752" t="inlineStr">
        <is>
          <t>02088467777</t>
        </is>
      </c>
      <c r="O752" t="inlineStr"/>
      <c r="P752">
        <f>HYPERLINK("nan", "nan")</f>
        <v/>
      </c>
      <c r="Q752" t="inlineStr">
        <is>
          <t>(51.49491500854492, -0.2408634126186371)</t>
        </is>
      </c>
      <c r="R752" t="inlineStr"/>
    </row>
    <row r="753">
      <c r="A753" t="n">
        <v>60526</v>
      </c>
      <c r="B753" t="inlineStr">
        <is>
          <t>RAE5H</t>
        </is>
      </c>
      <c r="C753" t="inlineStr">
        <is>
          <t>Hospital</t>
        </is>
      </c>
      <c r="D753" t="inlineStr">
        <is>
          <t>Hospital</t>
        </is>
      </c>
      <c r="E753" t="inlineStr">
        <is>
          <t>Independent Sector</t>
        </is>
      </c>
      <c r="F753" t="inlineStr">
        <is>
          <t>Visible</t>
        </is>
      </c>
      <c r="G753" t="b">
        <v>1</v>
      </c>
      <c r="H753" t="inlineStr">
        <is>
          <t>Westbourne Green Community Hospital</t>
        </is>
      </c>
      <c r="I753" t="inlineStr">
        <is>
          <t>26 Heaton Road</t>
        </is>
      </c>
      <c r="J753" t="inlineStr">
        <is>
          <t>Bradford, West Yorkshire</t>
        </is>
      </c>
      <c r="K753" t="inlineStr">
        <is>
          <t>BD8 8RA</t>
        </is>
      </c>
      <c r="L753" t="inlineStr">
        <is>
          <t>RAE</t>
        </is>
      </c>
      <c r="M753" t="inlineStr">
        <is>
          <t>Bradford Teaching Hospitals NHS Foundation Trust</t>
        </is>
      </c>
      <c r="N753" t="inlineStr">
        <is>
          <t>01274322093</t>
        </is>
      </c>
      <c r="O753" t="inlineStr"/>
      <c r="P753">
        <f>HYPERLINK("nan", "nan")</f>
        <v/>
      </c>
      <c r="Q753" t="inlineStr">
        <is>
          <t>(53.80730056762695, -1.7762253284454346)</t>
        </is>
      </c>
      <c r="R753" t="inlineStr"/>
    </row>
    <row r="754">
      <c r="A754" t="n">
        <v>60676</v>
      </c>
      <c r="B754" t="inlineStr">
        <is>
          <t>RCB62</t>
        </is>
      </c>
      <c r="C754" t="inlineStr">
        <is>
          <t>Hospital</t>
        </is>
      </c>
      <c r="D754" t="inlineStr">
        <is>
          <t>UNKNOWN</t>
        </is>
      </c>
      <c r="E754" t="inlineStr">
        <is>
          <t>Independent Sector</t>
        </is>
      </c>
      <c r="F754" t="inlineStr">
        <is>
          <t>Visible</t>
        </is>
      </c>
      <c r="G754" t="b">
        <v>0</v>
      </c>
      <c r="H754" t="inlineStr">
        <is>
          <t>Private Hospital (Nhs Provided Beds)</t>
        </is>
      </c>
      <c r="I754" t="inlineStr">
        <is>
          <t>Scarborough Hospital, Woodlands Drive</t>
        </is>
      </c>
      <c r="J754" t="inlineStr">
        <is>
          <t>Scarborough, North Yorkshire</t>
        </is>
      </c>
      <c r="K754" t="inlineStr">
        <is>
          <t>YO12 6QL</t>
        </is>
      </c>
      <c r="L754" t="inlineStr">
        <is>
          <t>RCB</t>
        </is>
      </c>
      <c r="M754" t="inlineStr">
        <is>
          <t>York Teaching Hospital NHS Foundation Trust</t>
        </is>
      </c>
      <c r="N754" t="inlineStr"/>
      <c r="O754" t="inlineStr"/>
      <c r="P754">
        <f>HYPERLINK("nan", "nan")</f>
        <v/>
      </c>
      <c r="Q754" t="inlineStr">
        <is>
          <t>(54.28170776367188, -0.4347379803657532)</t>
        </is>
      </c>
      <c r="R754" t="inlineStr"/>
    </row>
    <row r="755">
      <c r="A755" t="n">
        <v>60868</v>
      </c>
      <c r="B755" t="inlineStr">
        <is>
          <t>RDR2F</t>
        </is>
      </c>
      <c r="C755" t="inlineStr">
        <is>
          <t>Hospital</t>
        </is>
      </c>
      <c r="D755" t="inlineStr">
        <is>
          <t>Hospital</t>
        </is>
      </c>
      <c r="E755" t="inlineStr">
        <is>
          <t>Independent Sector</t>
        </is>
      </c>
      <c r="F755" t="inlineStr">
        <is>
          <t>Visible</t>
        </is>
      </c>
      <c r="G755" t="b">
        <v>0</v>
      </c>
      <c r="H755" t="inlineStr">
        <is>
          <t>Midhurst Community Hospital</t>
        </is>
      </c>
      <c r="I755" t="inlineStr">
        <is>
          <t>Dodsley Lane, Easebourne</t>
        </is>
      </c>
      <c r="J755" t="inlineStr">
        <is>
          <t>Midhurst, West Sussex</t>
        </is>
      </c>
      <c r="K755" t="inlineStr">
        <is>
          <t>GU29 9AW</t>
        </is>
      </c>
      <c r="L755" t="inlineStr">
        <is>
          <t>RDR</t>
        </is>
      </c>
      <c r="M755" t="inlineStr">
        <is>
          <t>Sussex Community NHS Foundation Trust</t>
        </is>
      </c>
      <c r="N755" t="inlineStr"/>
      <c r="O755" t="inlineStr"/>
      <c r="P755">
        <f>HYPERLINK("nan", "nan")</f>
        <v/>
      </c>
      <c r="Q755" t="inlineStr">
        <is>
          <t>(50.99348068237305, -0.7350928783416748)</t>
        </is>
      </c>
      <c r="R755" t="inlineStr"/>
    </row>
    <row r="756">
      <c r="A756" t="n">
        <v>60874</v>
      </c>
      <c r="B756" t="inlineStr">
        <is>
          <t>RDR3L</t>
        </is>
      </c>
      <c r="C756" t="inlineStr">
        <is>
          <t>Hospital</t>
        </is>
      </c>
      <c r="D756" t="inlineStr">
        <is>
          <t>Hospital</t>
        </is>
      </c>
      <c r="E756" t="inlineStr">
        <is>
          <t>Independent Sector</t>
        </is>
      </c>
      <c r="F756" t="inlineStr">
        <is>
          <t>Visible</t>
        </is>
      </c>
      <c r="G756" t="b">
        <v>1</v>
      </c>
      <c r="H756" t="inlineStr">
        <is>
          <t>Horsham Hospital</t>
        </is>
      </c>
      <c r="I756" t="inlineStr">
        <is>
          <t>Hurst Road</t>
        </is>
      </c>
      <c r="J756" t="inlineStr">
        <is>
          <t>Horsham, West Sussex</t>
        </is>
      </c>
      <c r="K756" t="inlineStr">
        <is>
          <t>RH12 2DR</t>
        </is>
      </c>
      <c r="L756" t="inlineStr">
        <is>
          <t>RDR</t>
        </is>
      </c>
      <c r="M756" t="inlineStr">
        <is>
          <t>Sussex Community NHS Foundation Trust</t>
        </is>
      </c>
      <c r="N756" t="inlineStr">
        <is>
          <t>01403 227000</t>
        </is>
      </c>
      <c r="O756" t="inlineStr"/>
      <c r="P756">
        <f>HYPERLINK("http://www.sussexcommunity.nhs.uk/services/locations/horsham_hospital.htm", "http://www.sussexcommunity.nhs.uk/services/locations/horsham_hospital.htm")</f>
        <v/>
      </c>
      <c r="Q756" t="inlineStr">
        <is>
          <t>(51.06988906860352, -0.3238126635551453)</t>
        </is>
      </c>
      <c r="R756" t="inlineStr"/>
    </row>
    <row r="757">
      <c r="A757" t="n">
        <v>60940</v>
      </c>
      <c r="B757" t="inlineStr">
        <is>
          <t>RDYFT</t>
        </is>
      </c>
      <c r="C757" t="inlineStr">
        <is>
          <t>Hospital</t>
        </is>
      </c>
      <c r="D757" t="inlineStr">
        <is>
          <t>Hospital</t>
        </is>
      </c>
      <c r="E757" t="inlineStr">
        <is>
          <t>Independent Sector</t>
        </is>
      </c>
      <c r="F757" t="inlineStr">
        <is>
          <t>Visible</t>
        </is>
      </c>
      <c r="G757" t="b">
        <v>1</v>
      </c>
      <c r="H757" t="inlineStr">
        <is>
          <t>Maiden Castle House</t>
        </is>
      </c>
      <c r="I757" t="inlineStr">
        <is>
          <t>30 Maiden Castle Road</t>
        </is>
      </c>
      <c r="J757" t="inlineStr">
        <is>
          <t>Dorchester, Dorset</t>
        </is>
      </c>
      <c r="K757" t="inlineStr">
        <is>
          <t>DT1 2ER</t>
        </is>
      </c>
      <c r="L757" t="inlineStr">
        <is>
          <t>RDY</t>
        </is>
      </c>
      <c r="M757" t="inlineStr">
        <is>
          <t>Dorset Healthcare University NHS Foundation Trust</t>
        </is>
      </c>
      <c r="N757" t="inlineStr"/>
      <c r="O757" t="inlineStr"/>
      <c r="P757">
        <f>HYPERLINK("nan", "nan")</f>
        <v/>
      </c>
      <c r="Q757" t="inlineStr">
        <is>
          <t>(50.70612716674805, -2.4443793296813965)</t>
        </is>
      </c>
      <c r="R757" t="inlineStr"/>
    </row>
    <row r="758">
      <c r="A758" t="n">
        <v>61033</v>
      </c>
      <c r="B758" t="inlineStr">
        <is>
          <t>RF4CH</t>
        </is>
      </c>
      <c r="C758" t="inlineStr">
        <is>
          <t>Hospital</t>
        </is>
      </c>
      <c r="D758" t="inlineStr">
        <is>
          <t>UNKNOWN</t>
        </is>
      </c>
      <c r="E758" t="inlineStr">
        <is>
          <t>Independent Sector</t>
        </is>
      </c>
      <c r="F758" t="inlineStr">
        <is>
          <t>Visible</t>
        </is>
      </c>
      <c r="G758" t="b">
        <v>0</v>
      </c>
      <c r="H758" t="inlineStr">
        <is>
          <t>Chadwell Heath Hospital</t>
        </is>
      </c>
      <c r="I758" t="inlineStr">
        <is>
          <t>Grove Road</t>
        </is>
      </c>
      <c r="J758" t="inlineStr">
        <is>
          <t>Romford, Essex</t>
        </is>
      </c>
      <c r="K758" t="inlineStr">
        <is>
          <t>RM6 4XH</t>
        </is>
      </c>
      <c r="L758" t="inlineStr">
        <is>
          <t>RF4</t>
        </is>
      </c>
      <c r="M758" t="inlineStr">
        <is>
          <t>Barking, Havering and Redbridge University Hospitals NHS Trust</t>
        </is>
      </c>
      <c r="N758" t="inlineStr"/>
      <c r="O758" t="inlineStr"/>
      <c r="P758">
        <f>HYPERLINK("nan", "nan")</f>
        <v/>
      </c>
      <c r="Q758" t="inlineStr">
        <is>
          <t>(51.57696151733398, 0.1212931275367736)</t>
        </is>
      </c>
      <c r="R758" t="inlineStr"/>
    </row>
    <row r="759">
      <c r="A759" t="n">
        <v>61037</v>
      </c>
      <c r="B759" t="inlineStr">
        <is>
          <t>RDZ11</t>
        </is>
      </c>
      <c r="C759" t="inlineStr">
        <is>
          <t>Hospital</t>
        </is>
      </c>
      <c r="D759" t="inlineStr">
        <is>
          <t>UNKNOWN</t>
        </is>
      </c>
      <c r="E759" t="inlineStr">
        <is>
          <t>Independent Sector</t>
        </is>
      </c>
      <c r="F759" t="inlineStr">
        <is>
          <t>Visible</t>
        </is>
      </c>
      <c r="G759" t="b">
        <v>0</v>
      </c>
      <c r="H759" t="inlineStr">
        <is>
          <t>Boscombe Community Hospital</t>
        </is>
      </c>
      <c r="I759" t="inlineStr">
        <is>
          <t>11 Shelley Road</t>
        </is>
      </c>
      <c r="J759" t="inlineStr">
        <is>
          <t>Bournemouth, Dorset</t>
        </is>
      </c>
      <c r="K759" t="inlineStr">
        <is>
          <t>BH1 4JQ</t>
        </is>
      </c>
      <c r="L759" t="inlineStr">
        <is>
          <t>RDZ</t>
        </is>
      </c>
      <c r="M759" t="inlineStr">
        <is>
          <t>The Royal Bournemouth and Christchurch Hospitals NHS Foundation Trust</t>
        </is>
      </c>
      <c r="N759" t="inlineStr"/>
      <c r="O759" t="inlineStr"/>
      <c r="P759">
        <f>HYPERLINK("nan", "nan")</f>
        <v/>
      </c>
      <c r="Q759" t="inlineStr">
        <is>
          <t>(50.729270935058594, -1.8414595127105715)</t>
        </is>
      </c>
      <c r="R759" t="inlineStr"/>
    </row>
    <row r="760">
      <c r="A760" t="n">
        <v>61046</v>
      </c>
      <c r="B760" t="inlineStr">
        <is>
          <t>RF4PH</t>
        </is>
      </c>
      <c r="C760" t="inlineStr">
        <is>
          <t>Hospital</t>
        </is>
      </c>
      <c r="D760" t="inlineStr">
        <is>
          <t>UNKNOWN</t>
        </is>
      </c>
      <c r="E760" t="inlineStr">
        <is>
          <t>Independent Sector</t>
        </is>
      </c>
      <c r="F760" t="inlineStr">
        <is>
          <t>Visible</t>
        </is>
      </c>
      <c r="G760" t="b">
        <v>0</v>
      </c>
      <c r="H760" t="inlineStr">
        <is>
          <t>Private Hospitals</t>
        </is>
      </c>
      <c r="I760" t="inlineStr">
        <is>
          <t>Gubbins Lane</t>
        </is>
      </c>
      <c r="J760" t="inlineStr">
        <is>
          <t>Romford, Essex</t>
        </is>
      </c>
      <c r="K760" t="inlineStr">
        <is>
          <t>RM3 0PU</t>
        </is>
      </c>
      <c r="L760" t="inlineStr">
        <is>
          <t>RF4</t>
        </is>
      </c>
      <c r="M760" t="inlineStr">
        <is>
          <t>Barking, Havering and Redbridge University Hospitals NHS Trust</t>
        </is>
      </c>
      <c r="N760" t="inlineStr"/>
      <c r="O760" t="inlineStr"/>
      <c r="P760">
        <f>HYPERLINK("nan", "nan")</f>
        <v/>
      </c>
      <c r="Q760" t="inlineStr">
        <is>
          <t>(51.59137725830078, 0.2331472784280777)</t>
        </is>
      </c>
      <c r="R760" t="inlineStr"/>
    </row>
    <row r="761">
      <c r="A761" t="n">
        <v>61047</v>
      </c>
      <c r="B761" t="inlineStr">
        <is>
          <t>RF4VH</t>
        </is>
      </c>
      <c r="C761" t="inlineStr">
        <is>
          <t>Hospital</t>
        </is>
      </c>
      <c r="D761" t="inlineStr">
        <is>
          <t>UNKNOWN</t>
        </is>
      </c>
      <c r="E761" t="inlineStr">
        <is>
          <t>Independent Sector</t>
        </is>
      </c>
      <c r="F761" t="inlineStr">
        <is>
          <t>Visible</t>
        </is>
      </c>
      <c r="G761" t="b">
        <v>1</v>
      </c>
      <c r="H761" t="inlineStr">
        <is>
          <t>Victoria Hospital (Romford)</t>
        </is>
      </c>
      <c r="I761" t="inlineStr">
        <is>
          <t>Pettits Lane</t>
        </is>
      </c>
      <c r="J761" t="inlineStr">
        <is>
          <t>Romford, Essex</t>
        </is>
      </c>
      <c r="K761" t="inlineStr">
        <is>
          <t>RM1 4HL</t>
        </is>
      </c>
      <c r="L761" t="inlineStr">
        <is>
          <t>RF4</t>
        </is>
      </c>
      <c r="M761" t="inlineStr">
        <is>
          <t>Barking, Havering and Redbridge University Hospitals NHS Trust</t>
        </is>
      </c>
      <c r="N761" t="inlineStr">
        <is>
          <t>0300 555 1045</t>
        </is>
      </c>
      <c r="O761" t="inlineStr"/>
      <c r="P761">
        <f>HYPERLINK("nan", "nan")</f>
        <v/>
      </c>
      <c r="Q761" t="inlineStr">
        <is>
          <t>(51.58365631103516, 0.1872981190681457)</t>
        </is>
      </c>
      <c r="R761" t="inlineStr"/>
    </row>
    <row r="762">
      <c r="A762" t="n">
        <v>61351</v>
      </c>
      <c r="B762" t="inlineStr">
        <is>
          <t>RH5F4</t>
        </is>
      </c>
      <c r="C762" t="inlineStr">
        <is>
          <t>Hospital</t>
        </is>
      </c>
      <c r="D762" t="inlineStr">
        <is>
          <t>Hospital</t>
        </is>
      </c>
      <c r="E762" t="inlineStr">
        <is>
          <t>Independent Sector</t>
        </is>
      </c>
      <c r="F762" t="inlineStr">
        <is>
          <t>Visible</t>
        </is>
      </c>
      <c r="G762" t="b">
        <v>1</v>
      </c>
      <c r="H762" t="inlineStr">
        <is>
          <t>Burnham On Sea War Memorial Hospital</t>
        </is>
      </c>
      <c r="I762" t="inlineStr">
        <is>
          <t>Burnham On Sea War Memorial Hospital, 6 Love Lane</t>
        </is>
      </c>
      <c r="J762" t="inlineStr">
        <is>
          <t>Burnham-On-Sea, Somerset</t>
        </is>
      </c>
      <c r="K762" t="inlineStr">
        <is>
          <t>TA8 1ED</t>
        </is>
      </c>
      <c r="L762" t="inlineStr">
        <is>
          <t>RH5</t>
        </is>
      </c>
      <c r="M762" t="inlineStr">
        <is>
          <t>Somerset Partnership NHS Foundation Trust</t>
        </is>
      </c>
      <c r="N762" t="inlineStr">
        <is>
          <t>01278 773100</t>
        </is>
      </c>
      <c r="O762" t="inlineStr"/>
      <c r="P762">
        <f>HYPERLINK("http://www.sompar.nhs.uk/our_services/adult_services/hospitals/burnham_hospital", "http://www.sompar.nhs.uk/our_services/adult_services/hospitals/burnham_hospital")</f>
        <v/>
      </c>
      <c r="Q762" t="inlineStr">
        <is>
          <t>(51.23880386352539, -2.993861675262451)</t>
        </is>
      </c>
      <c r="R762" t="inlineStr"/>
    </row>
    <row r="763">
      <c r="A763" t="n">
        <v>61394</v>
      </c>
      <c r="B763" t="inlineStr">
        <is>
          <t>RH836</t>
        </is>
      </c>
      <c r="C763" t="inlineStr">
        <is>
          <t>Hospital</t>
        </is>
      </c>
      <c r="D763" t="inlineStr">
        <is>
          <t>UNKNOWN</t>
        </is>
      </c>
      <c r="E763" t="inlineStr">
        <is>
          <t>Independent Sector</t>
        </is>
      </c>
      <c r="F763" t="inlineStr">
        <is>
          <t>Visible</t>
        </is>
      </c>
      <c r="G763" t="b">
        <v>1</v>
      </c>
      <c r="H763" t="inlineStr">
        <is>
          <t>Crediton Hospital</t>
        </is>
      </c>
      <c r="I763" t="inlineStr">
        <is>
          <t>Western Road</t>
        </is>
      </c>
      <c r="J763" t="inlineStr">
        <is>
          <t>Crediton, Devon</t>
        </is>
      </c>
      <c r="K763" t="inlineStr">
        <is>
          <t>EX17 3NH</t>
        </is>
      </c>
      <c r="L763" t="inlineStr">
        <is>
          <t>RH8</t>
        </is>
      </c>
      <c r="M763" t="inlineStr">
        <is>
          <t>Royal Devon and Exeter NHS Foundation Trust</t>
        </is>
      </c>
      <c r="N763" t="inlineStr">
        <is>
          <t>01363 775588</t>
        </is>
      </c>
      <c r="O763" t="inlineStr"/>
      <c r="P763">
        <f>HYPERLINK("nan", "nan")</f>
        <v/>
      </c>
      <c r="Q763" t="inlineStr">
        <is>
          <t>(50.79237747192383, -3.674112558364868)</t>
        </is>
      </c>
      <c r="R763" t="inlineStr"/>
    </row>
    <row r="764">
      <c r="A764" t="n">
        <v>61422</v>
      </c>
      <c r="B764" t="inlineStr">
        <is>
          <t>RJ842</t>
        </is>
      </c>
      <c r="C764" t="inlineStr">
        <is>
          <t>Hospital</t>
        </is>
      </c>
      <c r="D764" t="inlineStr">
        <is>
          <t>UNKNOWN</t>
        </is>
      </c>
      <c r="E764" t="inlineStr">
        <is>
          <t>Independent Sector</t>
        </is>
      </c>
      <c r="F764" t="inlineStr">
        <is>
          <t>Visible</t>
        </is>
      </c>
      <c r="G764" t="b">
        <v>1</v>
      </c>
      <c r="H764" t="inlineStr">
        <is>
          <t>Falmouth Hospital</t>
        </is>
      </c>
      <c r="I764" t="inlineStr">
        <is>
          <t>Trescobeas Road</t>
        </is>
      </c>
      <c r="J764" t="inlineStr">
        <is>
          <t>Falmouth, Cornwall</t>
        </is>
      </c>
      <c r="K764" t="inlineStr">
        <is>
          <t>TR11 2JA</t>
        </is>
      </c>
      <c r="L764" t="inlineStr">
        <is>
          <t>RJ8</t>
        </is>
      </c>
      <c r="M764" t="inlineStr">
        <is>
          <t>Cornwall Partnership NHS Foundation Trust</t>
        </is>
      </c>
      <c r="N764" t="inlineStr">
        <is>
          <t>01326 430000</t>
        </is>
      </c>
      <c r="O764" t="inlineStr"/>
      <c r="P764">
        <f>HYPERLINK("https://www.cornwallft.nhs.uk/falmouth-community", "https://www.cornwallft.nhs.uk/falmouth-community")</f>
        <v/>
      </c>
      <c r="Q764" t="inlineStr">
        <is>
          <t>(50.15569305419922, -5.086129188537598)</t>
        </is>
      </c>
      <c r="R764" t="inlineStr"/>
    </row>
    <row r="765">
      <c r="A765" t="n">
        <v>61470</v>
      </c>
      <c r="B765" t="inlineStr">
        <is>
          <t>RJC56</t>
        </is>
      </c>
      <c r="C765" t="inlineStr">
        <is>
          <t>Hospital</t>
        </is>
      </c>
      <c r="D765" t="inlineStr">
        <is>
          <t>UNKNOWN</t>
        </is>
      </c>
      <c r="E765" t="inlineStr">
        <is>
          <t>Independent Sector</t>
        </is>
      </c>
      <c r="F765" t="inlineStr">
        <is>
          <t>Visible</t>
        </is>
      </c>
      <c r="G765" t="b">
        <v>0</v>
      </c>
      <c r="H765" t="inlineStr">
        <is>
          <t>Bramcote Hospital</t>
        </is>
      </c>
      <c r="I765" t="inlineStr">
        <is>
          <t>Lutterworth Road, Bramcote</t>
        </is>
      </c>
      <c r="J765" t="inlineStr">
        <is>
          <t>Nuneaton, Warwickshire</t>
        </is>
      </c>
      <c r="K765" t="inlineStr">
        <is>
          <t>CV11 6QL</t>
        </is>
      </c>
      <c r="L765" t="inlineStr">
        <is>
          <t>RJC</t>
        </is>
      </c>
      <c r="M765" t="inlineStr">
        <is>
          <t>South Warwickshire NHS Foundation Trust</t>
        </is>
      </c>
      <c r="N765" t="inlineStr"/>
      <c r="O765" t="inlineStr"/>
      <c r="P765">
        <f>HYPERLINK("nan", "nan")</f>
        <v/>
      </c>
      <c r="Q765" t="inlineStr">
        <is>
          <t>(52.5, -1.4155396223068235)</t>
        </is>
      </c>
      <c r="R765" t="inlineStr"/>
    </row>
    <row r="766">
      <c r="A766" t="n">
        <v>61506</v>
      </c>
      <c r="B766" t="inlineStr">
        <is>
          <t>RJ129</t>
        </is>
      </c>
      <c r="C766" t="inlineStr">
        <is>
          <t>Hospital</t>
        </is>
      </c>
      <c r="D766" t="inlineStr">
        <is>
          <t>UNKNOWN</t>
        </is>
      </c>
      <c r="E766" t="inlineStr">
        <is>
          <t>Independent Sector</t>
        </is>
      </c>
      <c r="F766" t="inlineStr">
        <is>
          <t>Visible</t>
        </is>
      </c>
      <c r="G766" t="b">
        <v>0</v>
      </c>
      <c r="H766" t="inlineStr">
        <is>
          <t>Dulwich Community Hospital</t>
        </is>
      </c>
      <c r="I766" t="inlineStr">
        <is>
          <t>East Dulwich Grove</t>
        </is>
      </c>
      <c r="J766" t="inlineStr">
        <is>
          <t>London, Greater London</t>
        </is>
      </c>
      <c r="K766" t="inlineStr">
        <is>
          <t>SE22 8PT</t>
        </is>
      </c>
      <c r="L766" t="inlineStr">
        <is>
          <t>RJ1</t>
        </is>
      </c>
      <c r="M766" t="inlineStr">
        <is>
          <t>Guy's and St Thomas' NHS Foundation Trust</t>
        </is>
      </c>
      <c r="N766" t="inlineStr"/>
      <c r="O766" t="inlineStr"/>
      <c r="P766">
        <f>HYPERLINK("nan", "nan")</f>
        <v/>
      </c>
      <c r="Q766" t="inlineStr">
        <is>
          <t>(51.45906829833984, -0.0812348872423172)</t>
        </is>
      </c>
      <c r="R766" t="inlineStr"/>
    </row>
    <row r="767">
      <c r="A767" t="n">
        <v>61530</v>
      </c>
      <c r="B767" t="inlineStr">
        <is>
          <t>RHQPH</t>
        </is>
      </c>
      <c r="C767" t="inlineStr">
        <is>
          <t>Hospital</t>
        </is>
      </c>
      <c r="D767" t="inlineStr">
        <is>
          <t>UNKNOWN</t>
        </is>
      </c>
      <c r="E767" t="inlineStr">
        <is>
          <t>Independent Sector</t>
        </is>
      </c>
      <c r="F767" t="inlineStr">
        <is>
          <t>Visible</t>
        </is>
      </c>
      <c r="G767" t="b">
        <v>1</v>
      </c>
      <c r="H767" t="inlineStr">
        <is>
          <t>Sheffield Teaching Hospitals</t>
        </is>
      </c>
      <c r="I767" t="inlineStr">
        <is>
          <t>Royal Hallamshire Hospital, Glossop Rd</t>
        </is>
      </c>
      <c r="J767" t="inlineStr">
        <is>
          <t>Sheffield, South Yorkshire</t>
        </is>
      </c>
      <c r="K767" t="inlineStr">
        <is>
          <t>S10 2JF</t>
        </is>
      </c>
      <c r="L767" t="inlineStr">
        <is>
          <t>RHQ</t>
        </is>
      </c>
      <c r="M767" t="inlineStr">
        <is>
          <t>Sheffield Teaching Hospitals NHS Foundation Trust</t>
        </is>
      </c>
      <c r="N767" t="inlineStr">
        <is>
          <t>0114 271 1900</t>
        </is>
      </c>
      <c r="O767" t="inlineStr"/>
      <c r="P767">
        <f>HYPERLINK("nan", "nan")</f>
        <v/>
      </c>
      <c r="Q767" t="inlineStr">
        <is>
          <t>(53.37835693359375, -1.4933162927627563)</t>
        </is>
      </c>
      <c r="R767" t="inlineStr"/>
    </row>
    <row r="768">
      <c r="A768" t="n">
        <v>61619</v>
      </c>
      <c r="B768" t="inlineStr">
        <is>
          <t>RL4CD</t>
        </is>
      </c>
      <c r="C768" t="inlineStr">
        <is>
          <t>Hospital</t>
        </is>
      </c>
      <c r="D768" t="inlineStr">
        <is>
          <t>Hospital</t>
        </is>
      </c>
      <c r="E768" t="inlineStr">
        <is>
          <t>Independent Sector</t>
        </is>
      </c>
      <c r="F768" t="inlineStr">
        <is>
          <t>Visible</t>
        </is>
      </c>
      <c r="G768" t="b">
        <v>1</v>
      </c>
      <c r="H768" t="inlineStr">
        <is>
          <t>West Park Hospital</t>
        </is>
      </c>
      <c r="I768" t="inlineStr">
        <is>
          <t>Park Road West</t>
        </is>
      </c>
      <c r="J768" t="inlineStr">
        <is>
          <t>Wolverhampton, West Midlands</t>
        </is>
      </c>
      <c r="K768" t="inlineStr">
        <is>
          <t>WV1 4PW</t>
        </is>
      </c>
      <c r="L768" t="inlineStr">
        <is>
          <t>RL4</t>
        </is>
      </c>
      <c r="M768" t="inlineStr">
        <is>
          <t>The Royal Wolverhampton NHS Trust</t>
        </is>
      </c>
      <c r="N768" t="inlineStr">
        <is>
          <t>01902 444000</t>
        </is>
      </c>
      <c r="O768" t="inlineStr"/>
      <c r="P768">
        <f>HYPERLINK("http://www.wolvespct.nhs.uk/Services/Service_pages/West_Park.asp", "http://www.wolvespct.nhs.uk/Services/Service_pages/West_Park.asp")</f>
        <v/>
      </c>
      <c r="Q768" t="inlineStr">
        <is>
          <t>(52.58778762817383, -2.1412415504455566)</t>
        </is>
      </c>
      <c r="R768" t="inlineStr"/>
    </row>
    <row r="769">
      <c r="A769" t="n">
        <v>61718</v>
      </c>
      <c r="B769" t="inlineStr">
        <is>
          <t>RMP03</t>
        </is>
      </c>
      <c r="C769" t="inlineStr">
        <is>
          <t>Hospital</t>
        </is>
      </c>
      <c r="D769" t="inlineStr">
        <is>
          <t>UNKNOWN</t>
        </is>
      </c>
      <c r="E769" t="inlineStr">
        <is>
          <t>Independent Sector</t>
        </is>
      </c>
      <c r="F769" t="inlineStr">
        <is>
          <t>Visible</t>
        </is>
      </c>
      <c r="G769" t="b">
        <v>0</v>
      </c>
      <c r="H769" t="inlineStr">
        <is>
          <t>Shirehill Hospital</t>
        </is>
      </c>
      <c r="I769" t="inlineStr">
        <is>
          <t>Bute Street</t>
        </is>
      </c>
      <c r="J769" t="inlineStr">
        <is>
          <t>Glossop, Derbyshire</t>
        </is>
      </c>
      <c r="K769" t="inlineStr">
        <is>
          <t>SK13 7QP</t>
        </is>
      </c>
      <c r="L769" t="inlineStr">
        <is>
          <t>RMP</t>
        </is>
      </c>
      <c r="M769" t="inlineStr">
        <is>
          <t>Tameside Hospital NHS Foundation Trust</t>
        </is>
      </c>
      <c r="N769" t="inlineStr"/>
      <c r="O769" t="inlineStr"/>
      <c r="P769">
        <f>HYPERLINK("nan", "nan")</f>
        <v/>
      </c>
      <c r="Q769" t="inlineStr">
        <is>
          <t>(53.45338439941406, -1.937347769737244)</t>
        </is>
      </c>
      <c r="R769" t="inlineStr"/>
    </row>
    <row r="770">
      <c r="A770" t="n">
        <v>61862</v>
      </c>
      <c r="B770" t="inlineStr">
        <is>
          <t>RK935</t>
        </is>
      </c>
      <c r="C770" t="inlineStr">
        <is>
          <t>Hospital</t>
        </is>
      </c>
      <c r="D770" t="inlineStr">
        <is>
          <t>Hospital</t>
        </is>
      </c>
      <c r="E770" t="inlineStr">
        <is>
          <t>Independent Sector</t>
        </is>
      </c>
      <c r="F770" t="inlineStr">
        <is>
          <t>Visible</t>
        </is>
      </c>
      <c r="G770" t="b">
        <v>1</v>
      </c>
      <c r="H770" t="inlineStr">
        <is>
          <t>South Hams Hospital</t>
        </is>
      </c>
      <c r="I770" t="inlineStr">
        <is>
          <t>Plymouth Road</t>
        </is>
      </c>
      <c r="J770" t="inlineStr">
        <is>
          <t>Kingsbridge, Devon</t>
        </is>
      </c>
      <c r="K770" t="inlineStr">
        <is>
          <t>TQ7 1AT</t>
        </is>
      </c>
      <c r="L770" t="inlineStr">
        <is>
          <t>RK9</t>
        </is>
      </c>
      <c r="M770" t="inlineStr">
        <is>
          <t>University Hospitals Plymouth NHS Trust</t>
        </is>
      </c>
      <c r="N770" t="inlineStr">
        <is>
          <t>01548 852349</t>
        </is>
      </c>
      <c r="O770" t="inlineStr"/>
      <c r="P770">
        <f>HYPERLINK("nan", "nan")</f>
        <v/>
      </c>
      <c r="Q770" t="inlineStr">
        <is>
          <t>(50.28871536254882, -3.7788124084472656)</t>
        </is>
      </c>
      <c r="R770" t="inlineStr"/>
    </row>
    <row r="771">
      <c r="A771" t="n">
        <v>61908</v>
      </c>
      <c r="B771" t="inlineStr">
        <is>
          <t>RNNCJ</t>
        </is>
      </c>
      <c r="C771" t="inlineStr">
        <is>
          <t>Hospital</t>
        </is>
      </c>
      <c r="D771" t="inlineStr">
        <is>
          <t>Hospital</t>
        </is>
      </c>
      <c r="E771" t="inlineStr">
        <is>
          <t>Independent Sector</t>
        </is>
      </c>
      <c r="F771" t="inlineStr">
        <is>
          <t>Visible</t>
        </is>
      </c>
      <c r="G771" t="b">
        <v>1</v>
      </c>
      <c r="H771" t="inlineStr">
        <is>
          <t>Keswick (Mary Hewetson) Community Hospital</t>
        </is>
      </c>
      <c r="I771" t="inlineStr">
        <is>
          <t>Mary Hewetson Cottage Hospital, Crosthwaite Road</t>
        </is>
      </c>
      <c r="J771" t="inlineStr">
        <is>
          <t>Keswick, Cumbria</t>
        </is>
      </c>
      <c r="K771" t="inlineStr">
        <is>
          <t>CA12 5PH</t>
        </is>
      </c>
      <c r="L771" t="inlineStr">
        <is>
          <t>RNN</t>
        </is>
      </c>
      <c r="M771" t="inlineStr">
        <is>
          <t>North Cumbria Integrated Care NHS Foundation Trust</t>
        </is>
      </c>
      <c r="N771" t="inlineStr">
        <is>
          <t>01768 245678</t>
        </is>
      </c>
      <c r="O771" t="inlineStr"/>
      <c r="P771">
        <f>HYPERLINK("https://www.ncic.nhs.uk/", "https://www.ncic.nhs.uk/")</f>
        <v/>
      </c>
      <c r="Q771" t="inlineStr">
        <is>
          <t>(54.60670471191406, -3.139808654785156)</t>
        </is>
      </c>
      <c r="R771" t="inlineStr"/>
    </row>
    <row r="772">
      <c r="A772" t="n">
        <v>61913</v>
      </c>
      <c r="B772" t="inlineStr">
        <is>
          <t>RNNCA</t>
        </is>
      </c>
      <c r="C772" t="inlineStr">
        <is>
          <t>Hospital</t>
        </is>
      </c>
      <c r="D772" t="inlineStr">
        <is>
          <t>UNKNOWN</t>
        </is>
      </c>
      <c r="E772" t="inlineStr">
        <is>
          <t>Independent Sector</t>
        </is>
      </c>
      <c r="F772" t="inlineStr">
        <is>
          <t>Visible</t>
        </is>
      </c>
      <c r="G772" t="b">
        <v>1</v>
      </c>
      <c r="H772" t="inlineStr">
        <is>
          <t>Maryport Victoria Cottage Hospital</t>
        </is>
      </c>
      <c r="I772" t="inlineStr">
        <is>
          <t>Victoria Cottage Hospital, Ewanrigg Road</t>
        </is>
      </c>
      <c r="J772" t="inlineStr">
        <is>
          <t>Maryport, Cumbria</t>
        </is>
      </c>
      <c r="K772" t="inlineStr">
        <is>
          <t>CA15 8EJ</t>
        </is>
      </c>
      <c r="L772" t="inlineStr">
        <is>
          <t>RNN</t>
        </is>
      </c>
      <c r="M772" t="inlineStr">
        <is>
          <t>North Cumbria Integrated Care NHS Foundation Trust</t>
        </is>
      </c>
      <c r="N772" t="inlineStr">
        <is>
          <t>01946 853333 (ext. 4)</t>
        </is>
      </c>
      <c r="O772" t="inlineStr"/>
      <c r="P772">
        <f>HYPERLINK("https://www.ncic.nhs.uk/", "https://www.ncic.nhs.uk/")</f>
        <v/>
      </c>
      <c r="Q772" t="inlineStr">
        <is>
          <t>(54.70702362060546, -3.4950189590454106)</t>
        </is>
      </c>
      <c r="R772" t="inlineStr"/>
    </row>
    <row r="773">
      <c r="A773" t="n">
        <v>61929</v>
      </c>
      <c r="B773" t="inlineStr">
        <is>
          <t>RNNRJ</t>
        </is>
      </c>
      <c r="C773" t="inlineStr">
        <is>
          <t>Hospital</t>
        </is>
      </c>
      <c r="D773" t="inlineStr">
        <is>
          <t>UNKNOWN</t>
        </is>
      </c>
      <c r="E773" t="inlineStr">
        <is>
          <t>Independent Sector</t>
        </is>
      </c>
      <c r="F773" t="inlineStr">
        <is>
          <t>Visible</t>
        </is>
      </c>
      <c r="G773" t="b">
        <v>1</v>
      </c>
      <c r="H773" t="inlineStr">
        <is>
          <t>Alston (Ruth Lancaster James) Community Hospital</t>
        </is>
      </c>
      <c r="I773" t="inlineStr">
        <is>
          <t>Church Road</t>
        </is>
      </c>
      <c r="J773" t="inlineStr">
        <is>
          <t>Alston, Cumbria</t>
        </is>
      </c>
      <c r="K773" t="inlineStr">
        <is>
          <t>CA9 3QX</t>
        </is>
      </c>
      <c r="L773" t="inlineStr">
        <is>
          <t>RNN</t>
        </is>
      </c>
      <c r="M773" t="inlineStr">
        <is>
          <t>North Cumbria Integrated Care NHS Foundation Trust</t>
        </is>
      </c>
      <c r="N773" t="inlineStr">
        <is>
          <t>01434 381218</t>
        </is>
      </c>
      <c r="O773" t="inlineStr"/>
      <c r="P773">
        <f>HYPERLINK("https://www.ncic.nhs.uk/", "https://www.ncic.nhs.uk/")</f>
        <v/>
      </c>
      <c r="Q773" t="inlineStr">
        <is>
          <t>(54.81021118164063, -2.439819574356079)</t>
        </is>
      </c>
      <c r="R773" t="inlineStr"/>
    </row>
    <row r="774">
      <c r="A774" t="n">
        <v>61939</v>
      </c>
      <c r="B774" t="inlineStr">
        <is>
          <t>RN7C1</t>
        </is>
      </c>
      <c r="C774" t="inlineStr">
        <is>
          <t>Hospital</t>
        </is>
      </c>
      <c r="D774" t="inlineStr">
        <is>
          <t>UNKNOWN</t>
        </is>
      </c>
      <c r="E774" t="inlineStr">
        <is>
          <t>Independent Sector</t>
        </is>
      </c>
      <c r="F774" t="inlineStr">
        <is>
          <t>Visible</t>
        </is>
      </c>
      <c r="G774" t="b">
        <v>0</v>
      </c>
      <c r="H774" t="inlineStr">
        <is>
          <t>Kent And Sussex Hospital</t>
        </is>
      </c>
      <c r="I774" t="inlineStr">
        <is>
          <t>Mount Ephraim</t>
        </is>
      </c>
      <c r="J774" t="inlineStr">
        <is>
          <t>Tunbridge Wells, Kent</t>
        </is>
      </c>
      <c r="K774" t="inlineStr">
        <is>
          <t>TN4 8AT</t>
        </is>
      </c>
      <c r="L774" t="inlineStr">
        <is>
          <t>RN7</t>
        </is>
      </c>
      <c r="M774" t="inlineStr">
        <is>
          <t>Dartford and Gravesham NHS Trust</t>
        </is>
      </c>
      <c r="N774" t="inlineStr"/>
      <c r="O774" t="inlineStr"/>
      <c r="P774">
        <f>HYPERLINK("nan", "nan")</f>
        <v/>
      </c>
      <c r="Q774" t="inlineStr">
        <is>
          <t>(51.135498046875, 0.2597514092922211)</t>
        </is>
      </c>
      <c r="R774" t="inlineStr"/>
    </row>
    <row r="775">
      <c r="A775" t="n">
        <v>61946</v>
      </c>
      <c r="B775" t="inlineStr">
        <is>
          <t>RN502</t>
        </is>
      </c>
      <c r="C775" t="inlineStr">
        <is>
          <t>Hospital</t>
        </is>
      </c>
      <c r="D775" t="inlineStr">
        <is>
          <t>UNKNOWN</t>
        </is>
      </c>
      <c r="E775" t="inlineStr">
        <is>
          <t>Independent Sector</t>
        </is>
      </c>
      <c r="F775" t="inlineStr">
        <is>
          <t>Visible</t>
        </is>
      </c>
      <c r="G775" t="b">
        <v>0</v>
      </c>
      <c r="H775" t="inlineStr">
        <is>
          <t>Lord Mayor Treloar Hospital</t>
        </is>
      </c>
      <c r="I775" t="inlineStr">
        <is>
          <t>Chawton Park Road</t>
        </is>
      </c>
      <c r="J775" t="inlineStr">
        <is>
          <t>Alton, Hampshire</t>
        </is>
      </c>
      <c r="K775" t="inlineStr">
        <is>
          <t>GU34 1RJ</t>
        </is>
      </c>
      <c r="L775" t="inlineStr">
        <is>
          <t>RN5</t>
        </is>
      </c>
      <c r="M775" t="inlineStr">
        <is>
          <t>Hampshire Hospitals NHS Foundation Trust</t>
        </is>
      </c>
      <c r="N775" t="inlineStr"/>
      <c r="O775" t="inlineStr"/>
      <c r="P775">
        <f>HYPERLINK("nan", "nan")</f>
        <v/>
      </c>
      <c r="Q775" t="inlineStr">
        <is>
          <t>(51.13982009887695, -0.989412009716034)</t>
        </is>
      </c>
      <c r="R775" t="inlineStr"/>
    </row>
    <row r="776">
      <c r="A776" t="n">
        <v>61968</v>
      </c>
      <c r="B776" t="inlineStr">
        <is>
          <t>RNU75</t>
        </is>
      </c>
      <c r="C776" t="inlineStr">
        <is>
          <t>Hospital</t>
        </is>
      </c>
      <c r="D776" t="inlineStr">
        <is>
          <t>Hospital</t>
        </is>
      </c>
      <c r="E776" t="inlineStr">
        <is>
          <t>Independent Sector</t>
        </is>
      </c>
      <c r="F776" t="inlineStr">
        <is>
          <t>Visible</t>
        </is>
      </c>
      <c r="G776" t="b">
        <v>1</v>
      </c>
      <c r="H776" t="inlineStr">
        <is>
          <t>The Fulbrook Centre</t>
        </is>
      </c>
      <c r="I776" t="inlineStr">
        <is>
          <t>Churchill Hospital, Old Road, Headington</t>
        </is>
      </c>
      <c r="J776" t="inlineStr">
        <is>
          <t>Oxford, Oxfordshire</t>
        </is>
      </c>
      <c r="K776" t="inlineStr">
        <is>
          <t>OX3 7JU</t>
        </is>
      </c>
      <c r="L776" t="inlineStr">
        <is>
          <t>RNU</t>
        </is>
      </c>
      <c r="M776" t="inlineStr">
        <is>
          <t>Oxford Health NHS Foundation Trust</t>
        </is>
      </c>
      <c r="N776" t="inlineStr">
        <is>
          <t>01865 902400</t>
        </is>
      </c>
      <c r="O776" t="inlineStr"/>
      <c r="P776">
        <f>HYPERLINK("nan", "nan")</f>
        <v/>
      </c>
      <c r="Q776" t="inlineStr">
        <is>
          <t>(51.7496566772461, -1.2141990661621094)</t>
        </is>
      </c>
      <c r="R776" t="inlineStr"/>
    </row>
    <row r="777">
      <c r="A777" t="n">
        <v>61977</v>
      </c>
      <c r="B777" t="inlineStr">
        <is>
          <t>RNUCK</t>
        </is>
      </c>
      <c r="C777" t="inlineStr">
        <is>
          <t>Hospital</t>
        </is>
      </c>
      <c r="D777" t="inlineStr">
        <is>
          <t>Hospital</t>
        </is>
      </c>
      <c r="E777" t="inlineStr">
        <is>
          <t>Independent Sector</t>
        </is>
      </c>
      <c r="F777" t="inlineStr">
        <is>
          <t>Visible</t>
        </is>
      </c>
      <c r="G777" t="b">
        <v>1</v>
      </c>
      <c r="H777" t="inlineStr">
        <is>
          <t>Didcot Community Hospital</t>
        </is>
      </c>
      <c r="I777" t="inlineStr">
        <is>
          <t>Wantage Road</t>
        </is>
      </c>
      <c r="J777" t="inlineStr">
        <is>
          <t>Didcot, Oxfordshire</t>
        </is>
      </c>
      <c r="K777" t="inlineStr">
        <is>
          <t>OX11 0AG</t>
        </is>
      </c>
      <c r="L777" t="inlineStr">
        <is>
          <t>RNU</t>
        </is>
      </c>
      <c r="M777" t="inlineStr">
        <is>
          <t>Oxford Health NHS Foundation Trust</t>
        </is>
      </c>
      <c r="N777" t="inlineStr">
        <is>
          <t>01865 904423</t>
        </is>
      </c>
      <c r="O777" t="inlineStr">
        <is>
          <t>enquiries@oxfordhealth.nhs.uk</t>
        </is>
      </c>
      <c r="P777">
        <f>HYPERLINK("http://www.oxfordhealth.nhs.uk", "http://www.oxfordhealth.nhs.uk")</f>
        <v/>
      </c>
      <c r="Q777" t="inlineStr">
        <is>
          <t>(51.60442733764648, -1.2601128816604614)</t>
        </is>
      </c>
      <c r="R777" t="inlineStr"/>
    </row>
    <row r="778">
      <c r="A778" t="n">
        <v>61991</v>
      </c>
      <c r="B778" t="inlineStr">
        <is>
          <t>RNUDJ</t>
        </is>
      </c>
      <c r="C778" t="inlineStr">
        <is>
          <t>Hospital</t>
        </is>
      </c>
      <c r="D778" t="inlineStr">
        <is>
          <t>Hospital</t>
        </is>
      </c>
      <c r="E778" t="inlineStr">
        <is>
          <t>Independent Sector</t>
        </is>
      </c>
      <c r="F778" t="inlineStr">
        <is>
          <t>Visible</t>
        </is>
      </c>
      <c r="G778" t="b">
        <v>0</v>
      </c>
      <c r="H778" t="inlineStr">
        <is>
          <t>Wallingford Community Hospital</t>
        </is>
      </c>
      <c r="I778" t="inlineStr">
        <is>
          <t>Reading Road</t>
        </is>
      </c>
      <c r="J778" t="inlineStr">
        <is>
          <t>Wallingford, Oxfordshire</t>
        </is>
      </c>
      <c r="K778" t="inlineStr">
        <is>
          <t>OX10 9DU</t>
        </is>
      </c>
      <c r="L778" t="inlineStr">
        <is>
          <t>RNU</t>
        </is>
      </c>
      <c r="M778" t="inlineStr">
        <is>
          <t>Oxford Health NHS Foundation Trust</t>
        </is>
      </c>
      <c r="N778" t="inlineStr"/>
      <c r="O778" t="inlineStr"/>
      <c r="P778">
        <f>HYPERLINK("nan", "nan")</f>
        <v/>
      </c>
      <c r="Q778" t="inlineStr">
        <is>
          <t>(51.59467697143554, -1.1282790899276731)</t>
        </is>
      </c>
      <c r="R778" t="inlineStr"/>
    </row>
    <row r="779">
      <c r="A779" t="n">
        <v>61992</v>
      </c>
      <c r="B779" t="inlineStr">
        <is>
          <t>RNUDK</t>
        </is>
      </c>
      <c r="C779" t="inlineStr">
        <is>
          <t>Hospital</t>
        </is>
      </c>
      <c r="D779" t="inlineStr">
        <is>
          <t>Hospital</t>
        </is>
      </c>
      <c r="E779" t="inlineStr">
        <is>
          <t>Independent Sector</t>
        </is>
      </c>
      <c r="F779" t="inlineStr">
        <is>
          <t>Visible</t>
        </is>
      </c>
      <c r="G779" t="b">
        <v>1</v>
      </c>
      <c r="H779" t="inlineStr">
        <is>
          <t>Wantage Community Hospital</t>
        </is>
      </c>
      <c r="I779" t="inlineStr">
        <is>
          <t>Garston Lane</t>
        </is>
      </c>
      <c r="J779" t="inlineStr">
        <is>
          <t>Wantage, Oxfordshire</t>
        </is>
      </c>
      <c r="K779" t="inlineStr">
        <is>
          <t>OX12 7AS</t>
        </is>
      </c>
      <c r="L779" t="inlineStr">
        <is>
          <t>RNU</t>
        </is>
      </c>
      <c r="M779" t="inlineStr">
        <is>
          <t>Oxford Health NHS Foundation Trust</t>
        </is>
      </c>
      <c r="N779" t="inlineStr"/>
      <c r="O779" t="inlineStr"/>
      <c r="P779">
        <f>HYPERLINK("nan", "nan")</f>
        <v/>
      </c>
      <c r="Q779" t="inlineStr">
        <is>
          <t>(51.58955764770508, -1.418544054031372)</t>
        </is>
      </c>
      <c r="R779" t="inlineStr"/>
    </row>
    <row r="780">
      <c r="A780" t="n">
        <v>62025</v>
      </c>
      <c r="B780" t="inlineStr">
        <is>
          <t>RP1F9</t>
        </is>
      </c>
      <c r="C780" t="inlineStr">
        <is>
          <t>Hospital</t>
        </is>
      </c>
      <c r="D780" t="inlineStr">
        <is>
          <t>UNKNOWN</t>
        </is>
      </c>
      <c r="E780" t="inlineStr">
        <is>
          <t>Independent Sector</t>
        </is>
      </c>
      <c r="F780" t="inlineStr">
        <is>
          <t>Visible</t>
        </is>
      </c>
      <c r="G780" t="b">
        <v>0</v>
      </c>
      <c r="H780" t="inlineStr">
        <is>
          <t>Redcliffe Day Hospital</t>
        </is>
      </c>
      <c r="I780" t="inlineStr">
        <is>
          <t>49-51 Hatton Park Road</t>
        </is>
      </c>
      <c r="J780" t="inlineStr">
        <is>
          <t>Wellingborough, Northamptonshire</t>
        </is>
      </c>
      <c r="K780" t="inlineStr">
        <is>
          <t>NN8 5AH</t>
        </is>
      </c>
      <c r="L780" t="inlineStr">
        <is>
          <t>RP1</t>
        </is>
      </c>
      <c r="M780" t="inlineStr">
        <is>
          <t>Northamptonshire Healthcare NHS Foundation Trust</t>
        </is>
      </c>
      <c r="N780" t="inlineStr"/>
      <c r="O780" t="inlineStr"/>
      <c r="P780">
        <f>HYPERLINK("nan", "nan")</f>
        <v/>
      </c>
      <c r="Q780" t="inlineStr">
        <is>
          <t>(52.30670166015625, -0.7030974626541138)</t>
        </is>
      </c>
      <c r="R780" t="inlineStr"/>
    </row>
    <row r="781">
      <c r="A781" t="n">
        <v>62043</v>
      </c>
      <c r="B781" t="inlineStr">
        <is>
          <t>RP701</t>
        </is>
      </c>
      <c r="C781" t="inlineStr">
        <is>
          <t>Hospital</t>
        </is>
      </c>
      <c r="D781" t="inlineStr">
        <is>
          <t>Hospital</t>
        </is>
      </c>
      <c r="E781" t="inlineStr">
        <is>
          <t>Independent Sector</t>
        </is>
      </c>
      <c r="F781" t="inlineStr">
        <is>
          <t>Visible</t>
        </is>
      </c>
      <c r="G781" t="b">
        <v>1</v>
      </c>
      <c r="H781" t="inlineStr">
        <is>
          <t>Rochford Unit</t>
        </is>
      </c>
      <c r="I781" t="inlineStr">
        <is>
          <t>Rochford Unit, Pilgrim Hospital, Sibsey Road</t>
        </is>
      </c>
      <c r="J781" t="inlineStr">
        <is>
          <t>Boston, Lincolnshire</t>
        </is>
      </c>
      <c r="K781" t="inlineStr">
        <is>
          <t>PE21 9QS</t>
        </is>
      </c>
      <c r="L781" t="inlineStr">
        <is>
          <t>RP7</t>
        </is>
      </c>
      <c r="M781" t="inlineStr">
        <is>
          <t>Lincolnshire Partnership NHS Foundation Trust</t>
        </is>
      </c>
      <c r="N781" t="inlineStr">
        <is>
          <t>01205 446552</t>
        </is>
      </c>
      <c r="O781" t="inlineStr"/>
      <c r="P781">
        <f>HYPERLINK("nan", "nan")</f>
        <v/>
      </c>
      <c r="Q781" t="inlineStr">
        <is>
          <t>(52.99112701416016, -0.0099528534337878)</t>
        </is>
      </c>
      <c r="R781" t="inlineStr"/>
    </row>
    <row r="782">
      <c r="A782" t="n">
        <v>62085</v>
      </c>
      <c r="B782" t="inlineStr">
        <is>
          <t>RP7CG</t>
        </is>
      </c>
      <c r="C782" t="inlineStr">
        <is>
          <t>Hospital</t>
        </is>
      </c>
      <c r="D782" t="inlineStr">
        <is>
          <t>Hospital</t>
        </is>
      </c>
      <c r="E782" t="inlineStr">
        <is>
          <t>Independent Sector</t>
        </is>
      </c>
      <c r="F782" t="inlineStr">
        <is>
          <t>Visible</t>
        </is>
      </c>
      <c r="G782" t="b">
        <v>1</v>
      </c>
      <c r="H782" t="inlineStr">
        <is>
          <t>Witham Court - Brant Ward &amp; Langworth Ward</t>
        </is>
      </c>
      <c r="I782" t="inlineStr">
        <is>
          <t>Witham Court, Fen Lane, North Hykeham</t>
        </is>
      </c>
      <c r="J782" t="inlineStr">
        <is>
          <t>Lincoln, Lincolnshire</t>
        </is>
      </c>
      <c r="K782" t="inlineStr">
        <is>
          <t>LN6 8UZ</t>
        </is>
      </c>
      <c r="L782" t="inlineStr">
        <is>
          <t>RP7</t>
        </is>
      </c>
      <c r="M782" t="inlineStr">
        <is>
          <t>Lincolnshire Partnership NHS Foundation Trust</t>
        </is>
      </c>
      <c r="N782" t="inlineStr">
        <is>
          <t>01522 500690</t>
        </is>
      </c>
      <c r="O782" t="inlineStr"/>
      <c r="P782">
        <f>HYPERLINK("nan", "nan")</f>
        <v/>
      </c>
      <c r="Q782" t="inlineStr">
        <is>
          <t>(53.18568801879882, -0.5764196515083313)</t>
        </is>
      </c>
      <c r="R782" t="inlineStr"/>
    </row>
    <row r="783">
      <c r="A783" t="n">
        <v>62089</v>
      </c>
      <c r="B783" t="inlineStr">
        <is>
          <t>RP7DC</t>
        </is>
      </c>
      <c r="C783" t="inlineStr">
        <is>
          <t>Hospital</t>
        </is>
      </c>
      <c r="D783" t="inlineStr">
        <is>
          <t>Hospital</t>
        </is>
      </c>
      <c r="E783" t="inlineStr">
        <is>
          <t>Independent Sector</t>
        </is>
      </c>
      <c r="F783" t="inlineStr">
        <is>
          <t>Visible</t>
        </is>
      </c>
      <c r="G783" t="b">
        <v>1</v>
      </c>
      <c r="H783" t="inlineStr">
        <is>
          <t>Maple Lodge</t>
        </is>
      </c>
      <c r="I783" t="inlineStr">
        <is>
          <t>Maple Lodge, Toot Lane</t>
        </is>
      </c>
      <c r="J783" t="inlineStr">
        <is>
          <t>Boston, Lincolnshire</t>
        </is>
      </c>
      <c r="K783" t="inlineStr">
        <is>
          <t>PE21 0AX</t>
        </is>
      </c>
      <c r="L783" t="inlineStr">
        <is>
          <t>RP7</t>
        </is>
      </c>
      <c r="M783" t="inlineStr">
        <is>
          <t>Lincolnshire Partnership NHS Foundation Trust</t>
        </is>
      </c>
      <c r="N783" t="inlineStr">
        <is>
          <t>01205 354900</t>
        </is>
      </c>
      <c r="O783" t="inlineStr"/>
      <c r="P783">
        <f>HYPERLINK("nan", "nan")</f>
        <v/>
      </c>
      <c r="Q783" t="inlineStr">
        <is>
          <t>(52.96977996826172, 0.001888801343739)</t>
        </is>
      </c>
      <c r="R783" t="inlineStr"/>
    </row>
    <row r="784">
      <c r="A784" t="n">
        <v>62140</v>
      </c>
      <c r="B784" t="inlineStr">
        <is>
          <t>RP408</t>
        </is>
      </c>
      <c r="C784" t="inlineStr">
        <is>
          <t>Hospital</t>
        </is>
      </c>
      <c r="D784" t="inlineStr">
        <is>
          <t>UNKNOWN</t>
        </is>
      </c>
      <c r="E784" t="inlineStr">
        <is>
          <t>Independent Sector</t>
        </is>
      </c>
      <c r="F784" t="inlineStr">
        <is>
          <t>Visible</t>
        </is>
      </c>
      <c r="G784" t="b">
        <v>0</v>
      </c>
      <c r="H784" t="inlineStr">
        <is>
          <t>St Johns Hospital</t>
        </is>
      </c>
      <c r="I784" t="inlineStr">
        <is>
          <t>Wood Street</t>
        </is>
      </c>
      <c r="J784" t="inlineStr">
        <is>
          <t>Chelmsford, Essex</t>
        </is>
      </c>
      <c r="K784" t="inlineStr">
        <is>
          <t>CM2 9BG</t>
        </is>
      </c>
      <c r="L784" t="inlineStr">
        <is>
          <t>RP4</t>
        </is>
      </c>
      <c r="M784" t="inlineStr">
        <is>
          <t>Great Ormond Street Hospital for Children NHS Foundation Trust</t>
        </is>
      </c>
      <c r="N784" t="inlineStr"/>
      <c r="O784" t="inlineStr"/>
      <c r="P784">
        <f>HYPERLINK("nan", "nan")</f>
        <v/>
      </c>
      <c r="Q784" t="inlineStr">
        <is>
          <t>(51.71932220458984, 0.4594192504882813)</t>
        </is>
      </c>
      <c r="R784" t="inlineStr"/>
    </row>
    <row r="785">
      <c r="A785" t="n">
        <v>62173</v>
      </c>
      <c r="B785" t="inlineStr">
        <is>
          <t>NVM02</t>
        </is>
      </c>
      <c r="C785" t="inlineStr">
        <is>
          <t>Hospital</t>
        </is>
      </c>
      <c r="D785" t="inlineStr">
        <is>
          <t>Hospital</t>
        </is>
      </c>
      <c r="E785" t="inlineStr">
        <is>
          <t>NHS Sector</t>
        </is>
      </c>
      <c r="F785" t="inlineStr">
        <is>
          <t>Visible</t>
        </is>
      </c>
      <c r="G785" t="b">
        <v>1</v>
      </c>
      <c r="H785" t="inlineStr">
        <is>
          <t>Epsom Day Surgery Limited</t>
        </is>
      </c>
      <c r="I785" t="inlineStr">
        <is>
          <t>Alexandra Road</t>
        </is>
      </c>
      <c r="J785" t="inlineStr">
        <is>
          <t>Epsom, Surrey</t>
        </is>
      </c>
      <c r="K785" t="inlineStr">
        <is>
          <t>KT17 4BL</t>
        </is>
      </c>
      <c r="L785" t="inlineStr">
        <is>
          <t>NVM</t>
        </is>
      </c>
      <c r="M785" t="inlineStr">
        <is>
          <t>Epsomedical Group</t>
        </is>
      </c>
      <c r="N785" t="inlineStr">
        <is>
          <t>01932 588400</t>
        </is>
      </c>
      <c r="O785" t="inlineStr">
        <is>
          <t>enquires@epsomedical.co.uk</t>
        </is>
      </c>
      <c r="P785">
        <f>HYPERLINK("http://www.epsomedical.co.uk/", "http://www.epsomedical.co.uk/")</f>
        <v/>
      </c>
      <c r="Q785" t="inlineStr">
        <is>
          <t>(51.3344612121582, -0.2553094327449798)</t>
        </is>
      </c>
      <c r="R785" t="inlineStr"/>
    </row>
    <row r="786">
      <c r="A786" t="n">
        <v>62380</v>
      </c>
      <c r="B786" t="inlineStr">
        <is>
          <t>NYW01</t>
        </is>
      </c>
      <c r="C786" t="inlineStr">
        <is>
          <t>Hospital</t>
        </is>
      </c>
      <c r="D786" t="inlineStr">
        <is>
          <t>Hospital</t>
        </is>
      </c>
      <c r="E786" t="inlineStr">
        <is>
          <t>NHS Sector</t>
        </is>
      </c>
      <c r="F786" t="inlineStr">
        <is>
          <t>Visible</t>
        </is>
      </c>
      <c r="G786" t="b">
        <v>1</v>
      </c>
      <c r="H786" t="inlineStr">
        <is>
          <t>Aspen - The Holly Private Hospital</t>
        </is>
      </c>
      <c r="I786" t="inlineStr">
        <is>
          <t>High Road</t>
        </is>
      </c>
      <c r="J786" t="inlineStr">
        <is>
          <t>Buckhurst Hill, Essex</t>
        </is>
      </c>
      <c r="K786" t="inlineStr">
        <is>
          <t>IG9 5HX</t>
        </is>
      </c>
      <c r="L786" t="inlineStr">
        <is>
          <t>NYW</t>
        </is>
      </c>
      <c r="M786" t="inlineStr">
        <is>
          <t>Aspen Healthcare Limited</t>
        </is>
      </c>
      <c r="N786" t="inlineStr">
        <is>
          <t>020 8505 3311</t>
        </is>
      </c>
      <c r="O786" t="inlineStr"/>
      <c r="P786">
        <f>HYPERLINK("http://www.theholly.com", "http://www.theholly.com")</f>
        <v/>
      </c>
      <c r="Q786" t="inlineStr">
        <is>
          <t>(51.62451171875, 0.032027494162321)</t>
        </is>
      </c>
      <c r="R786" t="inlineStr"/>
    </row>
    <row r="787">
      <c r="A787" t="n">
        <v>62381</v>
      </c>
      <c r="B787" t="inlineStr">
        <is>
          <t>NYW02</t>
        </is>
      </c>
      <c r="C787" t="inlineStr">
        <is>
          <t>Hospital</t>
        </is>
      </c>
      <c r="D787" t="inlineStr">
        <is>
          <t>Hospital</t>
        </is>
      </c>
      <c r="E787" t="inlineStr">
        <is>
          <t>Independent Sector</t>
        </is>
      </c>
      <c r="F787" t="inlineStr">
        <is>
          <t>Visible</t>
        </is>
      </c>
      <c r="G787" t="b">
        <v>1</v>
      </c>
      <c r="H787" t="inlineStr">
        <is>
          <t>Aspen - Parkside Hospital</t>
        </is>
      </c>
      <c r="I787" t="inlineStr">
        <is>
          <t>53 Parkside</t>
        </is>
      </c>
      <c r="J787" t="inlineStr">
        <is>
          <t>London, Greater London</t>
        </is>
      </c>
      <c r="K787" t="inlineStr">
        <is>
          <t>SW19 5NX</t>
        </is>
      </c>
      <c r="L787" t="inlineStr">
        <is>
          <t>NYW</t>
        </is>
      </c>
      <c r="M787" t="inlineStr">
        <is>
          <t>Aspen Healthcare Limited</t>
        </is>
      </c>
      <c r="N787" t="inlineStr">
        <is>
          <t>02089718000</t>
        </is>
      </c>
      <c r="O787" t="inlineStr"/>
      <c r="P787">
        <f>HYPERLINK("nan", "nan")</f>
        <v/>
      </c>
      <c r="Q787" t="inlineStr">
        <is>
          <t>(51.43576431274414, -0.22356978058815)</t>
        </is>
      </c>
      <c r="R787" t="inlineStr"/>
    </row>
    <row r="788">
      <c r="A788" t="n">
        <v>62382</v>
      </c>
      <c r="B788" t="inlineStr">
        <is>
          <t>NYW03</t>
        </is>
      </c>
      <c r="C788" t="inlineStr">
        <is>
          <t>Hospital</t>
        </is>
      </c>
      <c r="D788" t="inlineStr">
        <is>
          <t>Hospital</t>
        </is>
      </c>
      <c r="E788" t="inlineStr">
        <is>
          <t>NHS Sector</t>
        </is>
      </c>
      <c r="F788" t="inlineStr">
        <is>
          <t>Visible</t>
        </is>
      </c>
      <c r="G788" t="b">
        <v>1</v>
      </c>
      <c r="H788" t="inlineStr">
        <is>
          <t>Highgate Private Hospital</t>
        </is>
      </c>
      <c r="I788" t="inlineStr">
        <is>
          <t>17 - 19 View Road</t>
        </is>
      </c>
      <c r="J788" t="inlineStr">
        <is>
          <t>London</t>
        </is>
      </c>
      <c r="K788" t="inlineStr">
        <is>
          <t>N6 4DJ</t>
        </is>
      </c>
      <c r="L788" t="inlineStr">
        <is>
          <t>NYW</t>
        </is>
      </c>
      <c r="M788" t="inlineStr">
        <is>
          <t>Aspen Healthcare Limited</t>
        </is>
      </c>
      <c r="N788" t="inlineStr">
        <is>
          <t>020 8341 4182</t>
        </is>
      </c>
      <c r="O788" t="inlineStr">
        <is>
          <t>enquiries@highgatehospital.co.uk</t>
        </is>
      </c>
      <c r="P788">
        <f>HYPERLINK("http://www.highgatehospital.co.uk", "http://www.highgatehospital.co.uk")</f>
        <v/>
      </c>
      <c r="Q788" t="inlineStr">
        <is>
          <t>(51.57716751098633, -0.155873492360115)</t>
        </is>
      </c>
      <c r="R788" t="inlineStr"/>
    </row>
    <row r="789">
      <c r="A789" t="n">
        <v>62396</v>
      </c>
      <c r="B789" t="inlineStr">
        <is>
          <t>NW601</t>
        </is>
      </c>
      <c r="C789" t="inlineStr">
        <is>
          <t>Hospital</t>
        </is>
      </c>
      <c r="D789" t="inlineStr">
        <is>
          <t>Hospital</t>
        </is>
      </c>
      <c r="E789" t="inlineStr">
        <is>
          <t>NHS Sector</t>
        </is>
      </c>
      <c r="F789" t="inlineStr">
        <is>
          <t>Visible</t>
        </is>
      </c>
      <c r="G789" t="b">
        <v>0</v>
      </c>
      <c r="H789" t="inlineStr">
        <is>
          <t>The Princess Grace Hospital</t>
        </is>
      </c>
      <c r="I789" t="inlineStr">
        <is>
          <t>42-52 Nottingham Place</t>
        </is>
      </c>
      <c r="J789" t="inlineStr">
        <is>
          <t>London, Greater London</t>
        </is>
      </c>
      <c r="K789" t="inlineStr">
        <is>
          <t>W1U 5NY</t>
        </is>
      </c>
      <c r="L789" t="inlineStr">
        <is>
          <t>NW6</t>
        </is>
      </c>
      <c r="M789" t="inlineStr">
        <is>
          <t>Hca International</t>
        </is>
      </c>
      <c r="N789" t="inlineStr"/>
      <c r="O789" t="inlineStr"/>
      <c r="P789">
        <f>HYPERLINK("nan", "nan")</f>
        <v/>
      </c>
      <c r="Q789" t="inlineStr">
        <is>
          <t>(51.52236557006836, -0.15291328728199)</t>
        </is>
      </c>
      <c r="R789" t="inlineStr"/>
    </row>
    <row r="790">
      <c r="A790" t="n">
        <v>62397</v>
      </c>
      <c r="B790" t="inlineStr">
        <is>
          <t>NW603</t>
        </is>
      </c>
      <c r="C790" t="inlineStr">
        <is>
          <t>Hospital</t>
        </is>
      </c>
      <c r="D790" t="inlineStr">
        <is>
          <t>Hospital</t>
        </is>
      </c>
      <c r="E790" t="inlineStr">
        <is>
          <t>NHS Sector</t>
        </is>
      </c>
      <c r="F790" t="inlineStr">
        <is>
          <t>Visible</t>
        </is>
      </c>
      <c r="G790" t="b">
        <v>1</v>
      </c>
      <c r="H790" t="inlineStr">
        <is>
          <t>Lister Hospital</t>
        </is>
      </c>
      <c r="I790" t="inlineStr">
        <is>
          <t>Chelsea Bridge Road</t>
        </is>
      </c>
      <c r="J790" t="inlineStr">
        <is>
          <t>London, Greater London</t>
        </is>
      </c>
      <c r="K790" t="inlineStr">
        <is>
          <t>SW1W 8RH</t>
        </is>
      </c>
      <c r="L790" t="inlineStr">
        <is>
          <t>NW6</t>
        </is>
      </c>
      <c r="M790" t="inlineStr">
        <is>
          <t>Hca International</t>
        </is>
      </c>
      <c r="N790" t="inlineStr">
        <is>
          <t>020 7730 7733</t>
        </is>
      </c>
      <c r="O790" t="inlineStr"/>
      <c r="P790">
        <f>HYPERLINK("nan", "nan")</f>
        <v/>
      </c>
      <c r="Q790" t="inlineStr">
        <is>
          <t>(51.48651885986328, -0.1504876911640167)</t>
        </is>
      </c>
      <c r="R790" t="inlineStr"/>
    </row>
    <row r="791">
      <c r="A791" t="n">
        <v>62398</v>
      </c>
      <c r="B791" t="inlineStr">
        <is>
          <t>NW604</t>
        </is>
      </c>
      <c r="C791" t="inlineStr">
        <is>
          <t>Hospital</t>
        </is>
      </c>
      <c r="D791" t="inlineStr">
        <is>
          <t>Hospital</t>
        </is>
      </c>
      <c r="E791" t="inlineStr">
        <is>
          <t>NHS Sector</t>
        </is>
      </c>
      <c r="F791" t="inlineStr">
        <is>
          <t>Visible</t>
        </is>
      </c>
      <c r="G791" t="b">
        <v>0</v>
      </c>
      <c r="H791" t="inlineStr">
        <is>
          <t>The Portland Hospital For Women &amp; Children</t>
        </is>
      </c>
      <c r="I791" t="inlineStr">
        <is>
          <t>209 Great Portland Street</t>
        </is>
      </c>
      <c r="J791" t="inlineStr">
        <is>
          <t>London, Greater London</t>
        </is>
      </c>
      <c r="K791" t="inlineStr">
        <is>
          <t>W1W 5AH</t>
        </is>
      </c>
      <c r="L791" t="inlineStr">
        <is>
          <t>NW6</t>
        </is>
      </c>
      <c r="M791" t="inlineStr">
        <is>
          <t>Hca International</t>
        </is>
      </c>
      <c r="N791" t="inlineStr"/>
      <c r="O791" t="inlineStr"/>
      <c r="P791">
        <f>HYPERLINK("nan", "nan")</f>
        <v/>
      </c>
      <c r="Q791" t="inlineStr">
        <is>
          <t>(51.52292251586914, -0.1443570107221603)</t>
        </is>
      </c>
      <c r="R791" t="inlineStr"/>
    </row>
    <row r="792">
      <c r="A792" t="n">
        <v>62401</v>
      </c>
      <c r="B792" t="inlineStr">
        <is>
          <t>NW608</t>
        </is>
      </c>
      <c r="C792" t="inlineStr">
        <is>
          <t>Hospital</t>
        </is>
      </c>
      <c r="D792" t="inlineStr">
        <is>
          <t>Hospital</t>
        </is>
      </c>
      <c r="E792" t="inlineStr">
        <is>
          <t>NHS Sector</t>
        </is>
      </c>
      <c r="F792" t="inlineStr">
        <is>
          <t>Visible</t>
        </is>
      </c>
      <c r="G792" t="b">
        <v>0</v>
      </c>
      <c r="H792" t="inlineStr">
        <is>
          <t>The Harley Street Clinic (Weymouth St)</t>
        </is>
      </c>
      <c r="I792" t="inlineStr">
        <is>
          <t>35 Weymouth Street</t>
        </is>
      </c>
      <c r="J792" t="inlineStr">
        <is>
          <t>London, Greater London</t>
        </is>
      </c>
      <c r="K792" t="inlineStr">
        <is>
          <t>W1G 8BJ</t>
        </is>
      </c>
      <c r="L792" t="inlineStr">
        <is>
          <t>NW6</t>
        </is>
      </c>
      <c r="M792" t="inlineStr">
        <is>
          <t>Hca International</t>
        </is>
      </c>
      <c r="N792" t="inlineStr"/>
      <c r="O792" t="inlineStr"/>
      <c r="P792">
        <f>HYPERLINK("nan", "nan")</f>
        <v/>
      </c>
      <c r="Q792" t="inlineStr">
        <is>
          <t>(51.52035903930664, -0.1481801718473434)</t>
        </is>
      </c>
      <c r="R792" t="inlineStr"/>
    </row>
    <row r="793">
      <c r="A793" t="n">
        <v>62493</v>
      </c>
      <c r="B793" t="inlineStr">
        <is>
          <t>RPGCR</t>
        </is>
      </c>
      <c r="C793" t="inlineStr">
        <is>
          <t>Hospital</t>
        </is>
      </c>
      <c r="D793" t="inlineStr">
        <is>
          <t>Hospital</t>
        </is>
      </c>
      <c r="E793" t="inlineStr">
        <is>
          <t>Independent Sector</t>
        </is>
      </c>
      <c r="F793" t="inlineStr">
        <is>
          <t>Visible</t>
        </is>
      </c>
      <c r="G793" t="b">
        <v>0</v>
      </c>
      <c r="H793" t="inlineStr">
        <is>
          <t>Bridgeways Day Hospital</t>
        </is>
      </c>
      <c r="I793" t="inlineStr">
        <is>
          <t>Turpington Lane</t>
        </is>
      </c>
      <c r="J793" t="inlineStr">
        <is>
          <t>Bromley, Kent</t>
        </is>
      </c>
      <c r="K793" t="inlineStr">
        <is>
          <t>BR2 8JA</t>
        </is>
      </c>
      <c r="L793" t="inlineStr">
        <is>
          <t>RPG</t>
        </is>
      </c>
      <c r="M793" t="inlineStr">
        <is>
          <t>Oxleas NHS Foundation Trust</t>
        </is>
      </c>
      <c r="N793" t="inlineStr"/>
      <c r="O793" t="inlineStr"/>
      <c r="P793">
        <f>HYPERLINK("nan", "nan")</f>
        <v/>
      </c>
      <c r="Q793" t="inlineStr">
        <is>
          <t>(51.38766479492188, 0.0426306053996086)</t>
        </is>
      </c>
      <c r="R793" t="inlineStr"/>
    </row>
    <row r="794">
      <c r="A794" t="n">
        <v>62824</v>
      </c>
      <c r="B794" t="inlineStr">
        <is>
          <t>RRERS</t>
        </is>
      </c>
      <c r="C794" t="inlineStr">
        <is>
          <t>Hospital</t>
        </is>
      </c>
      <c r="D794" t="inlineStr">
        <is>
          <t>Hospital</t>
        </is>
      </c>
      <c r="E794" t="inlineStr">
        <is>
          <t>Independent Sector</t>
        </is>
      </c>
      <c r="F794" t="inlineStr">
        <is>
          <t>Visible</t>
        </is>
      </c>
      <c r="G794" t="b">
        <v>1</v>
      </c>
      <c r="H794" t="inlineStr">
        <is>
          <t>The Redwoods Centre</t>
        </is>
      </c>
      <c r="I794" t="inlineStr">
        <is>
          <t>Somerby Drive, Bicton Heath</t>
        </is>
      </c>
      <c r="J794" t="inlineStr">
        <is>
          <t>Shrewsbury, Shropshire</t>
        </is>
      </c>
      <c r="K794" t="inlineStr">
        <is>
          <t>SY3 8DS</t>
        </is>
      </c>
      <c r="L794" t="inlineStr">
        <is>
          <t>RRE</t>
        </is>
      </c>
      <c r="M794" t="inlineStr">
        <is>
          <t>Midlands Partnership NHS Foundation Trust</t>
        </is>
      </c>
      <c r="N794" t="inlineStr">
        <is>
          <t>0300 790 7000</t>
        </is>
      </c>
      <c r="O794" t="inlineStr"/>
      <c r="P794">
        <f>HYPERLINK("http://www.sssft.nhs.uk", "http://www.sssft.nhs.uk")</f>
        <v/>
      </c>
      <c r="Q794" t="inlineStr">
        <is>
          <t>(52.71039581298828, -2.7977230548858643)</t>
        </is>
      </c>
      <c r="R794" t="inlineStr"/>
    </row>
    <row r="795">
      <c r="A795" t="n">
        <v>63030</v>
      </c>
      <c r="B795" t="inlineStr">
        <is>
          <t>RT2C2</t>
        </is>
      </c>
      <c r="C795" t="inlineStr">
        <is>
          <t>Hospital</t>
        </is>
      </c>
      <c r="D795" t="inlineStr">
        <is>
          <t>UNKNOWN</t>
        </is>
      </c>
      <c r="E795" t="inlineStr">
        <is>
          <t>Independent Sector</t>
        </is>
      </c>
      <c r="F795" t="inlineStr">
        <is>
          <t>Visible</t>
        </is>
      </c>
      <c r="G795" t="b">
        <v>0</v>
      </c>
      <c r="H795" t="inlineStr">
        <is>
          <t>Watergrove Day Hospital</t>
        </is>
      </c>
      <c r="I795" t="inlineStr">
        <is>
          <t>Birch Hill Hospital, Birch Road</t>
        </is>
      </c>
      <c r="J795" t="inlineStr">
        <is>
          <t>Rochdale, Lancashire</t>
        </is>
      </c>
      <c r="K795" t="inlineStr">
        <is>
          <t>OL12 9QB</t>
        </is>
      </c>
      <c r="L795" t="inlineStr">
        <is>
          <t>RT2</t>
        </is>
      </c>
      <c r="M795" t="inlineStr">
        <is>
          <t>Pennine Care NHS Foundation Trust</t>
        </is>
      </c>
      <c r="N795" t="inlineStr"/>
      <c r="O795" t="inlineStr"/>
      <c r="P795">
        <f>HYPERLINK("nan", "nan")</f>
        <v/>
      </c>
      <c r="Q795" t="inlineStr">
        <is>
          <t>(53.64026641845703, -2.1213715076446533)</t>
        </is>
      </c>
      <c r="R795" t="inlineStr"/>
    </row>
    <row r="796">
      <c r="A796" t="n">
        <v>63171</v>
      </c>
      <c r="B796" t="inlineStr">
        <is>
          <t>RTDAR</t>
        </is>
      </c>
      <c r="C796" t="inlineStr">
        <is>
          <t>Hospital</t>
        </is>
      </c>
      <c r="D796" t="inlineStr">
        <is>
          <t>UNKNOWN</t>
        </is>
      </c>
      <c r="E796" t="inlineStr">
        <is>
          <t>Independent Sector</t>
        </is>
      </c>
      <c r="F796" t="inlineStr">
        <is>
          <t>Visible</t>
        </is>
      </c>
      <c r="G796" t="b">
        <v>0</v>
      </c>
      <c r="H796" t="inlineStr">
        <is>
          <t>Morpeth Cottage Hospital</t>
        </is>
      </c>
      <c r="I796" t="inlineStr">
        <is>
          <t>South Road</t>
        </is>
      </c>
      <c r="J796" t="inlineStr">
        <is>
          <t>Morpeth, Northumberland</t>
        </is>
      </c>
      <c r="K796" t="inlineStr">
        <is>
          <t>NE61 2BT</t>
        </is>
      </c>
      <c r="L796" t="inlineStr">
        <is>
          <t>RTD</t>
        </is>
      </c>
      <c r="M796" t="inlineStr">
        <is>
          <t>The Newcastle Upon Tyne Hospitals NHS Foundation Trust</t>
        </is>
      </c>
      <c r="N796" t="inlineStr"/>
      <c r="O796" t="inlineStr"/>
      <c r="P796">
        <f>HYPERLINK("nan", "nan")</f>
        <v/>
      </c>
      <c r="Q796" t="inlineStr">
        <is>
          <t>(55.15835571289063, -1.6918638944625854)</t>
        </is>
      </c>
      <c r="R796" t="inlineStr"/>
    </row>
    <row r="797">
      <c r="A797" t="n">
        <v>63219</v>
      </c>
      <c r="B797" t="inlineStr">
        <is>
          <t>RTH45</t>
        </is>
      </c>
      <c r="C797" t="inlineStr">
        <is>
          <t>Hospital</t>
        </is>
      </c>
      <c r="D797" t="inlineStr">
        <is>
          <t>UNKNOWN</t>
        </is>
      </c>
      <c r="E797" t="inlineStr">
        <is>
          <t>Independent Sector</t>
        </is>
      </c>
      <c r="F797" t="inlineStr">
        <is>
          <t>Visible</t>
        </is>
      </c>
      <c r="G797" t="b">
        <v>0</v>
      </c>
      <c r="H797" t="inlineStr">
        <is>
          <t>Faringdon Day Hospital</t>
        </is>
      </c>
      <c r="I797" t="inlineStr">
        <is>
          <t>Oakwood House, Cedar Road</t>
        </is>
      </c>
      <c r="J797" t="inlineStr">
        <is>
          <t>Faringdon, Oxfordshire</t>
        </is>
      </c>
      <c r="K797" t="inlineStr">
        <is>
          <t>SN7 8DS</t>
        </is>
      </c>
      <c r="L797" t="inlineStr">
        <is>
          <t>RTH</t>
        </is>
      </c>
      <c r="M797" t="inlineStr">
        <is>
          <t>Oxford University Hospitals NHS Foundation Trust</t>
        </is>
      </c>
      <c r="N797" t="inlineStr"/>
      <c r="O797" t="inlineStr"/>
      <c r="P797">
        <f>HYPERLINK("nan", "nan")</f>
        <v/>
      </c>
      <c r="Q797" t="inlineStr">
        <is>
          <t>(51.65654373168945, -1.5882956981658936)</t>
        </is>
      </c>
      <c r="R797" t="inlineStr"/>
    </row>
    <row r="798">
      <c r="A798" t="n">
        <v>63497</v>
      </c>
      <c r="B798" t="inlineStr">
        <is>
          <t>RV3FG</t>
        </is>
      </c>
      <c r="C798" t="inlineStr">
        <is>
          <t>Hospital</t>
        </is>
      </c>
      <c r="D798" t="inlineStr">
        <is>
          <t>UNKNOWN</t>
        </is>
      </c>
      <c r="E798" t="inlineStr">
        <is>
          <t>Independent Sector</t>
        </is>
      </c>
      <c r="F798" t="inlineStr">
        <is>
          <t>Visible</t>
        </is>
      </c>
      <c r="G798" t="b">
        <v>0</v>
      </c>
      <c r="H798" t="inlineStr">
        <is>
          <t>Northwood &amp; Pinner Community Hospital</t>
        </is>
      </c>
      <c r="I798" t="inlineStr">
        <is>
          <t>Rickmansworth Road</t>
        </is>
      </c>
      <c r="J798" t="inlineStr">
        <is>
          <t>Northwood, Middlesex</t>
        </is>
      </c>
      <c r="K798" t="inlineStr">
        <is>
          <t>HA6 2RN</t>
        </is>
      </c>
      <c r="L798" t="inlineStr">
        <is>
          <t>RV3</t>
        </is>
      </c>
      <c r="M798" t="inlineStr">
        <is>
          <t>Central and North West London NHS Foundation Trust</t>
        </is>
      </c>
      <c r="N798" t="inlineStr"/>
      <c r="O798" t="inlineStr"/>
      <c r="P798">
        <f>HYPERLINK("nan", "nan")</f>
        <v/>
      </c>
      <c r="Q798" t="inlineStr">
        <is>
          <t>(51.61492538452149, -0.4458082020282745)</t>
        </is>
      </c>
      <c r="R798" t="inlineStr"/>
    </row>
    <row r="799">
      <c r="A799" t="n">
        <v>63570</v>
      </c>
      <c r="B799" t="inlineStr">
        <is>
          <t>RV929</t>
        </is>
      </c>
      <c r="C799" t="inlineStr">
        <is>
          <t>Hospital</t>
        </is>
      </c>
      <c r="D799" t="inlineStr">
        <is>
          <t>Hospital</t>
        </is>
      </c>
      <c r="E799" t="inlineStr">
        <is>
          <t>NHS Sector</t>
        </is>
      </c>
      <c r="F799" t="inlineStr">
        <is>
          <t>Visible</t>
        </is>
      </c>
      <c r="G799" t="b">
        <v>1</v>
      </c>
      <c r="H799" t="inlineStr">
        <is>
          <t>Granville Court</t>
        </is>
      </c>
      <c r="I799" t="inlineStr">
        <is>
          <t>4 Granville Court</t>
        </is>
      </c>
      <c r="J799" t="inlineStr">
        <is>
          <t>Hornsea</t>
        </is>
      </c>
      <c r="K799" t="inlineStr">
        <is>
          <t>HU18 1NQ</t>
        </is>
      </c>
      <c r="L799" t="inlineStr">
        <is>
          <t>RV9</t>
        </is>
      </c>
      <c r="M799" t="inlineStr">
        <is>
          <t>Humber Teaching NHS Foundation Trust</t>
        </is>
      </c>
      <c r="N799" t="inlineStr">
        <is>
          <t>01964 561322</t>
        </is>
      </c>
      <c r="O799" t="inlineStr">
        <is>
          <t>hnf-tr.contactus@nhs.net</t>
        </is>
      </c>
      <c r="P799">
        <f>HYPERLINK("http://www.humber.nhs.uk", "http://www.humber.nhs.uk")</f>
        <v/>
      </c>
      <c r="Q799" t="inlineStr">
        <is>
          <t>(53.91744613647461, -0.1643477082252502)</t>
        </is>
      </c>
      <c r="R799" t="inlineStr"/>
    </row>
    <row r="800">
      <c r="A800" t="n">
        <v>63637</v>
      </c>
      <c r="B800" t="inlineStr">
        <is>
          <t>RVN6V</t>
        </is>
      </c>
      <c r="C800" t="inlineStr">
        <is>
          <t>Hospital</t>
        </is>
      </c>
      <c r="D800" t="inlineStr">
        <is>
          <t>UNKNOWN</t>
        </is>
      </c>
      <c r="E800" t="inlineStr">
        <is>
          <t>Independent Sector</t>
        </is>
      </c>
      <c r="F800" t="inlineStr">
        <is>
          <t>Visible</t>
        </is>
      </c>
      <c r="G800" t="b">
        <v>0</v>
      </c>
      <c r="H800" t="inlineStr">
        <is>
          <t>Melksham Community Hospital</t>
        </is>
      </c>
      <c r="I800" t="inlineStr">
        <is>
          <t>Spa Road</t>
        </is>
      </c>
      <c r="J800" t="inlineStr">
        <is>
          <t>Melksham, Wiltshire</t>
        </is>
      </c>
      <c r="K800" t="inlineStr">
        <is>
          <t>SN12 7NZ</t>
        </is>
      </c>
      <c r="L800" t="inlineStr">
        <is>
          <t>RVN</t>
        </is>
      </c>
      <c r="M800" t="inlineStr">
        <is>
          <t>Avon and Wiltshire Mental Health Partnership NHS Trust</t>
        </is>
      </c>
      <c r="N800" t="inlineStr"/>
      <c r="O800" t="inlineStr"/>
      <c r="P800">
        <f>HYPERLINK("nan", "nan")</f>
        <v/>
      </c>
      <c r="Q800" t="inlineStr">
        <is>
          <t>(51.36713409423828, -2.1315293312072754)</t>
        </is>
      </c>
      <c r="R800" t="inlineStr"/>
    </row>
    <row r="801">
      <c r="A801" t="n">
        <v>63638</v>
      </c>
      <c r="B801" t="inlineStr">
        <is>
          <t>RVN6W</t>
        </is>
      </c>
      <c r="C801" t="inlineStr">
        <is>
          <t>Hospital</t>
        </is>
      </c>
      <c r="D801" t="inlineStr">
        <is>
          <t>UNKNOWN</t>
        </is>
      </c>
      <c r="E801" t="inlineStr">
        <is>
          <t>Independent Sector</t>
        </is>
      </c>
      <c r="F801" t="inlineStr">
        <is>
          <t>Visible</t>
        </is>
      </c>
      <c r="G801" t="b">
        <v>0</v>
      </c>
      <c r="H801" t="inlineStr">
        <is>
          <t>Westbury Hospital</t>
        </is>
      </c>
      <c r="I801" t="inlineStr">
        <is>
          <t>The Butts</t>
        </is>
      </c>
      <c r="J801" t="inlineStr">
        <is>
          <t>Westbury, Wiltshire</t>
        </is>
      </c>
      <c r="K801" t="inlineStr">
        <is>
          <t>BA13 3EL</t>
        </is>
      </c>
      <c r="L801" t="inlineStr">
        <is>
          <t>RVN</t>
        </is>
      </c>
      <c r="M801" t="inlineStr">
        <is>
          <t>Avon and Wiltshire Mental Health Partnership NHS Trust</t>
        </is>
      </c>
      <c r="N801" t="inlineStr"/>
      <c r="O801" t="inlineStr"/>
      <c r="P801">
        <f>HYPERLINK("nan", "nan")</f>
        <v/>
      </c>
      <c r="Q801" t="inlineStr">
        <is>
          <t>(51.25523376464844, -2.183468818664551)</t>
        </is>
      </c>
      <c r="R801" t="inlineStr"/>
    </row>
    <row r="802">
      <c r="A802" t="n">
        <v>63729</v>
      </c>
      <c r="B802" t="inlineStr">
        <is>
          <t>RW194</t>
        </is>
      </c>
      <c r="C802" t="inlineStr">
        <is>
          <t>Hospital</t>
        </is>
      </c>
      <c r="D802" t="inlineStr">
        <is>
          <t>Hospital</t>
        </is>
      </c>
      <c r="E802" t="inlineStr">
        <is>
          <t>Independent Sector</t>
        </is>
      </c>
      <c r="F802" t="inlineStr">
        <is>
          <t>Visible</t>
        </is>
      </c>
      <c r="G802" t="b">
        <v>1</v>
      </c>
      <c r="H802" t="inlineStr">
        <is>
          <t>Alton Community Hospital</t>
        </is>
      </c>
      <c r="I802" t="inlineStr">
        <is>
          <t>Chawton Park Road</t>
        </is>
      </c>
      <c r="J802" t="inlineStr">
        <is>
          <t>Alton, Hampshire</t>
        </is>
      </c>
      <c r="K802" t="inlineStr">
        <is>
          <t>GU34 1RJ</t>
        </is>
      </c>
      <c r="L802" t="inlineStr">
        <is>
          <t>RW1</t>
        </is>
      </c>
      <c r="M802" t="inlineStr">
        <is>
          <t>Southern Health NHS Foundation Trust</t>
        </is>
      </c>
      <c r="N802" t="inlineStr">
        <is>
          <t>030 0003 2196</t>
        </is>
      </c>
      <c r="O802" t="inlineStr"/>
      <c r="P802">
        <f>HYPERLINK("nan", "nan")</f>
        <v/>
      </c>
      <c r="Q802" t="inlineStr">
        <is>
          <t>(51.13982009887695, -0.989412009716034)</t>
        </is>
      </c>
      <c r="R802" t="inlineStr"/>
    </row>
    <row r="803">
      <c r="A803" t="n">
        <v>63764</v>
      </c>
      <c r="B803" t="inlineStr">
        <is>
          <t>RVRA1</t>
        </is>
      </c>
      <c r="C803" t="inlineStr">
        <is>
          <t>Hospital</t>
        </is>
      </c>
      <c r="D803" t="inlineStr">
        <is>
          <t>UNKNOWN</t>
        </is>
      </c>
      <c r="E803" t="inlineStr">
        <is>
          <t>Independent Sector</t>
        </is>
      </c>
      <c r="F803" t="inlineStr">
        <is>
          <t>Visible</t>
        </is>
      </c>
      <c r="G803" t="b">
        <v>0</v>
      </c>
      <c r="H803" t="inlineStr">
        <is>
          <t>Surbiton Hospital</t>
        </is>
      </c>
      <c r="I803" t="inlineStr">
        <is>
          <t>Ewell Road</t>
        </is>
      </c>
      <c r="J803" t="inlineStr">
        <is>
          <t>Surbiton, Surrey</t>
        </is>
      </c>
      <c r="K803" t="inlineStr">
        <is>
          <t>KT6 6EZ</t>
        </is>
      </c>
      <c r="L803" t="inlineStr">
        <is>
          <t>RVR</t>
        </is>
      </c>
      <c r="M803" t="inlineStr">
        <is>
          <t>Epsom and St Helier University Hospitals NHS Trust</t>
        </is>
      </c>
      <c r="N803" t="inlineStr"/>
      <c r="O803" t="inlineStr"/>
      <c r="P803">
        <f>HYPERLINK("nan", "nan")</f>
        <v/>
      </c>
      <c r="Q803" t="inlineStr">
        <is>
          <t>(51.39082717895508, -0.2999368906021118)</t>
        </is>
      </c>
      <c r="R803" t="inlineStr"/>
    </row>
    <row r="804">
      <c r="A804" t="n">
        <v>63911</v>
      </c>
      <c r="B804" t="inlineStr">
        <is>
          <t>RWK62</t>
        </is>
      </c>
      <c r="C804" t="inlineStr">
        <is>
          <t>Hospital</t>
        </is>
      </c>
      <c r="D804" t="inlineStr">
        <is>
          <t>Hospital</t>
        </is>
      </c>
      <c r="E804" t="inlineStr">
        <is>
          <t>Independent Sector</t>
        </is>
      </c>
      <c r="F804" t="inlineStr">
        <is>
          <t>Visible</t>
        </is>
      </c>
      <c r="G804" t="b">
        <v>1</v>
      </c>
      <c r="H804" t="inlineStr">
        <is>
          <t>City And Hackney Centre For Mental Health</t>
        </is>
      </c>
      <c r="I804" t="inlineStr">
        <is>
          <t>Homerton Row</t>
        </is>
      </c>
      <c r="J804" t="inlineStr">
        <is>
          <t>London, Greater London</t>
        </is>
      </c>
      <c r="K804" t="inlineStr">
        <is>
          <t>E9 6SR</t>
        </is>
      </c>
      <c r="L804" t="inlineStr">
        <is>
          <t>RWK</t>
        </is>
      </c>
      <c r="M804" t="inlineStr">
        <is>
          <t>East London NHS Foundation Trust</t>
        </is>
      </c>
      <c r="N804" t="inlineStr">
        <is>
          <t>020 8510 8117</t>
        </is>
      </c>
      <c r="O804" t="inlineStr"/>
      <c r="P804">
        <f>HYPERLINK("nan", "nan")</f>
        <v/>
      </c>
      <c r="Q804" t="inlineStr">
        <is>
          <t>(51.55063247680664, -0.0460843555629253)</t>
        </is>
      </c>
      <c r="R804" t="inlineStr"/>
    </row>
    <row r="805">
      <c r="A805" t="n">
        <v>64210</v>
      </c>
      <c r="B805" t="inlineStr">
        <is>
          <t>RWW06</t>
        </is>
      </c>
      <c r="C805" t="inlineStr">
        <is>
          <t>Hospital</t>
        </is>
      </c>
      <c r="D805" t="inlineStr">
        <is>
          <t>UNKNOWN</t>
        </is>
      </c>
      <c r="E805" t="inlineStr">
        <is>
          <t>Independent Sector</t>
        </is>
      </c>
      <c r="F805" t="inlineStr">
        <is>
          <t>Visible</t>
        </is>
      </c>
      <c r="G805" t="b">
        <v>0</v>
      </c>
      <c r="H805" t="inlineStr">
        <is>
          <t>Stretford Memorial Hospital</t>
        </is>
      </c>
      <c r="I805" t="inlineStr">
        <is>
          <t>226 Seymour Grove</t>
        </is>
      </c>
      <c r="J805" t="inlineStr">
        <is>
          <t>Manchester, Greater Manchester</t>
        </is>
      </c>
      <c r="K805" t="inlineStr">
        <is>
          <t>M16 0DU</t>
        </is>
      </c>
      <c r="L805" t="inlineStr">
        <is>
          <t>RWW</t>
        </is>
      </c>
      <c r="M805" t="inlineStr">
        <is>
          <t>Warrington and Halton Hospitals NHS Foundation Trust</t>
        </is>
      </c>
      <c r="N805" t="inlineStr"/>
      <c r="O805" t="inlineStr"/>
      <c r="P805">
        <f>HYPERLINK("nan", "nan")</f>
        <v/>
      </c>
      <c r="Q805" t="inlineStr">
        <is>
          <t>(53.45288848876953, -2.274085521697998)</t>
        </is>
      </c>
      <c r="R805" t="inlineStr"/>
    </row>
    <row r="806">
      <c r="A806" t="n">
        <v>64322</v>
      </c>
      <c r="B806" t="inlineStr">
        <is>
          <t>RWY11</t>
        </is>
      </c>
      <c r="C806" t="inlineStr">
        <is>
          <t>Hospital</t>
        </is>
      </c>
      <c r="D806" t="inlineStr">
        <is>
          <t>Hospital</t>
        </is>
      </c>
      <c r="E806" t="inlineStr">
        <is>
          <t>Independent Sector</t>
        </is>
      </c>
      <c r="F806" t="inlineStr">
        <is>
          <t>Visible</t>
        </is>
      </c>
      <c r="G806" t="b">
        <v>0</v>
      </c>
      <c r="H806" t="inlineStr">
        <is>
          <t>Holmevalley Memorial Hospital</t>
        </is>
      </c>
      <c r="I806" t="inlineStr">
        <is>
          <t>Huddersfield Road</t>
        </is>
      </c>
      <c r="J806" t="inlineStr">
        <is>
          <t>Holmfirth, West Yorkshire</t>
        </is>
      </c>
      <c r="K806" t="inlineStr">
        <is>
          <t>HD9 3TS</t>
        </is>
      </c>
      <c r="L806" t="inlineStr">
        <is>
          <t>RWY</t>
        </is>
      </c>
      <c r="M806" t="inlineStr">
        <is>
          <t>Calderdale and Huddersfield NHS Foundation Trust</t>
        </is>
      </c>
      <c r="N806" t="inlineStr"/>
      <c r="O806" t="inlineStr"/>
      <c r="P806">
        <f>HYPERLINK("nan", "nan")</f>
        <v/>
      </c>
      <c r="Q806" t="inlineStr">
        <is>
          <t>(53.57872009277344, -1.7844103574752808)</t>
        </is>
      </c>
      <c r="R806" t="inlineStr"/>
    </row>
    <row r="807">
      <c r="A807" t="n">
        <v>64355</v>
      </c>
      <c r="B807" t="inlineStr">
        <is>
          <t>RWYC6</t>
        </is>
      </c>
      <c r="C807" t="inlineStr">
        <is>
          <t>Hospital</t>
        </is>
      </c>
      <c r="D807" t="inlineStr">
        <is>
          <t>UNKNOWN</t>
        </is>
      </c>
      <c r="E807" t="inlineStr">
        <is>
          <t>Independent Sector</t>
        </is>
      </c>
      <c r="F807" t="inlineStr">
        <is>
          <t>Visible</t>
        </is>
      </c>
      <c r="G807" t="b">
        <v>0</v>
      </c>
      <c r="H807" t="inlineStr">
        <is>
          <t>Ilkley Coronation Hospital</t>
        </is>
      </c>
      <c r="I807" t="inlineStr">
        <is>
          <t>Springs Lane</t>
        </is>
      </c>
      <c r="J807" t="inlineStr">
        <is>
          <t>Ilkley, West Yorkshire</t>
        </is>
      </c>
      <c r="K807" t="inlineStr">
        <is>
          <t>LS29 8TH</t>
        </is>
      </c>
      <c r="L807" t="inlineStr">
        <is>
          <t>RWY</t>
        </is>
      </c>
      <c r="M807" t="inlineStr">
        <is>
          <t>Calderdale and Huddersfield NHS Foundation Trust</t>
        </is>
      </c>
      <c r="N807" t="inlineStr"/>
      <c r="O807" t="inlineStr"/>
      <c r="P807">
        <f>HYPERLINK("nan", "nan")</f>
        <v/>
      </c>
      <c r="Q807" t="inlineStr">
        <is>
          <t>(53.923561096191406, -1.816033244132996)</t>
        </is>
      </c>
      <c r="R807" t="inlineStr"/>
    </row>
    <row r="808">
      <c r="A808" t="n">
        <v>64419</v>
      </c>
      <c r="B808" t="inlineStr">
        <is>
          <t>RWX84</t>
        </is>
      </c>
      <c r="C808" t="inlineStr">
        <is>
          <t>Hospital</t>
        </is>
      </c>
      <c r="D808" t="inlineStr">
        <is>
          <t>Hospital</t>
        </is>
      </c>
      <c r="E808" t="inlineStr">
        <is>
          <t>Independent Sector</t>
        </is>
      </c>
      <c r="F808" t="inlineStr">
        <is>
          <t>Visible</t>
        </is>
      </c>
      <c r="G808" t="b">
        <v>1</v>
      </c>
      <c r="H808" t="inlineStr">
        <is>
          <t>St Mark's Hospital</t>
        </is>
      </c>
      <c r="I808" t="inlineStr">
        <is>
          <t>St Mark's Road, Maidenhead</t>
        </is>
      </c>
      <c r="J808" t="inlineStr">
        <is>
          <t>Berkshire, Berkshire</t>
        </is>
      </c>
      <c r="K808" t="inlineStr">
        <is>
          <t>SL6 6DU</t>
        </is>
      </c>
      <c r="L808" t="inlineStr">
        <is>
          <t>RWX</t>
        </is>
      </c>
      <c r="M808" t="inlineStr">
        <is>
          <t>Berkshire Healthcare NHS Foundation Trust</t>
        </is>
      </c>
      <c r="N808" t="inlineStr">
        <is>
          <t>01628 632012</t>
        </is>
      </c>
      <c r="O808" t="inlineStr"/>
      <c r="P808">
        <f>HYPERLINK("https://www.berkshirehealthcare.nhs.uk/", "https://www.berkshirehealthcare.nhs.uk/")</f>
        <v/>
      </c>
      <c r="Q808" t="inlineStr">
        <is>
          <t>(51.5247802734375, -0.7448756694793701)</t>
        </is>
      </c>
      <c r="R808" t="inlineStr"/>
    </row>
    <row r="809">
      <c r="A809" t="n">
        <v>64420</v>
      </c>
      <c r="B809" t="inlineStr">
        <is>
          <t>RWX85</t>
        </is>
      </c>
      <c r="C809" t="inlineStr">
        <is>
          <t>Hospital</t>
        </is>
      </c>
      <c r="D809" t="inlineStr">
        <is>
          <t>Hospital</t>
        </is>
      </c>
      <c r="E809" t="inlineStr">
        <is>
          <t>Independent Sector</t>
        </is>
      </c>
      <c r="F809" t="inlineStr">
        <is>
          <t>Visible</t>
        </is>
      </c>
      <c r="G809" t="b">
        <v>1</v>
      </c>
      <c r="H809" t="inlineStr">
        <is>
          <t>Upton Hospital</t>
        </is>
      </c>
      <c r="I809" t="inlineStr">
        <is>
          <t>Albert Street</t>
        </is>
      </c>
      <c r="J809" t="inlineStr">
        <is>
          <t>Slough, Berkshire</t>
        </is>
      </c>
      <c r="K809" t="inlineStr">
        <is>
          <t>SL1 2BJ</t>
        </is>
      </c>
      <c r="L809" t="inlineStr">
        <is>
          <t>RWX</t>
        </is>
      </c>
      <c r="M809" t="inlineStr">
        <is>
          <t>Berkshire Healthcare NHS Foundation Trust</t>
        </is>
      </c>
      <c r="N809" t="inlineStr">
        <is>
          <t>01753 821441</t>
        </is>
      </c>
      <c r="O809" t="inlineStr"/>
      <c r="P809">
        <f>HYPERLINK("https://www.berkshirehealthcare.nhs.uk/our-sites/slough/upton-hospital/", "https://www.berkshirehealthcare.nhs.uk/our-sites/slough/upton-hospital/")</f>
        <v/>
      </c>
      <c r="Q809" t="inlineStr">
        <is>
          <t>(51.5053596496582, -0.593743085861206)</t>
        </is>
      </c>
      <c r="R809" t="inlineStr"/>
    </row>
    <row r="810">
      <c r="A810" t="n">
        <v>65308</v>
      </c>
      <c r="B810" t="inlineStr">
        <is>
          <t>RXM56</t>
        </is>
      </c>
      <c r="C810" t="inlineStr">
        <is>
          <t>Hospital</t>
        </is>
      </c>
      <c r="D810" t="inlineStr">
        <is>
          <t>UNKNOWN</t>
        </is>
      </c>
      <c r="E810" t="inlineStr">
        <is>
          <t>Independent Sector</t>
        </is>
      </c>
      <c r="F810" t="inlineStr">
        <is>
          <t>Visible</t>
        </is>
      </c>
      <c r="G810" t="b">
        <v>1</v>
      </c>
      <c r="H810" t="inlineStr">
        <is>
          <t>Midway Day Hospital</t>
        </is>
      </c>
      <c r="I810" t="inlineStr">
        <is>
          <t>Ilkeston Community Hospital, Heanor Road</t>
        </is>
      </c>
      <c r="J810" t="inlineStr">
        <is>
          <t>Ilkeston, Derbyshire</t>
        </is>
      </c>
      <c r="K810" t="inlineStr">
        <is>
          <t>DE7 8LN</t>
        </is>
      </c>
      <c r="L810" t="inlineStr">
        <is>
          <t>RXM</t>
        </is>
      </c>
      <c r="M810" t="inlineStr">
        <is>
          <t>Derbyshire Healthcare NHS Foundation Trust</t>
        </is>
      </c>
      <c r="N810" t="inlineStr">
        <is>
          <t>0115 907 1440</t>
        </is>
      </c>
      <c r="O810" t="inlineStr"/>
      <c r="P810">
        <f>HYPERLINK("nan", "nan")</f>
        <v/>
      </c>
      <c r="Q810" t="inlineStr">
        <is>
          <t>(52.98809432983398, -1.320802927017212)</t>
        </is>
      </c>
      <c r="R810" t="inlineStr"/>
    </row>
    <row r="811">
      <c r="A811" t="n">
        <v>65344</v>
      </c>
      <c r="B811" t="inlineStr">
        <is>
          <t>RXN10</t>
        </is>
      </c>
      <c r="C811" t="inlineStr">
        <is>
          <t>Hospital</t>
        </is>
      </c>
      <c r="D811" t="inlineStr">
        <is>
          <t>UNKNOWN</t>
        </is>
      </c>
      <c r="E811" t="inlineStr">
        <is>
          <t>Independent Sector</t>
        </is>
      </c>
      <c r="F811" t="inlineStr">
        <is>
          <t>Visible</t>
        </is>
      </c>
      <c r="G811" t="b">
        <v>1</v>
      </c>
      <c r="H811" t="inlineStr">
        <is>
          <t>Lytham Hospital</t>
        </is>
      </c>
      <c r="I811" t="inlineStr">
        <is>
          <t>Warton Street</t>
        </is>
      </c>
      <c r="J811" t="inlineStr">
        <is>
          <t>Lytham St. Annes, Lancashire</t>
        </is>
      </c>
      <c r="K811" t="inlineStr">
        <is>
          <t>FY8 5EE</t>
        </is>
      </c>
      <c r="L811" t="inlineStr">
        <is>
          <t>RXN</t>
        </is>
      </c>
      <c r="M811" t="inlineStr">
        <is>
          <t>Lancashire Teaching Hospitals NHS Foundation Trust</t>
        </is>
      </c>
      <c r="N811" t="inlineStr">
        <is>
          <t>01253 657053</t>
        </is>
      </c>
      <c r="O811" t="inlineStr"/>
      <c r="P811">
        <f>HYPERLINK("nan", "nan")</f>
        <v/>
      </c>
      <c r="Q811" t="inlineStr">
        <is>
          <t>(53.73848342895508, -2.947314500808716)</t>
        </is>
      </c>
      <c r="R811" t="inlineStr"/>
    </row>
    <row r="812">
      <c r="A812" t="n">
        <v>65351</v>
      </c>
      <c r="B812" t="inlineStr">
        <is>
          <t>RXP09</t>
        </is>
      </c>
      <c r="C812" t="inlineStr">
        <is>
          <t>Hospital</t>
        </is>
      </c>
      <c r="D812" t="inlineStr">
        <is>
          <t>Hospital</t>
        </is>
      </c>
      <c r="E812" t="inlineStr">
        <is>
          <t>Independent Sector</t>
        </is>
      </c>
      <c r="F812" t="inlineStr">
        <is>
          <t>Visible</t>
        </is>
      </c>
      <c r="G812" t="b">
        <v>1</v>
      </c>
      <c r="H812" t="inlineStr">
        <is>
          <t>Peterlee Community Hospital - County Durham and Darlington NHS Foundation Trust</t>
        </is>
      </c>
      <c r="I812" t="inlineStr">
        <is>
          <t>O'neill Drive</t>
        </is>
      </c>
      <c r="J812" t="inlineStr">
        <is>
          <t>Peterlee, County Durham</t>
        </is>
      </c>
      <c r="K812" t="inlineStr">
        <is>
          <t>SR8 5UQ</t>
        </is>
      </c>
      <c r="L812" t="inlineStr">
        <is>
          <t>RXP</t>
        </is>
      </c>
      <c r="M812" t="inlineStr">
        <is>
          <t>County Durham and Darlington NHS Foundation Trust</t>
        </is>
      </c>
      <c r="N812" t="inlineStr"/>
      <c r="O812" t="inlineStr"/>
      <c r="P812">
        <f>HYPERLINK("nan", "nan")</f>
        <v/>
      </c>
      <c r="Q812" t="inlineStr">
        <is>
          <t>(54.75407028198242, -1.3330234289169312)</t>
        </is>
      </c>
      <c r="R812" t="inlineStr"/>
    </row>
    <row r="813">
      <c r="A813" t="n">
        <v>65430</v>
      </c>
      <c r="B813" t="inlineStr">
        <is>
          <t>RXPCG</t>
        </is>
      </c>
      <c r="C813" t="inlineStr">
        <is>
          <t>Hospital</t>
        </is>
      </c>
      <c r="D813" t="inlineStr">
        <is>
          <t>UNKNOWN</t>
        </is>
      </c>
      <c r="E813" t="inlineStr">
        <is>
          <t>Independent Sector</t>
        </is>
      </c>
      <c r="F813" t="inlineStr">
        <is>
          <t>Visible</t>
        </is>
      </c>
      <c r="G813" t="b">
        <v>0</v>
      </c>
      <c r="H813" t="inlineStr">
        <is>
          <t>Horn Hall Hospital</t>
        </is>
      </c>
      <c r="I813" t="inlineStr">
        <is>
          <t>Stanhope</t>
        </is>
      </c>
      <c r="J813" t="inlineStr">
        <is>
          <t>Bishop Auckland, County Durham</t>
        </is>
      </c>
      <c r="K813" t="inlineStr">
        <is>
          <t>DL13 2JR</t>
        </is>
      </c>
      <c r="L813" t="inlineStr">
        <is>
          <t>RXP</t>
        </is>
      </c>
      <c r="M813" t="inlineStr">
        <is>
          <t>County Durham and Darlington NHS Foundation Trust</t>
        </is>
      </c>
      <c r="N813" t="inlineStr"/>
      <c r="O813" t="inlineStr"/>
      <c r="P813">
        <f>HYPERLINK("nan", "nan")</f>
        <v/>
      </c>
      <c r="Q813" t="inlineStr">
        <is>
          <t>(54.74801254272461, -2.018548488616944)</t>
        </is>
      </c>
      <c r="R813" t="inlineStr"/>
    </row>
    <row r="814">
      <c r="A814" t="n">
        <v>65433</v>
      </c>
      <c r="B814" t="inlineStr">
        <is>
          <t>RXPCL</t>
        </is>
      </c>
      <c r="C814" t="inlineStr">
        <is>
          <t>Hospital</t>
        </is>
      </c>
      <c r="D814" t="inlineStr">
        <is>
          <t>Hospital</t>
        </is>
      </c>
      <c r="E814" t="inlineStr">
        <is>
          <t>Independent Sector</t>
        </is>
      </c>
      <c r="F814" t="inlineStr">
        <is>
          <t>Visible</t>
        </is>
      </c>
      <c r="G814" t="b">
        <v>0</v>
      </c>
      <c r="H814" t="inlineStr">
        <is>
          <t>Sedgefield Community Hospital</t>
        </is>
      </c>
      <c r="I814" t="inlineStr">
        <is>
          <t>Salters Lane, Sedgefield</t>
        </is>
      </c>
      <c r="J814" t="inlineStr">
        <is>
          <t>Stockton-On-Tees, Cleveland</t>
        </is>
      </c>
      <c r="K814" t="inlineStr">
        <is>
          <t>TS21 3EE</t>
        </is>
      </c>
      <c r="L814" t="inlineStr">
        <is>
          <t>RXP</t>
        </is>
      </c>
      <c r="M814" t="inlineStr">
        <is>
          <t>County Durham and Darlington NHS Foundation Trust</t>
        </is>
      </c>
      <c r="N814" t="inlineStr"/>
      <c r="O814" t="inlineStr"/>
      <c r="P814">
        <f>HYPERLINK("nan", "nan")</f>
        <v/>
      </c>
      <c r="Q814" t="inlineStr">
        <is>
          <t>(54.661888122558594, -1.4484766721725464)</t>
        </is>
      </c>
      <c r="R814" t="inlineStr"/>
    </row>
    <row r="815">
      <c r="A815" t="n">
        <v>65579</v>
      </c>
      <c r="B815" t="inlineStr">
        <is>
          <t>RY20N</t>
        </is>
      </c>
      <c r="C815" t="inlineStr">
        <is>
          <t>Hospital</t>
        </is>
      </c>
      <c r="D815" t="inlineStr">
        <is>
          <t>UNKNOWN</t>
        </is>
      </c>
      <c r="E815" t="inlineStr">
        <is>
          <t>Independent Sector</t>
        </is>
      </c>
      <c r="F815" t="inlineStr">
        <is>
          <t>Visible</t>
        </is>
      </c>
      <c r="G815" t="b">
        <v>1</v>
      </c>
      <c r="H815" t="inlineStr">
        <is>
          <t>Newton Community Hospital</t>
        </is>
      </c>
      <c r="I815" t="inlineStr">
        <is>
          <t>Bradlegh Road</t>
        </is>
      </c>
      <c r="J815" t="inlineStr">
        <is>
          <t>Newton-Le-Willows, Merseyside</t>
        </is>
      </c>
      <c r="K815" t="inlineStr">
        <is>
          <t>WA12 8RB</t>
        </is>
      </c>
      <c r="L815" t="inlineStr">
        <is>
          <t>RY2</t>
        </is>
      </c>
      <c r="M815" t="inlineStr">
        <is>
          <t>Bridgewater Community Healthcare NHS Foundation Trust</t>
        </is>
      </c>
      <c r="N815" t="inlineStr"/>
      <c r="O815" t="inlineStr"/>
      <c r="P815">
        <f>HYPERLINK("nan", "nan")</f>
        <v/>
      </c>
      <c r="Q815" t="inlineStr">
        <is>
          <t>(53.44598388671875, -2.6352527141571045)</t>
        </is>
      </c>
      <c r="R815" t="inlineStr"/>
    </row>
    <row r="816">
      <c r="A816" t="n">
        <v>65677</v>
      </c>
      <c r="B816" t="inlineStr">
        <is>
          <t>RY328</t>
        </is>
      </c>
      <c r="C816" t="inlineStr">
        <is>
          <t>Hospital</t>
        </is>
      </c>
      <c r="D816" t="inlineStr">
        <is>
          <t>UNKNOWN</t>
        </is>
      </c>
      <c r="E816" t="inlineStr">
        <is>
          <t>Independent Sector</t>
        </is>
      </c>
      <c r="F816" t="inlineStr">
        <is>
          <t>Visible</t>
        </is>
      </c>
      <c r="G816" t="b">
        <v>0</v>
      </c>
      <c r="H816" t="inlineStr">
        <is>
          <t>Little Plumstead Hospital</t>
        </is>
      </c>
      <c r="I816" t="inlineStr">
        <is>
          <t>Hospital Road, Little Plumstead</t>
        </is>
      </c>
      <c r="J816" t="inlineStr">
        <is>
          <t>Norwich, Norfolk</t>
        </is>
      </c>
      <c r="K816" t="inlineStr">
        <is>
          <t>NR13 5EW</t>
        </is>
      </c>
      <c r="L816" t="inlineStr">
        <is>
          <t>RY3</t>
        </is>
      </c>
      <c r="M816" t="inlineStr">
        <is>
          <t>Norfolk Community Health and Care NHS Trust</t>
        </is>
      </c>
      <c r="N816" t="inlineStr"/>
      <c r="O816" t="inlineStr"/>
      <c r="P816">
        <f>HYPERLINK("nan", "nan")</f>
        <v/>
      </c>
      <c r="Q816" t="inlineStr">
        <is>
          <t>(52.64649200439453, 1.409598469734192)</t>
        </is>
      </c>
      <c r="R816" t="inlineStr"/>
    </row>
    <row r="817">
      <c r="A817" t="n">
        <v>65794</v>
      </c>
      <c r="B817" t="inlineStr">
        <is>
          <t>RY551</t>
        </is>
      </c>
      <c r="C817" t="inlineStr">
        <is>
          <t>Hospital</t>
        </is>
      </c>
      <c r="D817" t="inlineStr">
        <is>
          <t>UNKNOWN</t>
        </is>
      </c>
      <c r="E817" t="inlineStr">
        <is>
          <t>Independent Sector</t>
        </is>
      </c>
      <c r="F817" t="inlineStr">
        <is>
          <t>Visible</t>
        </is>
      </c>
      <c r="G817" t="b">
        <v>1</v>
      </c>
      <c r="H817" t="inlineStr">
        <is>
          <t>Grantham &amp; District Hospital</t>
        </is>
      </c>
      <c r="I817" t="inlineStr">
        <is>
          <t>101 Manthorpe Road</t>
        </is>
      </c>
      <c r="J817" t="inlineStr">
        <is>
          <t>Grantham, Lincolnshire</t>
        </is>
      </c>
      <c r="K817" t="inlineStr">
        <is>
          <t>NG31 8DG</t>
        </is>
      </c>
      <c r="L817" t="inlineStr">
        <is>
          <t>RY5</t>
        </is>
      </c>
      <c r="M817" t="inlineStr">
        <is>
          <t>Lincolnshire Community Health Services NHS Trust</t>
        </is>
      </c>
      <c r="N817" t="inlineStr">
        <is>
          <t>01476 565232</t>
        </is>
      </c>
      <c r="O817" t="inlineStr"/>
      <c r="P817">
        <f>HYPERLINK("nan", "nan")</f>
        <v/>
      </c>
      <c r="Q817" t="inlineStr">
        <is>
          <t>(52.92108917236328, -0.6406991481781006)</t>
        </is>
      </c>
      <c r="R817" t="inlineStr"/>
    </row>
    <row r="818">
      <c r="A818" t="n">
        <v>66507</v>
      </c>
      <c r="B818" t="inlineStr">
        <is>
          <t>TAF21</t>
        </is>
      </c>
      <c r="C818" t="inlineStr">
        <is>
          <t>Hospital</t>
        </is>
      </c>
      <c r="D818" t="inlineStr">
        <is>
          <t>UNKNOWN</t>
        </is>
      </c>
      <c r="E818" t="inlineStr">
        <is>
          <t>Independent Sector</t>
        </is>
      </c>
      <c r="F818" t="inlineStr">
        <is>
          <t>Visible</t>
        </is>
      </c>
      <c r="G818" t="b">
        <v>0</v>
      </c>
      <c r="H818" t="inlineStr">
        <is>
          <t>Camden Mews Day Hospital</t>
        </is>
      </c>
      <c r="I818" t="inlineStr">
        <is>
          <t>1-5 Camden Mews</t>
        </is>
      </c>
      <c r="J818" t="inlineStr">
        <is>
          <t>London, Greater London</t>
        </is>
      </c>
      <c r="K818" t="inlineStr">
        <is>
          <t>NW1 9DB</t>
        </is>
      </c>
      <c r="L818" t="inlineStr">
        <is>
          <t>TAF</t>
        </is>
      </c>
      <c r="M818" t="inlineStr">
        <is>
          <t>Camden and Islington NHS Foundation Trust</t>
        </is>
      </c>
      <c r="N818" t="inlineStr"/>
      <c r="O818" t="inlineStr"/>
      <c r="P818">
        <f>HYPERLINK("nan", "nan")</f>
        <v/>
      </c>
      <c r="Q818" t="inlineStr">
        <is>
          <t>(51.54411697387695, -0.1346975713968277)</t>
        </is>
      </c>
      <c r="R818" t="inlineStr"/>
    </row>
    <row r="819">
      <c r="A819" t="n">
        <v>66513</v>
      </c>
      <c r="B819" t="inlineStr">
        <is>
          <t>TAF36</t>
        </is>
      </c>
      <c r="C819" t="inlineStr">
        <is>
          <t>Hospital</t>
        </is>
      </c>
      <c r="D819" t="inlineStr">
        <is>
          <t>UNKNOWN</t>
        </is>
      </c>
      <c r="E819" t="inlineStr">
        <is>
          <t>Independent Sector</t>
        </is>
      </c>
      <c r="F819" t="inlineStr">
        <is>
          <t>Visible</t>
        </is>
      </c>
      <c r="G819" t="b">
        <v>0</v>
      </c>
      <c r="H819" t="inlineStr">
        <is>
          <t>Fordwych Road Day Hospital</t>
        </is>
      </c>
      <c r="I819" t="inlineStr">
        <is>
          <t>85-87 Fordwych Road</t>
        </is>
      </c>
      <c r="J819" t="inlineStr">
        <is>
          <t>London, Greater London</t>
        </is>
      </c>
      <c r="K819" t="inlineStr">
        <is>
          <t>NW2 3TL</t>
        </is>
      </c>
      <c r="L819" t="inlineStr">
        <is>
          <t>TAF</t>
        </is>
      </c>
      <c r="M819" t="inlineStr">
        <is>
          <t>Camden and Islington NHS Foundation Trust</t>
        </is>
      </c>
      <c r="N819" t="inlineStr"/>
      <c r="O819" t="inlineStr"/>
      <c r="P819">
        <f>HYPERLINK("nan", "nan")</f>
        <v/>
      </c>
      <c r="Q819" t="inlineStr">
        <is>
          <t>(51.5504150390625, -0.2045970559120178)</t>
        </is>
      </c>
      <c r="R819" t="inlineStr"/>
    </row>
    <row r="820">
      <c r="A820" t="n">
        <v>66564</v>
      </c>
      <c r="B820" t="inlineStr">
        <is>
          <t>RXV64</t>
        </is>
      </c>
      <c r="C820" t="inlineStr">
        <is>
          <t>Hospital</t>
        </is>
      </c>
      <c r="D820" t="inlineStr">
        <is>
          <t>UNKNOWN</t>
        </is>
      </c>
      <c r="E820" t="inlineStr">
        <is>
          <t>Independent Sector</t>
        </is>
      </c>
      <c r="F820" t="inlineStr">
        <is>
          <t>Visible</t>
        </is>
      </c>
      <c r="G820" t="b">
        <v>0</v>
      </c>
      <c r="H820" t="inlineStr">
        <is>
          <t>Hulton Hospital</t>
        </is>
      </c>
      <c r="I820" t="inlineStr">
        <is>
          <t>Hulton Lane</t>
        </is>
      </c>
      <c r="J820" t="inlineStr">
        <is>
          <t>Bolton, Lancashire</t>
        </is>
      </c>
      <c r="K820" t="inlineStr">
        <is>
          <t>BL3 4JD</t>
        </is>
      </c>
      <c r="L820" t="inlineStr">
        <is>
          <t>RXV</t>
        </is>
      </c>
      <c r="M820" t="inlineStr">
        <is>
          <t>Greater Manchester Mental Health NHS Foundation Trust</t>
        </is>
      </c>
      <c r="N820" t="inlineStr"/>
      <c r="O820" t="inlineStr"/>
      <c r="P820">
        <f>HYPERLINK("nan", "nan")</f>
        <v/>
      </c>
      <c r="Q820" t="inlineStr">
        <is>
          <t>(53.56484985351562, -2.4648361206054688)</t>
        </is>
      </c>
      <c r="R820" t="inlineStr"/>
    </row>
    <row r="821">
      <c r="A821" t="n">
        <v>66639</v>
      </c>
      <c r="B821" t="inlineStr">
        <is>
          <t>TAHXM</t>
        </is>
      </c>
      <c r="C821" t="inlineStr">
        <is>
          <t>Hospital</t>
        </is>
      </c>
      <c r="D821" t="inlineStr">
        <is>
          <t>Hospital</t>
        </is>
      </c>
      <c r="E821" t="inlineStr">
        <is>
          <t>NHS Sector</t>
        </is>
      </c>
      <c r="F821" t="inlineStr">
        <is>
          <t>Visible</t>
        </is>
      </c>
      <c r="G821" t="b">
        <v>1</v>
      </c>
      <c r="H821" t="inlineStr">
        <is>
          <t>Forest Close</t>
        </is>
      </c>
      <c r="I821" t="inlineStr">
        <is>
          <t>1-5 Forest Close, Oughtibridge</t>
        </is>
      </c>
      <c r="J821" t="inlineStr">
        <is>
          <t>Sheffield, South Yorkshire</t>
        </is>
      </c>
      <c r="K821" t="inlineStr">
        <is>
          <t>S35 0JW</t>
        </is>
      </c>
      <c r="L821" t="inlineStr">
        <is>
          <t>TAH</t>
        </is>
      </c>
      <c r="M821" t="inlineStr">
        <is>
          <t>Sheffield Health and Social Care NHS Foundation Trust</t>
        </is>
      </c>
      <c r="N821" t="inlineStr">
        <is>
          <t>01142716098</t>
        </is>
      </c>
      <c r="O821" t="inlineStr"/>
      <c r="P821">
        <f>HYPERLINK("http://www.shsc.nhs.uk", "http://www.shsc.nhs.uk")</f>
        <v/>
      </c>
      <c r="Q821" t="inlineStr">
        <is>
          <t>(53.421119689941406, -1.5203149318695068)</t>
        </is>
      </c>
      <c r="R821" t="inlineStr"/>
    </row>
    <row r="822">
      <c r="A822" t="n">
        <v>66640</v>
      </c>
      <c r="B822" t="inlineStr">
        <is>
          <t>TAHXN</t>
        </is>
      </c>
      <c r="C822" t="inlineStr">
        <is>
          <t>Hospital</t>
        </is>
      </c>
      <c r="D822" t="inlineStr">
        <is>
          <t>Hospital</t>
        </is>
      </c>
      <c r="E822" t="inlineStr">
        <is>
          <t>NHS Sector</t>
        </is>
      </c>
      <c r="F822" t="inlineStr">
        <is>
          <t>Visible</t>
        </is>
      </c>
      <c r="G822" t="b">
        <v>0</v>
      </c>
      <c r="H822" t="inlineStr">
        <is>
          <t>Forest Lodge</t>
        </is>
      </c>
      <c r="I822" t="inlineStr">
        <is>
          <t>1-5 Forest Close, Oughtibridge</t>
        </is>
      </c>
      <c r="J822" t="inlineStr">
        <is>
          <t>Sheffield, South Yorkshire</t>
        </is>
      </c>
      <c r="K822" t="inlineStr">
        <is>
          <t>S35 0JW</t>
        </is>
      </c>
      <c r="L822" t="inlineStr">
        <is>
          <t>TAH</t>
        </is>
      </c>
      <c r="M822" t="inlineStr">
        <is>
          <t>Sheffield Health and Social Care NHS Foundation Trust</t>
        </is>
      </c>
      <c r="N822" t="inlineStr">
        <is>
          <t>0114 2716098</t>
        </is>
      </c>
      <c r="O822" t="inlineStr"/>
      <c r="P822">
        <f>HYPERLINK("http://www.shsc.nhs.uk", "http://www.shsc.nhs.uk")</f>
        <v/>
      </c>
      <c r="Q822" t="inlineStr">
        <is>
          <t>(53.421119689941406, -1.5203149318695068)</t>
        </is>
      </c>
      <c r="R822" t="inlineStr">
        <is>
          <t>0114 2716996</t>
        </is>
      </c>
    </row>
    <row r="823">
      <c r="A823" t="n">
        <v>66781</v>
      </c>
      <c r="B823" t="inlineStr">
        <is>
          <t>RXT99</t>
        </is>
      </c>
      <c r="C823" t="inlineStr">
        <is>
          <t>Hospital</t>
        </is>
      </c>
      <c r="D823" t="inlineStr">
        <is>
          <t>Hospital</t>
        </is>
      </c>
      <c r="E823" t="inlineStr">
        <is>
          <t>Independent Sector</t>
        </is>
      </c>
      <c r="F823" t="inlineStr">
        <is>
          <t>Visible</t>
        </is>
      </c>
      <c r="G823" t="b">
        <v>1</v>
      </c>
      <c r="H823" t="inlineStr">
        <is>
          <t>Eden Unit</t>
        </is>
      </c>
      <c r="I823" t="inlineStr">
        <is>
          <t>Fentham Road, 355 Slade Road, Erdington</t>
        </is>
      </c>
      <c r="J823" t="inlineStr">
        <is>
          <t>Birmingham, West Midlands</t>
        </is>
      </c>
      <c r="K823" t="inlineStr">
        <is>
          <t>B23 6AL</t>
        </is>
      </c>
      <c r="L823" t="inlineStr">
        <is>
          <t>RXT</t>
        </is>
      </c>
      <c r="M823" t="inlineStr">
        <is>
          <t>Birmingham and Solihull Mental Health NHS Foundation Trust</t>
        </is>
      </c>
      <c r="N823" t="inlineStr">
        <is>
          <t>0121 301 7369</t>
        </is>
      </c>
      <c r="O823" t="inlineStr"/>
      <c r="P823">
        <f>HYPERLINK("http://www.bsmhft.nhs.uk", "http://www.bsmhft.nhs.uk")</f>
        <v/>
      </c>
      <c r="Q823" t="inlineStr">
        <is>
          <t>(52.51944351196289, -1.855177521705628)</t>
        </is>
      </c>
      <c r="R823" t="inlineStr"/>
    </row>
    <row r="824">
      <c r="A824" t="n">
        <v>67454</v>
      </c>
      <c r="B824" t="inlineStr">
        <is>
          <t>RW5AQ</t>
        </is>
      </c>
      <c r="C824" t="inlineStr">
        <is>
          <t>Hospital</t>
        </is>
      </c>
      <c r="D824" t="inlineStr">
        <is>
          <t>Hospital</t>
        </is>
      </c>
      <c r="E824" t="inlineStr">
        <is>
          <t>Independent Sector</t>
        </is>
      </c>
      <c r="F824" t="inlineStr">
        <is>
          <t>Visible</t>
        </is>
      </c>
      <c r="G824" t="b">
        <v>1</v>
      </c>
      <c r="H824" t="inlineStr">
        <is>
          <t>Longridge Community Hospital</t>
        </is>
      </c>
      <c r="I824" t="inlineStr">
        <is>
          <t>St. Wilfrids Terrace, Longridge</t>
        </is>
      </c>
      <c r="J824" t="inlineStr">
        <is>
          <t>Preston, Lancashire</t>
        </is>
      </c>
      <c r="K824" t="inlineStr">
        <is>
          <t>PR3 3WQ</t>
        </is>
      </c>
      <c r="L824" t="inlineStr">
        <is>
          <t>RW5</t>
        </is>
      </c>
      <c r="M824" t="inlineStr">
        <is>
          <t>Lancashire &amp; South Cumbria NHS Foundation Trust</t>
        </is>
      </c>
      <c r="N824" t="inlineStr">
        <is>
          <t>01772 777400</t>
        </is>
      </c>
      <c r="O824" t="inlineStr"/>
      <c r="P824">
        <f>HYPERLINK("https://www.lancashirecare.nhs.uk/Longridge", "https://www.lancashirecare.nhs.uk/Longridge")</f>
        <v/>
      </c>
      <c r="Q824" t="inlineStr">
        <is>
          <t>(53.83215713500977, -2.60767149925232)</t>
        </is>
      </c>
      <c r="R824" t="inlineStr"/>
    </row>
    <row r="825">
      <c r="A825" t="n">
        <v>67601</v>
      </c>
      <c r="B825" t="inlineStr">
        <is>
          <t>TAD23</t>
        </is>
      </c>
      <c r="C825" t="inlineStr">
        <is>
          <t>Hospital</t>
        </is>
      </c>
      <c r="D825" t="inlineStr">
        <is>
          <t>UNKNOWN</t>
        </is>
      </c>
      <c r="E825" t="inlineStr">
        <is>
          <t>Independent Sector</t>
        </is>
      </c>
      <c r="F825" t="inlineStr">
        <is>
          <t>Visible</t>
        </is>
      </c>
      <c r="G825" t="b">
        <v>0</v>
      </c>
      <c r="H825" t="inlineStr">
        <is>
          <t>Stoney Ridge Hospital</t>
        </is>
      </c>
      <c r="I825" t="inlineStr">
        <is>
          <t>Stoney Ridge Road</t>
        </is>
      </c>
      <c r="J825" t="inlineStr">
        <is>
          <t>Bingley, West Yorkshire</t>
        </is>
      </c>
      <c r="K825" t="inlineStr">
        <is>
          <t>BD16 1UL</t>
        </is>
      </c>
      <c r="L825" t="inlineStr">
        <is>
          <t>TAD</t>
        </is>
      </c>
      <c r="M825" t="inlineStr">
        <is>
          <t>Bradford District NHS Foundation Trust</t>
        </is>
      </c>
      <c r="N825" t="inlineStr"/>
      <c r="O825" t="inlineStr"/>
      <c r="P825">
        <f>HYPERLINK("nan", "nan")</f>
        <v/>
      </c>
      <c r="Q825" t="inlineStr">
        <is>
          <t>(53.82212448120117, -1.816872239112854)</t>
        </is>
      </c>
      <c r="R825" t="inlineStr"/>
    </row>
    <row r="826">
      <c r="A826" t="n">
        <v>67766</v>
      </c>
      <c r="B826" t="inlineStr">
        <is>
          <t>RXH60</t>
        </is>
      </c>
      <c r="C826" t="inlineStr">
        <is>
          <t>Hospital</t>
        </is>
      </c>
      <c r="D826" t="inlineStr">
        <is>
          <t>UNKNOWN</t>
        </is>
      </c>
      <c r="E826" t="inlineStr">
        <is>
          <t>Independent Sector</t>
        </is>
      </c>
      <c r="F826" t="inlineStr">
        <is>
          <t>Visible</t>
        </is>
      </c>
      <c r="G826" t="b">
        <v>0</v>
      </c>
      <c r="H826" t="inlineStr">
        <is>
          <t>Sussex Orthopaedic Treatment Centre</t>
        </is>
      </c>
      <c r="I826" t="inlineStr">
        <is>
          <t>Brighton &amp; Sussex Uni Hosp Trust, Princess Royal Hospital, Lewes Road</t>
        </is>
      </c>
      <c r="J826" t="inlineStr">
        <is>
          <t>Haywards Heath, West Sussex</t>
        </is>
      </c>
      <c r="K826" t="inlineStr">
        <is>
          <t>RH16 4EY</t>
        </is>
      </c>
      <c r="L826" t="inlineStr">
        <is>
          <t>RXH</t>
        </is>
      </c>
      <c r="M826" t="inlineStr">
        <is>
          <t>Brighton and Sussex University Hospitals NHS Trust</t>
        </is>
      </c>
      <c r="N826" t="inlineStr"/>
      <c r="O826" t="inlineStr"/>
      <c r="P826">
        <f>HYPERLINK("nan", "nan")</f>
        <v/>
      </c>
      <c r="Q826" t="inlineStr">
        <is>
          <t>(50.99139022827149, -0.0930345058441161)</t>
        </is>
      </c>
      <c r="R826" t="inlineStr"/>
    </row>
    <row r="827">
      <c r="A827" t="n">
        <v>67843</v>
      </c>
      <c r="B827" t="inlineStr">
        <is>
          <t>RXC18</t>
        </is>
      </c>
      <c r="C827" t="inlineStr">
        <is>
          <t>Hospital</t>
        </is>
      </c>
      <c r="D827" t="inlineStr">
        <is>
          <t>Hospital</t>
        </is>
      </c>
      <c r="E827" t="inlineStr">
        <is>
          <t>Independent Sector</t>
        </is>
      </c>
      <c r="F827" t="inlineStr">
        <is>
          <t>Visible</t>
        </is>
      </c>
      <c r="G827" t="b">
        <v>1</v>
      </c>
      <c r="H827" t="inlineStr">
        <is>
          <t>Uckfield Hospital</t>
        </is>
      </c>
      <c r="I827" t="inlineStr">
        <is>
          <t>Framfield Road</t>
        </is>
      </c>
      <c r="J827" t="inlineStr">
        <is>
          <t>Uckfield, East Sussex</t>
        </is>
      </c>
      <c r="K827" t="inlineStr">
        <is>
          <t>TN22 5AW</t>
        </is>
      </c>
      <c r="L827" t="inlineStr">
        <is>
          <t>RXC</t>
        </is>
      </c>
      <c r="M827" t="inlineStr">
        <is>
          <t>East Sussex Healthcare NHS Trust</t>
        </is>
      </c>
      <c r="N827" t="inlineStr"/>
      <c r="O827" t="inlineStr"/>
      <c r="P827">
        <f>HYPERLINK("nan", "nan")</f>
        <v/>
      </c>
      <c r="Q827" t="inlineStr">
        <is>
          <t>(50.9659538269043, 0.1056270226836204)</t>
        </is>
      </c>
      <c r="R827" t="inlineStr"/>
    </row>
    <row r="828">
      <c r="A828" t="n">
        <v>68511</v>
      </c>
      <c r="B828" t="inlineStr">
        <is>
          <t>RJ231</t>
        </is>
      </c>
      <c r="C828" t="inlineStr">
        <is>
          <t>Hospital</t>
        </is>
      </c>
      <c r="D828" t="inlineStr">
        <is>
          <t>Hospital</t>
        </is>
      </c>
      <c r="E828" t="inlineStr">
        <is>
          <t>NHS Sector</t>
        </is>
      </c>
      <c r="F828" t="inlineStr">
        <is>
          <t>Visible</t>
        </is>
      </c>
      <c r="G828" t="b">
        <v>1</v>
      </c>
      <c r="H828" t="inlineStr">
        <is>
          <t>Queen Elizabeth Hospital</t>
        </is>
      </c>
      <c r="I828" t="inlineStr">
        <is>
          <t>Stadium Road</t>
        </is>
      </c>
      <c r="J828" t="inlineStr">
        <is>
          <t>London</t>
        </is>
      </c>
      <c r="K828" t="inlineStr">
        <is>
          <t>SE18 4QH</t>
        </is>
      </c>
      <c r="L828" t="inlineStr">
        <is>
          <t>RJ2</t>
        </is>
      </c>
      <c r="M828" t="inlineStr">
        <is>
          <t>Lewisham and Greenwich NHS Trust</t>
        </is>
      </c>
      <c r="N828" t="inlineStr">
        <is>
          <t>020 8836 6000</t>
        </is>
      </c>
      <c r="O828" t="inlineStr"/>
      <c r="P828">
        <f>HYPERLINK("http://www.lewishamandgreenwich.nhs.uk/", "http://www.lewishamandgreenwich.nhs.uk/")</f>
        <v/>
      </c>
      <c r="Q828" t="inlineStr">
        <is>
          <t>(51.47819137573242, 0.0500571094453334)</t>
        </is>
      </c>
      <c r="R828" t="inlineStr">
        <is>
          <t>020 8836 4590</t>
        </is>
      </c>
    </row>
    <row r="829">
      <c r="A829" t="n">
        <v>68571</v>
      </c>
      <c r="B829" t="inlineStr">
        <is>
          <t>NTN22</t>
        </is>
      </c>
      <c r="C829" t="inlineStr">
        <is>
          <t>Hospital</t>
        </is>
      </c>
      <c r="D829" t="inlineStr">
        <is>
          <t>Hospital</t>
        </is>
      </c>
      <c r="E829" t="inlineStr">
        <is>
          <t>NHS Sector</t>
        </is>
      </c>
      <c r="F829" t="inlineStr">
        <is>
          <t>Visible</t>
        </is>
      </c>
      <c r="G829" t="b">
        <v>1</v>
      </c>
      <c r="H829" t="inlineStr">
        <is>
          <t>The Priory Hospital Nottingham</t>
        </is>
      </c>
      <c r="I829" t="inlineStr">
        <is>
          <t>Ransom Road</t>
        </is>
      </c>
      <c r="J829" t="inlineStr">
        <is>
          <t>Nottingham, Nottinghamshire</t>
        </is>
      </c>
      <c r="K829" t="inlineStr">
        <is>
          <t>NG3 5GS</t>
        </is>
      </c>
      <c r="L829" t="inlineStr">
        <is>
          <t>NTN</t>
        </is>
      </c>
      <c r="M829" t="inlineStr">
        <is>
          <t>Priory Group Limited</t>
        </is>
      </c>
      <c r="N829" t="inlineStr">
        <is>
          <t>0115 969 3388</t>
        </is>
      </c>
      <c r="O829" t="inlineStr">
        <is>
          <t>nottingham@priorygroup.com</t>
        </is>
      </c>
      <c r="P829">
        <f>HYPERLINK("http://www.priorygroup.com/nottingham", "http://www.priorygroup.com/nottingham")</f>
        <v/>
      </c>
      <c r="Q829" t="inlineStr">
        <is>
          <t>(52.97148132324218, -1.131278157234192)</t>
        </is>
      </c>
      <c r="R829" t="inlineStr">
        <is>
          <t>0115 969 3381</t>
        </is>
      </c>
    </row>
    <row r="830">
      <c r="A830" t="n">
        <v>68578</v>
      </c>
      <c r="B830" t="inlineStr">
        <is>
          <t>RWP14</t>
        </is>
      </c>
      <c r="C830" t="inlineStr">
        <is>
          <t>Hospital</t>
        </is>
      </c>
      <c r="D830" t="inlineStr">
        <is>
          <t>UNKNOWN</t>
        </is>
      </c>
      <c r="E830" t="inlineStr">
        <is>
          <t>Independent Sector</t>
        </is>
      </c>
      <c r="F830" t="inlineStr">
        <is>
          <t>Visible</t>
        </is>
      </c>
      <c r="G830" t="b">
        <v>0</v>
      </c>
      <c r="H830" t="inlineStr">
        <is>
          <t>Pershore Community Hospital</t>
        </is>
      </c>
      <c r="I830" t="inlineStr">
        <is>
          <t>Queen Elizabeth House, Queen Elizabeth Drive</t>
        </is>
      </c>
      <c r="J830" t="inlineStr">
        <is>
          <t>Pershore, Worcestershire</t>
        </is>
      </c>
      <c r="K830" t="inlineStr">
        <is>
          <t>WR10 1PS</t>
        </is>
      </c>
      <c r="L830" t="inlineStr">
        <is>
          <t>RWP</t>
        </is>
      </c>
      <c r="M830" t="inlineStr">
        <is>
          <t>Worcestershire Acute Hospitals NHS Trust</t>
        </is>
      </c>
      <c r="N830" t="inlineStr"/>
      <c r="O830" t="inlineStr"/>
      <c r="P830">
        <f>HYPERLINK("nan", "nan")</f>
        <v/>
      </c>
      <c r="Q830" t="inlineStr">
        <is>
          <t>(52.11405563354492, -2.077760696411133)</t>
        </is>
      </c>
      <c r="R830" t="inlineStr"/>
    </row>
    <row r="831">
      <c r="A831" t="n">
        <v>68584</v>
      </c>
      <c r="B831" t="inlineStr">
        <is>
          <t>RDE03</t>
        </is>
      </c>
      <c r="C831" t="inlineStr">
        <is>
          <t>Hospital</t>
        </is>
      </c>
      <c r="D831" t="inlineStr">
        <is>
          <t>UNKNOWN</t>
        </is>
      </c>
      <c r="E831" t="inlineStr">
        <is>
          <t>Independent Sector</t>
        </is>
      </c>
      <c r="F831" t="inlineStr">
        <is>
          <t>Visible</t>
        </is>
      </c>
      <c r="G831" t="b">
        <v>1</v>
      </c>
      <c r="H831" t="inlineStr">
        <is>
          <t>Ipswich Hospital</t>
        </is>
      </c>
      <c r="I831" t="inlineStr">
        <is>
          <t>Heath Road</t>
        </is>
      </c>
      <c r="J831" t="inlineStr">
        <is>
          <t>Ipswich, Suffolk</t>
        </is>
      </c>
      <c r="K831" t="inlineStr">
        <is>
          <t>IP4 5PD</t>
        </is>
      </c>
      <c r="L831" t="inlineStr">
        <is>
          <t>RDE</t>
        </is>
      </c>
      <c r="M831" t="inlineStr">
        <is>
          <t>East Suffolk and North Essex NHS Foundation Trust</t>
        </is>
      </c>
      <c r="N831" t="inlineStr"/>
      <c r="O831" t="inlineStr"/>
      <c r="P831">
        <f>HYPERLINK("nan", "nan")</f>
        <v/>
      </c>
      <c r="Q831" t="inlineStr">
        <is>
          <t>(52.05684661865234, 1.1979291439056396)</t>
        </is>
      </c>
      <c r="R831" t="inlineStr"/>
    </row>
    <row r="832">
      <c r="A832" t="n">
        <v>68591</v>
      </c>
      <c r="B832" t="inlineStr">
        <is>
          <t>RDEEE</t>
        </is>
      </c>
      <c r="C832" t="inlineStr">
        <is>
          <t>Hospital</t>
        </is>
      </c>
      <c r="D832" t="inlineStr">
        <is>
          <t>Hospital</t>
        </is>
      </c>
      <c r="E832" t="inlineStr">
        <is>
          <t>Independent Sector</t>
        </is>
      </c>
      <c r="F832" t="inlineStr">
        <is>
          <t>Visible</t>
        </is>
      </c>
      <c r="G832" t="b">
        <v>1</v>
      </c>
      <c r="H832" t="inlineStr">
        <is>
          <t>The Fryatt Hospital And Mayflower Medical Centre</t>
        </is>
      </c>
      <c r="I832" t="inlineStr">
        <is>
          <t>419 Main Road</t>
        </is>
      </c>
      <c r="J832" t="inlineStr">
        <is>
          <t>Harwich, Essex</t>
        </is>
      </c>
      <c r="K832" t="inlineStr">
        <is>
          <t>CO12 4EX</t>
        </is>
      </c>
      <c r="L832" t="inlineStr">
        <is>
          <t>RDE</t>
        </is>
      </c>
      <c r="M832" t="inlineStr">
        <is>
          <t>East Suffolk and North Essex NHS Foundation Trust</t>
        </is>
      </c>
      <c r="N832" t="inlineStr"/>
      <c r="O832" t="inlineStr"/>
      <c r="P832">
        <f>HYPERLINK("nan", "nan")</f>
        <v/>
      </c>
      <c r="Q832" t="inlineStr">
        <is>
          <t>(51.93343353271485, 1.2606685161590576)</t>
        </is>
      </c>
      <c r="R832" t="inlineStr"/>
    </row>
    <row r="833">
      <c r="A833" t="n">
        <v>68751</v>
      </c>
      <c r="B833" t="inlineStr">
        <is>
          <t>RJE09</t>
        </is>
      </c>
      <c r="C833" t="inlineStr">
        <is>
          <t>Hospital</t>
        </is>
      </c>
      <c r="D833" t="inlineStr">
        <is>
          <t>Hospital</t>
        </is>
      </c>
      <c r="E833" t="inlineStr">
        <is>
          <t>Independent Sector</t>
        </is>
      </c>
      <c r="F833" t="inlineStr">
        <is>
          <t>Visible</t>
        </is>
      </c>
      <c r="G833" t="b">
        <v>1</v>
      </c>
      <c r="H833" t="inlineStr">
        <is>
          <t>County Hospital</t>
        </is>
      </c>
      <c r="I833" t="inlineStr">
        <is>
          <t>Weston Road, Stafford</t>
        </is>
      </c>
      <c r="J833" t="inlineStr">
        <is>
          <t>Staffordshire</t>
        </is>
      </c>
      <c r="K833" t="inlineStr">
        <is>
          <t>ST16 3SA</t>
        </is>
      </c>
      <c r="L833" t="inlineStr">
        <is>
          <t>RJE</t>
        </is>
      </c>
      <c r="M833" t="inlineStr">
        <is>
          <t>University Hospitals of North Midlands</t>
        </is>
      </c>
      <c r="N833" t="inlineStr">
        <is>
          <t>01785 257731</t>
        </is>
      </c>
      <c r="O833" t="inlineStr"/>
      <c r="P833">
        <f>HYPERLINK("http://www.uhnm.nhs.uk", "http://www.uhnm.nhs.uk")</f>
        <v/>
      </c>
      <c r="Q833" t="inlineStr">
        <is>
          <t>(52.81129455566406, -2.0977704524993896)</t>
        </is>
      </c>
      <c r="R833" t="inlineStr"/>
    </row>
    <row r="834">
      <c r="A834" t="n">
        <v>68956</v>
      </c>
      <c r="B834" t="inlineStr">
        <is>
          <t>RY8AH</t>
        </is>
      </c>
      <c r="C834" t="inlineStr">
        <is>
          <t>Hospital</t>
        </is>
      </c>
      <c r="D834" t="inlineStr">
        <is>
          <t>Hospital</t>
        </is>
      </c>
      <c r="E834" t="inlineStr">
        <is>
          <t>Independent Sector</t>
        </is>
      </c>
      <c r="F834" t="inlineStr">
        <is>
          <t>Visible</t>
        </is>
      </c>
      <c r="G834" t="b">
        <v>1</v>
      </c>
      <c r="H834" t="inlineStr">
        <is>
          <t>Buxton Hospital</t>
        </is>
      </c>
      <c r="I834" t="inlineStr">
        <is>
          <t>London Road</t>
        </is>
      </c>
      <c r="J834" t="inlineStr">
        <is>
          <t>Buxton, Derbyshire</t>
        </is>
      </c>
      <c r="K834" t="inlineStr">
        <is>
          <t>SK17 9NJ</t>
        </is>
      </c>
      <c r="L834" t="inlineStr">
        <is>
          <t>RY8</t>
        </is>
      </c>
      <c r="M834" t="inlineStr">
        <is>
          <t>Derbyshire Community Health Services NHS Foundation Trust</t>
        </is>
      </c>
      <c r="N834" t="inlineStr">
        <is>
          <t>01298 214 000</t>
        </is>
      </c>
      <c r="O834" t="inlineStr">
        <is>
          <t>dchst.patientexperienceteam@nhs.net</t>
        </is>
      </c>
      <c r="P834">
        <f>HYPERLINK("http://www.dchs.nhs.uk/home_redesign/our-services/find_services_by_location/buxtonhospital/", "http://www.dchs.nhs.uk/home_redesign/our-services/find_services_by_location/buxtonhospital/")</f>
        <v/>
      </c>
      <c r="Q834" t="inlineStr">
        <is>
          <t>(53.2481460571289, -1.908273220062256)</t>
        </is>
      </c>
      <c r="R834" t="inlineStr"/>
    </row>
    <row r="835">
      <c r="A835" t="n">
        <v>68957</v>
      </c>
      <c r="B835" t="inlineStr">
        <is>
          <t>RY8AK</t>
        </is>
      </c>
      <c r="C835" t="inlineStr">
        <is>
          <t>Hospital</t>
        </is>
      </c>
      <c r="D835" t="inlineStr">
        <is>
          <t>Hospital</t>
        </is>
      </c>
      <c r="E835" t="inlineStr">
        <is>
          <t>Independent Sector</t>
        </is>
      </c>
      <c r="F835" t="inlineStr">
        <is>
          <t>Visible</t>
        </is>
      </c>
      <c r="G835" t="b">
        <v>1</v>
      </c>
      <c r="H835" t="inlineStr">
        <is>
          <t>Ash Green</t>
        </is>
      </c>
      <c r="I835" t="inlineStr">
        <is>
          <t>Ashgate Road, Ashgate</t>
        </is>
      </c>
      <c r="J835" t="inlineStr">
        <is>
          <t>Chesterfield, Derbyshire</t>
        </is>
      </c>
      <c r="K835" t="inlineStr">
        <is>
          <t>S42 7JE</t>
        </is>
      </c>
      <c r="L835" t="inlineStr">
        <is>
          <t>RY8</t>
        </is>
      </c>
      <c r="M835" t="inlineStr">
        <is>
          <t>Derbyshire Community Health Services NHS Foundation Trust</t>
        </is>
      </c>
      <c r="N835" t="inlineStr">
        <is>
          <t>01246 565 000</t>
        </is>
      </c>
      <c r="O835" t="inlineStr">
        <is>
          <t>dchst.patientexperienceteam@nhs.net</t>
        </is>
      </c>
      <c r="P835">
        <f>HYPERLINK("http://www.dchs.nhs.uk/home_redesign/our-services/find_services_by_location/ashgreen_learning_disabi", "http://www.dchs.nhs.uk/home_redesign/our-services/find_services_by_location/ashgreen_learning_disabi")</f>
        <v/>
      </c>
      <c r="Q835" t="inlineStr">
        <is>
          <t>(53.23967361450195, -1.4794617891311646)</t>
        </is>
      </c>
      <c r="R835" t="inlineStr"/>
    </row>
    <row r="836">
      <c r="A836" t="n">
        <v>69072</v>
      </c>
      <c r="B836" t="inlineStr">
        <is>
          <t>NEN03</t>
        </is>
      </c>
      <c r="C836" t="inlineStr">
        <is>
          <t>Hospital</t>
        </is>
      </c>
      <c r="D836" t="inlineStr">
        <is>
          <t>UNKNOWN</t>
        </is>
      </c>
      <c r="E836" t="inlineStr">
        <is>
          <t>NHS Sector</t>
        </is>
      </c>
      <c r="F836" t="inlineStr">
        <is>
          <t>Visible</t>
        </is>
      </c>
      <c r="G836" t="b">
        <v>0</v>
      </c>
      <c r="H836" t="inlineStr">
        <is>
          <t>Ida Darwin Hospital</t>
        </is>
      </c>
      <c r="I836" t="inlineStr">
        <is>
          <t>Cambridge Road, Fulbourn</t>
        </is>
      </c>
      <c r="J836" t="inlineStr">
        <is>
          <t>Cambridge, Cambridgeshire</t>
        </is>
      </c>
      <c r="K836" t="inlineStr">
        <is>
          <t>CB21 5EE</t>
        </is>
      </c>
      <c r="L836" t="inlineStr">
        <is>
          <t>NEN</t>
        </is>
      </c>
      <c r="M836" t="inlineStr">
        <is>
          <t>Serco Ltd</t>
        </is>
      </c>
      <c r="N836" t="inlineStr"/>
      <c r="O836" t="inlineStr"/>
      <c r="P836">
        <f>HYPERLINK("nan", "nan")</f>
        <v/>
      </c>
      <c r="Q836" t="inlineStr">
        <is>
          <t>(52.18558120727539, 0.2003648728132248)</t>
        </is>
      </c>
      <c r="R836" t="inlineStr"/>
    </row>
    <row r="837">
      <c r="A837" t="n">
        <v>69166</v>
      </c>
      <c r="B837" t="inlineStr">
        <is>
          <t>RXP63</t>
        </is>
      </c>
      <c r="C837" t="inlineStr">
        <is>
          <t>Hospital</t>
        </is>
      </c>
      <c r="D837" t="inlineStr">
        <is>
          <t>Hospital</t>
        </is>
      </c>
      <c r="E837" t="inlineStr">
        <is>
          <t>Independent Sector</t>
        </is>
      </c>
      <c r="F837" t="inlineStr">
        <is>
          <t>Visible</t>
        </is>
      </c>
      <c r="G837" t="b">
        <v>1</v>
      </c>
      <c r="H837" t="inlineStr">
        <is>
          <t>Hundens Lane Day Hospital - Darlington</t>
        </is>
      </c>
      <c r="I837" t="inlineStr">
        <is>
          <t>Hundens Lane</t>
        </is>
      </c>
      <c r="J837" t="inlineStr">
        <is>
          <t>Darlington, Durham</t>
        </is>
      </c>
      <c r="K837" t="inlineStr">
        <is>
          <t>DL1 1JE</t>
        </is>
      </c>
      <c r="L837" t="inlineStr">
        <is>
          <t>RXP</t>
        </is>
      </c>
      <c r="M837" t="inlineStr">
        <is>
          <t>County Durham and Darlington NHS Foundation Trust</t>
        </is>
      </c>
      <c r="N837" t="inlineStr">
        <is>
          <t>01325 380100</t>
        </is>
      </c>
      <c r="O837" t="inlineStr"/>
      <c r="P837">
        <f>HYPERLINK("nan", "nan")</f>
        <v/>
      </c>
      <c r="Q837" t="inlineStr">
        <is>
          <t>(54.52486801147461, -1.5375568866729736)</t>
        </is>
      </c>
      <c r="R837" t="inlineStr"/>
    </row>
    <row r="838">
      <c r="A838" t="n">
        <v>69172</v>
      </c>
      <c r="B838" t="inlineStr">
        <is>
          <t>RXP69</t>
        </is>
      </c>
      <c r="C838" t="inlineStr">
        <is>
          <t>Hospital</t>
        </is>
      </c>
      <c r="D838" t="inlineStr">
        <is>
          <t>Hospital</t>
        </is>
      </c>
      <c r="E838" t="inlineStr">
        <is>
          <t>Independent Sector</t>
        </is>
      </c>
      <c r="F838" t="inlineStr">
        <is>
          <t>Visible</t>
        </is>
      </c>
      <c r="G838" t="b">
        <v>0</v>
      </c>
      <c r="H838" t="inlineStr">
        <is>
          <t>Weardale Hospital</t>
        </is>
      </c>
      <c r="I838" t="inlineStr">
        <is>
          <t>Stanhope</t>
        </is>
      </c>
      <c r="J838" t="inlineStr">
        <is>
          <t>Bishop Auckland, County Durham</t>
        </is>
      </c>
      <c r="K838" t="inlineStr">
        <is>
          <t>DL13 2JR</t>
        </is>
      </c>
      <c r="L838" t="inlineStr">
        <is>
          <t>RXP</t>
        </is>
      </c>
      <c r="M838" t="inlineStr">
        <is>
          <t>County Durham and Darlington NHS Foundation Trust</t>
        </is>
      </c>
      <c r="N838" t="inlineStr"/>
      <c r="O838" t="inlineStr"/>
      <c r="P838">
        <f>HYPERLINK("nan", "nan")</f>
        <v/>
      </c>
      <c r="Q838" t="inlineStr">
        <is>
          <t>(54.74801254272461, -2.018548488616944)</t>
        </is>
      </c>
      <c r="R838" t="inlineStr"/>
    </row>
    <row r="839">
      <c r="A839" t="n">
        <v>69295</v>
      </c>
      <c r="B839" t="inlineStr">
        <is>
          <t>RFRDG</t>
        </is>
      </c>
      <c r="C839" t="inlineStr">
        <is>
          <t>Hospital</t>
        </is>
      </c>
      <c r="D839" t="inlineStr">
        <is>
          <t>UNKNOWN</t>
        </is>
      </c>
      <c r="E839" t="inlineStr">
        <is>
          <t>Independent Sector</t>
        </is>
      </c>
      <c r="F839" t="inlineStr">
        <is>
          <t>Visible</t>
        </is>
      </c>
      <c r="G839" t="b">
        <v>0</v>
      </c>
      <c r="H839" t="inlineStr">
        <is>
          <t>Doncaster Gate Hospital</t>
        </is>
      </c>
      <c r="I839" t="inlineStr">
        <is>
          <t>Doncaster Gate</t>
        </is>
      </c>
      <c r="J839" t="inlineStr">
        <is>
          <t>Rotherham, South Yorkshire</t>
        </is>
      </c>
      <c r="K839" t="inlineStr">
        <is>
          <t>S65 1DA</t>
        </is>
      </c>
      <c r="L839" t="inlineStr">
        <is>
          <t>RFR</t>
        </is>
      </c>
      <c r="M839" t="inlineStr">
        <is>
          <t>The Rotherham NHS Foundation Trust</t>
        </is>
      </c>
      <c r="N839" t="inlineStr"/>
      <c r="O839" t="inlineStr"/>
      <c r="P839">
        <f>HYPERLINK("nan", "nan")</f>
        <v/>
      </c>
      <c r="Q839" t="inlineStr">
        <is>
          <t>(53.43000030517578, -1.3524163961410522)</t>
        </is>
      </c>
      <c r="R839" t="inlineStr"/>
    </row>
    <row r="840">
      <c r="A840" t="n">
        <v>69610</v>
      </c>
      <c r="B840" t="inlineStr">
        <is>
          <t>RA224</t>
        </is>
      </c>
      <c r="C840" t="inlineStr">
        <is>
          <t>Hospital</t>
        </is>
      </c>
      <c r="D840" t="inlineStr">
        <is>
          <t>Hospital</t>
        </is>
      </c>
      <c r="E840" t="inlineStr">
        <is>
          <t>Independent Sector</t>
        </is>
      </c>
      <c r="F840" t="inlineStr">
        <is>
          <t>Visible</t>
        </is>
      </c>
      <c r="G840" t="b">
        <v>0</v>
      </c>
      <c r="H840" t="inlineStr">
        <is>
          <t>Milford Hospital</t>
        </is>
      </c>
      <c r="I840" t="inlineStr">
        <is>
          <t>Tuesley Lane</t>
        </is>
      </c>
      <c r="J840" t="inlineStr">
        <is>
          <t>Godalming, Surrey</t>
        </is>
      </c>
      <c r="K840" t="inlineStr">
        <is>
          <t>GU7 1UF</t>
        </is>
      </c>
      <c r="L840" t="inlineStr">
        <is>
          <t>RA2</t>
        </is>
      </c>
      <c r="M840" t="inlineStr">
        <is>
          <t>Royal Surrey NHS Foundation Trust</t>
        </is>
      </c>
      <c r="N840" t="inlineStr"/>
      <c r="O840" t="inlineStr"/>
      <c r="P840">
        <f>HYPERLINK("nan", "nan")</f>
        <v/>
      </c>
      <c r="Q840" t="inlineStr">
        <is>
          <t>(51.16789627075195, -0.6253851056098938)</t>
        </is>
      </c>
      <c r="R840" t="inlineStr"/>
    </row>
    <row r="841">
      <c r="A841" t="n">
        <v>69613</v>
      </c>
      <c r="B841" t="inlineStr">
        <is>
          <t>RA228</t>
        </is>
      </c>
      <c r="C841" t="inlineStr">
        <is>
          <t>Hospital</t>
        </is>
      </c>
      <c r="D841" t="inlineStr">
        <is>
          <t>UNKNOWN</t>
        </is>
      </c>
      <c r="E841" t="inlineStr">
        <is>
          <t>Independent Sector</t>
        </is>
      </c>
      <c r="F841" t="inlineStr">
        <is>
          <t>Visible</t>
        </is>
      </c>
      <c r="G841" t="b">
        <v>0</v>
      </c>
      <c r="H841" t="inlineStr">
        <is>
          <t>Hrh Princess Christian's Hospital</t>
        </is>
      </c>
      <c r="I841" t="inlineStr">
        <is>
          <t>12 Clarence Road</t>
        </is>
      </c>
      <c r="J841" t="inlineStr">
        <is>
          <t>Windsor, Berkshire</t>
        </is>
      </c>
      <c r="K841" t="inlineStr">
        <is>
          <t>SL4 5AD</t>
        </is>
      </c>
      <c r="L841" t="inlineStr">
        <is>
          <t>RA2</t>
        </is>
      </c>
      <c r="M841" t="inlineStr">
        <is>
          <t>Royal Surrey NHS Foundation Trust</t>
        </is>
      </c>
      <c r="N841" t="inlineStr"/>
      <c r="O841" t="inlineStr"/>
      <c r="P841">
        <f>HYPERLINK("nan", "nan")</f>
        <v/>
      </c>
      <c r="Q841" t="inlineStr">
        <is>
          <t>(51.47990417480469, -0.6127574443817138)</t>
        </is>
      </c>
      <c r="R841" t="inlineStr"/>
    </row>
    <row r="842">
      <c r="A842" t="n">
        <v>69632</v>
      </c>
      <c r="B842" t="inlineStr">
        <is>
          <t>R1HKJ</t>
        </is>
      </c>
      <c r="C842" t="inlineStr">
        <is>
          <t>Hospital</t>
        </is>
      </c>
      <c r="D842" t="inlineStr">
        <is>
          <t>UNKNOWN</t>
        </is>
      </c>
      <c r="E842" t="inlineStr">
        <is>
          <t>Independent Sector</t>
        </is>
      </c>
      <c r="F842" t="inlineStr">
        <is>
          <t>Visible</t>
        </is>
      </c>
      <c r="G842" t="b">
        <v>1</v>
      </c>
      <c r="H842" t="inlineStr">
        <is>
          <t>Wanstead Hospital</t>
        </is>
      </c>
      <c r="I842" t="inlineStr">
        <is>
          <t>Makepeace Road</t>
        </is>
      </c>
      <c r="J842" t="inlineStr">
        <is>
          <t>London, Greater London</t>
        </is>
      </c>
      <c r="K842" t="inlineStr">
        <is>
          <t>E11 1UU</t>
        </is>
      </c>
      <c r="L842" t="inlineStr">
        <is>
          <t>R1H</t>
        </is>
      </c>
      <c r="M842" t="inlineStr">
        <is>
          <t>Barts Health NHS Trust</t>
        </is>
      </c>
      <c r="N842" t="inlineStr"/>
      <c r="O842" t="inlineStr"/>
      <c r="P842">
        <f>HYPERLINK("nan", "nan")</f>
        <v/>
      </c>
      <c r="Q842" t="inlineStr">
        <is>
          <t>(51.58370208740234, 0.0273481719195842)</t>
        </is>
      </c>
      <c r="R842" t="inlineStr"/>
    </row>
    <row r="843">
      <c r="A843" t="n">
        <v>69837</v>
      </c>
      <c r="B843" t="inlineStr">
        <is>
          <t>RXPDC</t>
        </is>
      </c>
      <c r="C843" t="inlineStr">
        <is>
          <t>Hospital</t>
        </is>
      </c>
      <c r="D843" t="inlineStr">
        <is>
          <t>UNKNOWN</t>
        </is>
      </c>
      <c r="E843" t="inlineStr">
        <is>
          <t>Independent Sector</t>
        </is>
      </c>
      <c r="F843" t="inlineStr">
        <is>
          <t>Visible</t>
        </is>
      </c>
      <c r="G843" t="b">
        <v>0</v>
      </c>
      <c r="H843" t="inlineStr">
        <is>
          <t>Durham Community Hospital</t>
        </is>
      </c>
      <c r="I843" t="inlineStr">
        <is>
          <t>Dryburn Road</t>
        </is>
      </c>
      <c r="J843" t="inlineStr">
        <is>
          <t>Durham, County Durham</t>
        </is>
      </c>
      <c r="K843" t="inlineStr">
        <is>
          <t>DH1 5AJ</t>
        </is>
      </c>
      <c r="L843" t="inlineStr">
        <is>
          <t>RXP</t>
        </is>
      </c>
      <c r="M843" t="inlineStr">
        <is>
          <t>County Durham and Darlington NHS Foundation Trust</t>
        </is>
      </c>
      <c r="N843" t="inlineStr"/>
      <c r="O843" t="inlineStr"/>
      <c r="P843">
        <f>HYPERLINK("nan", "nan")</f>
        <v/>
      </c>
      <c r="Q843" t="inlineStr">
        <is>
          <t>(54.79074096679688, -1.5923967361450195)</t>
        </is>
      </c>
      <c r="R843" t="inlineStr"/>
    </row>
    <row r="844">
      <c r="A844" t="n">
        <v>70254</v>
      </c>
      <c r="B844" t="inlineStr">
        <is>
          <t>RV378</t>
        </is>
      </c>
      <c r="C844" t="inlineStr">
        <is>
          <t>Hospital</t>
        </is>
      </c>
      <c r="D844" t="inlineStr">
        <is>
          <t>UNKNOWN</t>
        </is>
      </c>
      <c r="E844" t="inlineStr">
        <is>
          <t>Independent Sector</t>
        </is>
      </c>
      <c r="F844" t="inlineStr">
        <is>
          <t>Visible</t>
        </is>
      </c>
      <c r="G844" t="b">
        <v>0</v>
      </c>
      <c r="H844" t="inlineStr">
        <is>
          <t>Elderly Day Hospital</t>
        </is>
      </c>
      <c r="I844" t="inlineStr">
        <is>
          <t>2 Exmoor Street</t>
        </is>
      </c>
      <c r="J844" t="inlineStr">
        <is>
          <t>London, Greater London</t>
        </is>
      </c>
      <c r="K844" t="inlineStr">
        <is>
          <t>W10 6BD</t>
        </is>
      </c>
      <c r="L844" t="inlineStr">
        <is>
          <t>RV3</t>
        </is>
      </c>
      <c r="M844" t="inlineStr">
        <is>
          <t>Central and North West London NHS Foundation Trust</t>
        </is>
      </c>
      <c r="N844" t="inlineStr"/>
      <c r="O844" t="inlineStr"/>
      <c r="P844">
        <f>HYPERLINK("nan", "nan")</f>
        <v/>
      </c>
      <c r="Q844" t="inlineStr">
        <is>
          <t>(51.52338790893554, -0.2172356098890304)</t>
        </is>
      </c>
      <c r="R844" t="inlineStr"/>
    </row>
    <row r="845">
      <c r="A845" t="n">
        <v>70368</v>
      </c>
      <c r="B845" t="inlineStr">
        <is>
          <t>RNU30</t>
        </is>
      </c>
      <c r="C845" t="inlineStr">
        <is>
          <t>Hospital</t>
        </is>
      </c>
      <c r="D845" t="inlineStr">
        <is>
          <t>Hospital</t>
        </is>
      </c>
      <c r="E845" t="inlineStr">
        <is>
          <t>Independent Sector</t>
        </is>
      </c>
      <c r="F845" t="inlineStr">
        <is>
          <t>Visible</t>
        </is>
      </c>
      <c r="G845" t="b">
        <v>1</v>
      </c>
      <c r="H845" t="inlineStr">
        <is>
          <t>Littlemore Mental Health Centre</t>
        </is>
      </c>
      <c r="I845" t="inlineStr">
        <is>
          <t>Sandford Road, Littlemore</t>
        </is>
      </c>
      <c r="J845" t="inlineStr">
        <is>
          <t>Oxford, Oxfordshire</t>
        </is>
      </c>
      <c r="K845" t="inlineStr">
        <is>
          <t>OX4 4XN</t>
        </is>
      </c>
      <c r="L845" t="inlineStr">
        <is>
          <t>RNU</t>
        </is>
      </c>
      <c r="M845" t="inlineStr">
        <is>
          <t>Oxford Health NHS Foundation Trust</t>
        </is>
      </c>
      <c r="N845" t="inlineStr">
        <is>
          <t>01865 901000</t>
        </is>
      </c>
      <c r="O845" t="inlineStr"/>
      <c r="P845">
        <f>HYPERLINK("nan", "nan")</f>
        <v/>
      </c>
      <c r="Q845" t="inlineStr">
        <is>
          <t>(51.71742630004882, -1.229464769363403)</t>
        </is>
      </c>
      <c r="R845" t="inlineStr"/>
    </row>
    <row r="846">
      <c r="A846" t="n">
        <v>70370</v>
      </c>
      <c r="B846" t="inlineStr">
        <is>
          <t>RNU33</t>
        </is>
      </c>
      <c r="C846" t="inlineStr">
        <is>
          <t>Hospital</t>
        </is>
      </c>
      <c r="D846" t="inlineStr">
        <is>
          <t>Hospital</t>
        </is>
      </c>
      <c r="E846" t="inlineStr">
        <is>
          <t>Independent Sector</t>
        </is>
      </c>
      <c r="F846" t="inlineStr">
        <is>
          <t>Visible</t>
        </is>
      </c>
      <c r="G846" t="b">
        <v>1</v>
      </c>
      <c r="H846" t="inlineStr">
        <is>
          <t>Warneford Hospital</t>
        </is>
      </c>
      <c r="I846" t="inlineStr">
        <is>
          <t>Warneford Lane, Headington</t>
        </is>
      </c>
      <c r="J846" t="inlineStr">
        <is>
          <t>Oxford, Oxfordshire</t>
        </is>
      </c>
      <c r="K846" t="inlineStr">
        <is>
          <t>OX3 7JX</t>
        </is>
      </c>
      <c r="L846" t="inlineStr">
        <is>
          <t>RNU</t>
        </is>
      </c>
      <c r="M846" t="inlineStr">
        <is>
          <t>Oxford Health NHS Foundation Trust</t>
        </is>
      </c>
      <c r="N846" t="inlineStr">
        <is>
          <t>01865 901000</t>
        </is>
      </c>
      <c r="O846" t="inlineStr"/>
      <c r="P846">
        <f>HYPERLINK("http://www.oxfordhealth.nhs.uk", "http://www.oxfordhealth.nhs.uk")</f>
        <v/>
      </c>
      <c r="Q846" t="inlineStr">
        <is>
          <t>(51.7508430480957, -1.2223051786422727)</t>
        </is>
      </c>
      <c r="R846" t="inlineStr"/>
    </row>
    <row r="847">
      <c r="A847" t="n">
        <v>70406</v>
      </c>
      <c r="B847" t="inlineStr">
        <is>
          <t>RWR96</t>
        </is>
      </c>
      <c r="C847" t="inlineStr">
        <is>
          <t>Hospital</t>
        </is>
      </c>
      <c r="D847" t="inlineStr">
        <is>
          <t>Hospital</t>
        </is>
      </c>
      <c r="E847" t="inlineStr">
        <is>
          <t>Independent Sector</t>
        </is>
      </c>
      <c r="F847" t="inlineStr">
        <is>
          <t>Visible</t>
        </is>
      </c>
      <c r="G847" t="b">
        <v>1</v>
      </c>
      <c r="H847" t="inlineStr">
        <is>
          <t>Kingsley Green</t>
        </is>
      </c>
      <c r="I847" t="inlineStr">
        <is>
          <t>Harper Lane, Shenley</t>
        </is>
      </c>
      <c r="J847" t="inlineStr">
        <is>
          <t>Radlett, Hertfordshire</t>
        </is>
      </c>
      <c r="K847" t="inlineStr">
        <is>
          <t>WD7 9HQ</t>
        </is>
      </c>
      <c r="L847" t="inlineStr">
        <is>
          <t>RWR</t>
        </is>
      </c>
      <c r="M847" t="inlineStr">
        <is>
          <t>Hertfordshire Partnership University NHS Foundation Trust</t>
        </is>
      </c>
      <c r="N847" t="inlineStr">
        <is>
          <t>01923 633000</t>
        </is>
      </c>
      <c r="O847" t="inlineStr"/>
      <c r="P847">
        <f>HYPERLINK("http://www.hpft.nhs.uk/", "http://www.hpft.nhs.uk/")</f>
        <v/>
      </c>
      <c r="Q847" t="inlineStr">
        <is>
          <t>(51.70390701293945, -0.3040307760238647)</t>
        </is>
      </c>
      <c r="R847" t="inlineStr"/>
    </row>
    <row r="848">
      <c r="A848" t="n">
        <v>70467</v>
      </c>
      <c r="B848" t="inlineStr">
        <is>
          <t>RNUCE</t>
        </is>
      </c>
      <c r="C848" t="inlineStr">
        <is>
          <t>Hospital</t>
        </is>
      </c>
      <c r="D848" t="inlineStr">
        <is>
          <t>Hospital</t>
        </is>
      </c>
      <c r="E848" t="inlineStr">
        <is>
          <t>Independent Sector</t>
        </is>
      </c>
      <c r="F848" t="inlineStr">
        <is>
          <t>Visible</t>
        </is>
      </c>
      <c r="G848" t="b">
        <v>1</v>
      </c>
      <c r="H848" t="inlineStr">
        <is>
          <t>Bicester Community Hospital</t>
        </is>
      </c>
      <c r="I848" t="inlineStr">
        <is>
          <t>Piggy Lane</t>
        </is>
      </c>
      <c r="J848" t="inlineStr">
        <is>
          <t>Bicester, Oxfordshire</t>
        </is>
      </c>
      <c r="K848" t="inlineStr">
        <is>
          <t>OX26 6HT</t>
        </is>
      </c>
      <c r="L848" t="inlineStr">
        <is>
          <t>RNU</t>
        </is>
      </c>
      <c r="M848" t="inlineStr">
        <is>
          <t>Oxford Health NHS Foundation Trust</t>
        </is>
      </c>
      <c r="N848" t="inlineStr">
        <is>
          <t>01865 903880</t>
        </is>
      </c>
      <c r="O848" t="inlineStr"/>
      <c r="P848">
        <f>HYPERLINK("http://www.oxfordhealth.nhs.uk/service_description/bicester-community-hospital/", "http://www.oxfordhealth.nhs.uk/service_description/bicester-community-hospital/")</f>
        <v/>
      </c>
      <c r="Q848" t="inlineStr">
        <is>
          <t>(51.89619445800781, -1.158063530921936)</t>
        </is>
      </c>
      <c r="R848" t="inlineStr"/>
    </row>
    <row r="849">
      <c r="A849" t="n">
        <v>70540</v>
      </c>
      <c r="B849" t="inlineStr">
        <is>
          <t>RTR07</t>
        </is>
      </c>
      <c r="C849" t="inlineStr">
        <is>
          <t>Hospital</t>
        </is>
      </c>
      <c r="D849" t="inlineStr">
        <is>
          <t>Hospital</t>
        </is>
      </c>
      <c r="E849" t="inlineStr">
        <is>
          <t>Independent Sector</t>
        </is>
      </c>
      <c r="F849" t="inlineStr">
        <is>
          <t>Visible</t>
        </is>
      </c>
      <c r="G849" t="b">
        <v>0</v>
      </c>
      <c r="H849" t="inlineStr">
        <is>
          <t>Friary Hospital</t>
        </is>
      </c>
      <c r="I849" t="inlineStr">
        <is>
          <t>Queens Road</t>
        </is>
      </c>
      <c r="J849" t="inlineStr">
        <is>
          <t>Richmond, North Yorkshire</t>
        </is>
      </c>
      <c r="K849" t="inlineStr">
        <is>
          <t>DL10 4UJ</t>
        </is>
      </c>
      <c r="L849" t="inlineStr">
        <is>
          <t>RTR</t>
        </is>
      </c>
      <c r="M849" t="inlineStr">
        <is>
          <t>South Tees Hospitals NHS Foundation Trust</t>
        </is>
      </c>
      <c r="N849" t="inlineStr"/>
      <c r="O849" t="inlineStr"/>
      <c r="P849">
        <f>HYPERLINK("nan", "nan")</f>
        <v/>
      </c>
      <c r="Q849" t="inlineStr">
        <is>
          <t>(54.40489959716797, -1.7383266687393188)</t>
        </is>
      </c>
      <c r="R849" t="inlineStr"/>
    </row>
    <row r="850">
      <c r="A850" t="n">
        <v>70562</v>
      </c>
      <c r="B850" t="inlineStr">
        <is>
          <t>RC944</t>
        </is>
      </c>
      <c r="C850" t="inlineStr">
        <is>
          <t>Hospital</t>
        </is>
      </c>
      <c r="D850" t="inlineStr">
        <is>
          <t>Hospital</t>
        </is>
      </c>
      <c r="E850" t="inlineStr">
        <is>
          <t>Independent Sector</t>
        </is>
      </c>
      <c r="F850" t="inlineStr">
        <is>
          <t>Visible</t>
        </is>
      </c>
      <c r="G850" t="b">
        <v>0</v>
      </c>
      <c r="H850" t="inlineStr">
        <is>
          <t>Harpenden Memorial Hospital</t>
        </is>
      </c>
      <c r="I850" t="inlineStr">
        <is>
          <t>Carlton Road</t>
        </is>
      </c>
      <c r="J850" t="inlineStr">
        <is>
          <t>Harpenden, Hertfordshire</t>
        </is>
      </c>
      <c r="K850" t="inlineStr">
        <is>
          <t>AL5 4TA</t>
        </is>
      </c>
      <c r="L850" t="inlineStr">
        <is>
          <t>RC9</t>
        </is>
      </c>
      <c r="M850" t="inlineStr">
        <is>
          <t>Luton and Dunstable University Hospital NHS Foundation Trust</t>
        </is>
      </c>
      <c r="N850" t="inlineStr"/>
      <c r="O850" t="inlineStr"/>
      <c r="P850">
        <f>HYPERLINK("nan", "nan")</f>
        <v/>
      </c>
      <c r="Q850" t="inlineStr">
        <is>
          <t>(51.81905364990234, -0.3529446423053741)</t>
        </is>
      </c>
      <c r="R850" t="inlineStr"/>
    </row>
    <row r="851">
      <c r="A851" t="n">
        <v>70574</v>
      </c>
      <c r="B851" t="inlineStr">
        <is>
          <t>RXQ92</t>
        </is>
      </c>
      <c r="C851" t="inlineStr">
        <is>
          <t>Hospital</t>
        </is>
      </c>
      <c r="D851" t="inlineStr">
        <is>
          <t>UNKNOWN</t>
        </is>
      </c>
      <c r="E851" t="inlineStr">
        <is>
          <t>Independent Sector</t>
        </is>
      </c>
      <c r="F851" t="inlineStr">
        <is>
          <t>Visible</t>
        </is>
      </c>
      <c r="G851" t="b">
        <v>0</v>
      </c>
      <c r="H851" t="inlineStr">
        <is>
          <t>Paddocks Hospital</t>
        </is>
      </c>
      <c r="I851" t="inlineStr">
        <is>
          <t>Aylesbury Road, Monks Risborough</t>
        </is>
      </c>
      <c r="J851" t="inlineStr">
        <is>
          <t>Princes Risborough, Buckinghamshire</t>
        </is>
      </c>
      <c r="K851" t="inlineStr">
        <is>
          <t>HP27 0JS</t>
        </is>
      </c>
      <c r="L851" t="inlineStr">
        <is>
          <t>RXQ</t>
        </is>
      </c>
      <c r="M851" t="inlineStr">
        <is>
          <t>Buckinghamshire Healthcare NHS Trust</t>
        </is>
      </c>
      <c r="N851" t="inlineStr"/>
      <c r="O851" t="inlineStr"/>
      <c r="P851">
        <f>HYPERLINK("nan", "nan")</f>
        <v/>
      </c>
      <c r="Q851" t="inlineStr">
        <is>
          <t>(51.72943878173828, -0.8245450258255006)</t>
        </is>
      </c>
      <c r="R851" t="inlineStr"/>
    </row>
    <row r="852">
      <c r="A852" t="n">
        <v>70616</v>
      </c>
      <c r="B852" t="inlineStr">
        <is>
          <t>RV942</t>
        </is>
      </c>
      <c r="C852" t="inlineStr">
        <is>
          <t>Hospital</t>
        </is>
      </c>
      <c r="D852" t="inlineStr">
        <is>
          <t>Hospital</t>
        </is>
      </c>
      <c r="E852" t="inlineStr">
        <is>
          <t>NHS Sector</t>
        </is>
      </c>
      <c r="F852" t="inlineStr">
        <is>
          <t>Visible</t>
        </is>
      </c>
      <c r="G852" t="b">
        <v>1</v>
      </c>
      <c r="H852" t="inlineStr">
        <is>
          <t>Mill View Court - Inpatient Unit</t>
        </is>
      </c>
      <c r="I852" t="inlineStr">
        <is>
          <t>Castle Hill, Castle Road</t>
        </is>
      </c>
      <c r="J852" t="inlineStr">
        <is>
          <t>Cottingham, Yorkshire(East Riding)</t>
        </is>
      </c>
      <c r="K852" t="inlineStr">
        <is>
          <t>HU16 5JQ</t>
        </is>
      </c>
      <c r="L852" t="inlineStr">
        <is>
          <t>RV9</t>
        </is>
      </c>
      <c r="M852" t="inlineStr">
        <is>
          <t>Humber Teaching NHS Foundation Trust</t>
        </is>
      </c>
      <c r="N852" t="inlineStr">
        <is>
          <t>01482 344530</t>
        </is>
      </c>
      <c r="O852" t="inlineStr">
        <is>
          <t>hnf-tr.contactus@nhs.net</t>
        </is>
      </c>
      <c r="P852">
        <f>HYPERLINK("http://www.humber.nhs.uk", "http://www.humber.nhs.uk")</f>
        <v/>
      </c>
      <c r="Q852" t="inlineStr">
        <is>
          <t>(53.7767333984375, -0.4449694752693176)</t>
        </is>
      </c>
      <c r="R852" t="inlineStr"/>
    </row>
    <row r="853">
      <c r="A853" t="n">
        <v>70635</v>
      </c>
      <c r="B853" t="inlineStr">
        <is>
          <t>NNF70</t>
        </is>
      </c>
      <c r="C853" t="inlineStr">
        <is>
          <t>Hospital</t>
        </is>
      </c>
      <c r="D853" t="inlineStr">
        <is>
          <t>UNKNOWN</t>
        </is>
      </c>
      <c r="E853" t="inlineStr">
        <is>
          <t>NHS Sector</t>
        </is>
      </c>
      <c r="F853" t="inlineStr">
        <is>
          <t>Visible</t>
        </is>
      </c>
      <c r="G853" t="b">
        <v>1</v>
      </c>
      <c r="H853" t="inlineStr">
        <is>
          <t>Alfred Bean Hospital</t>
        </is>
      </c>
      <c r="I853" t="inlineStr">
        <is>
          <t>Bridlington Road</t>
        </is>
      </c>
      <c r="J853" t="inlineStr">
        <is>
          <t>Driffield, Yorkshire(East Riding)</t>
        </is>
      </c>
      <c r="K853" t="inlineStr">
        <is>
          <t>YO25 5JR</t>
        </is>
      </c>
      <c r="L853" t="inlineStr">
        <is>
          <t>NNF</t>
        </is>
      </c>
      <c r="M853" t="inlineStr">
        <is>
          <t>City Health Care Partnership Cic</t>
        </is>
      </c>
      <c r="N853" t="inlineStr">
        <is>
          <t>01377 208700</t>
        </is>
      </c>
      <c r="O853" t="inlineStr"/>
      <c r="P853">
        <f>HYPERLINK("nan", "nan")</f>
        <v/>
      </c>
      <c r="Q853" t="inlineStr">
        <is>
          <t>(54.01216506958008, -0.4232165217399597)</t>
        </is>
      </c>
      <c r="R853" t="inlineStr"/>
    </row>
    <row r="854">
      <c r="A854" t="n">
        <v>70670</v>
      </c>
      <c r="B854" t="inlineStr">
        <is>
          <t>RV989</t>
        </is>
      </c>
      <c r="C854" t="inlineStr">
        <is>
          <t>Hospital</t>
        </is>
      </c>
      <c r="D854" t="inlineStr">
        <is>
          <t>UNKNOWN</t>
        </is>
      </c>
      <c r="E854" t="inlineStr">
        <is>
          <t>Independent Sector</t>
        </is>
      </c>
      <c r="F854" t="inlineStr">
        <is>
          <t>Visible</t>
        </is>
      </c>
      <c r="G854" t="b">
        <v>1</v>
      </c>
      <c r="H854" t="inlineStr">
        <is>
          <t>Coltman Street Day Hospital</t>
        </is>
      </c>
      <c r="I854" t="inlineStr">
        <is>
          <t>39-42 Coltman Street</t>
        </is>
      </c>
      <c r="J854" t="inlineStr">
        <is>
          <t>Hull, Yorkshire(East Riding)</t>
        </is>
      </c>
      <c r="K854" t="inlineStr">
        <is>
          <t>HU3 2SG</t>
        </is>
      </c>
      <c r="L854" t="inlineStr">
        <is>
          <t>RV9</t>
        </is>
      </c>
      <c r="M854" t="inlineStr">
        <is>
          <t>Humber Teaching NHS Foundation Trust</t>
        </is>
      </c>
      <c r="N854" t="inlineStr">
        <is>
          <t>01482336619</t>
        </is>
      </c>
      <c r="O854" t="inlineStr"/>
      <c r="P854">
        <f>HYPERLINK("nan", "nan")</f>
        <v/>
      </c>
      <c r="Q854" t="inlineStr">
        <is>
          <t>(53.74133682250977, -0.3620000481605529)</t>
        </is>
      </c>
      <c r="R854" t="inlineStr"/>
    </row>
    <row r="855">
      <c r="A855" t="n">
        <v>70809</v>
      </c>
      <c r="B855" t="inlineStr">
        <is>
          <t>RATPH</t>
        </is>
      </c>
      <c r="C855" t="inlineStr">
        <is>
          <t>Hospital</t>
        </is>
      </c>
      <c r="D855" t="inlineStr">
        <is>
          <t>UNKNOWN</t>
        </is>
      </c>
      <c r="E855" t="inlineStr">
        <is>
          <t>Independent Sector</t>
        </is>
      </c>
      <c r="F855" t="inlineStr">
        <is>
          <t>Visible</t>
        </is>
      </c>
      <c r="G855" t="b">
        <v>1</v>
      </c>
      <c r="H855" t="inlineStr">
        <is>
          <t>Orsett Hospital Minor Injuries Unit - North East London NHS Foundation Trust</t>
        </is>
      </c>
      <c r="I855" t="inlineStr">
        <is>
          <t>Rowley Road, Orsett</t>
        </is>
      </c>
      <c r="J855" t="inlineStr">
        <is>
          <t>Grays, Essex</t>
        </is>
      </c>
      <c r="K855" t="inlineStr">
        <is>
          <t>RM16 3EU</t>
        </is>
      </c>
      <c r="L855" t="inlineStr">
        <is>
          <t>RAT</t>
        </is>
      </c>
      <c r="M855" t="inlineStr">
        <is>
          <t>North East London NHS Foundation Trust</t>
        </is>
      </c>
      <c r="N855" t="inlineStr"/>
      <c r="O855" t="inlineStr"/>
      <c r="P855">
        <f>HYPERLINK("nan", "nan")</f>
        <v/>
      </c>
      <c r="Q855" t="inlineStr">
        <is>
          <t>(51.50949478149414, 0.3662969172000885)</t>
        </is>
      </c>
      <c r="R855" t="inlineStr"/>
    </row>
    <row r="856">
      <c r="A856" t="n">
        <v>70939</v>
      </c>
      <c r="B856" t="inlineStr">
        <is>
          <t>RVRA7</t>
        </is>
      </c>
      <c r="C856" t="inlineStr">
        <is>
          <t>Hospital</t>
        </is>
      </c>
      <c r="D856" t="inlineStr">
        <is>
          <t>UNKNOWN</t>
        </is>
      </c>
      <c r="E856" t="inlineStr">
        <is>
          <t>Independent Sector</t>
        </is>
      </c>
      <c r="F856" t="inlineStr">
        <is>
          <t>Visible</t>
        </is>
      </c>
      <c r="G856" t="b">
        <v>0</v>
      </c>
      <c r="H856" t="inlineStr">
        <is>
          <t>The Old Cottage Hospital</t>
        </is>
      </c>
      <c r="I856" t="inlineStr">
        <is>
          <t>Alexandra Road</t>
        </is>
      </c>
      <c r="J856" t="inlineStr">
        <is>
          <t>Epsom, Surrey</t>
        </is>
      </c>
      <c r="K856" t="inlineStr">
        <is>
          <t>KT17 4BL</t>
        </is>
      </c>
      <c r="L856" t="inlineStr">
        <is>
          <t>RVR</t>
        </is>
      </c>
      <c r="M856" t="inlineStr">
        <is>
          <t>Epsom and St Helier University Hospitals NHS Trust</t>
        </is>
      </c>
      <c r="N856" t="inlineStr"/>
      <c r="O856" t="inlineStr"/>
      <c r="P856">
        <f>HYPERLINK("nan", "nan")</f>
        <v/>
      </c>
      <c r="Q856" t="inlineStr">
        <is>
          <t>(51.3344612121582, -0.2553094327449798)</t>
        </is>
      </c>
      <c r="R856" t="inlineStr"/>
    </row>
    <row r="857">
      <c r="A857" t="n">
        <v>70948</v>
      </c>
      <c r="B857" t="inlineStr">
        <is>
          <t>RVRC7</t>
        </is>
      </c>
      <c r="C857" t="inlineStr">
        <is>
          <t>Hospital</t>
        </is>
      </c>
      <c r="D857" t="inlineStr">
        <is>
          <t>UNKNOWN</t>
        </is>
      </c>
      <c r="E857" t="inlineStr">
        <is>
          <t>Independent Sector</t>
        </is>
      </c>
      <c r="F857" t="inlineStr">
        <is>
          <t>Visible</t>
        </is>
      </c>
      <c r="G857" t="b">
        <v>0</v>
      </c>
      <c r="H857" t="inlineStr">
        <is>
          <t>Wilson Hospital</t>
        </is>
      </c>
      <c r="I857" t="inlineStr">
        <is>
          <t>Cranmer Road</t>
        </is>
      </c>
      <c r="J857" t="inlineStr">
        <is>
          <t>Mitcham, Surrey</t>
        </is>
      </c>
      <c r="K857" t="inlineStr">
        <is>
          <t>CR4 4TP</t>
        </is>
      </c>
      <c r="L857" t="inlineStr">
        <is>
          <t>RVR</t>
        </is>
      </c>
      <c r="M857" t="inlineStr">
        <is>
          <t>Epsom and St Helier University Hospitals NHS Trust</t>
        </is>
      </c>
      <c r="N857" t="inlineStr"/>
      <c r="O857" t="inlineStr"/>
      <c r="P857">
        <f>HYPERLINK("nan", "nan")</f>
        <v/>
      </c>
      <c r="Q857" t="inlineStr">
        <is>
          <t>(51.39725112915039, -0.1632476896047592)</t>
        </is>
      </c>
      <c r="R857" t="inlineStr"/>
    </row>
    <row r="858">
      <c r="A858" t="n">
        <v>70950</v>
      </c>
      <c r="B858" t="inlineStr">
        <is>
          <t>RVRC9</t>
        </is>
      </c>
      <c r="C858" t="inlineStr">
        <is>
          <t>Hospital</t>
        </is>
      </c>
      <c r="D858" t="inlineStr">
        <is>
          <t>UNKNOWN</t>
        </is>
      </c>
      <c r="E858" t="inlineStr">
        <is>
          <t>Independent Sector</t>
        </is>
      </c>
      <c r="F858" t="inlineStr">
        <is>
          <t>Visible</t>
        </is>
      </c>
      <c r="G858" t="b">
        <v>0</v>
      </c>
      <c r="H858" t="inlineStr">
        <is>
          <t>West Park Hospital</t>
        </is>
      </c>
      <c r="I858" t="inlineStr">
        <is>
          <t>St. Ebbas Hospital, Hook Road</t>
        </is>
      </c>
      <c r="J858" t="inlineStr">
        <is>
          <t>Epsom, Surrey</t>
        </is>
      </c>
      <c r="K858" t="inlineStr">
        <is>
          <t>KT19 8QJ</t>
        </is>
      </c>
      <c r="L858" t="inlineStr">
        <is>
          <t>RVR</t>
        </is>
      </c>
      <c r="M858" t="inlineStr">
        <is>
          <t>Epsom and St Helier University Hospitals NHS Trust</t>
        </is>
      </c>
      <c r="N858" t="inlineStr"/>
      <c r="O858" t="inlineStr"/>
      <c r="P858">
        <f>HYPERLINK("nan", "nan")</f>
        <v/>
      </c>
      <c r="Q858" t="inlineStr">
        <is>
          <t>(51.34932327270508, -0.2744904458522797)</t>
        </is>
      </c>
      <c r="R858" t="inlineStr"/>
    </row>
    <row r="859">
      <c r="A859" t="n">
        <v>71264</v>
      </c>
      <c r="B859" t="inlineStr">
        <is>
          <t>RGDPL</t>
        </is>
      </c>
      <c r="C859" t="inlineStr">
        <is>
          <t>Hospital</t>
        </is>
      </c>
      <c r="D859" t="inlineStr">
        <is>
          <t>Hospital</t>
        </is>
      </c>
      <c r="E859" t="inlineStr">
        <is>
          <t>Independent Sector</t>
        </is>
      </c>
      <c r="F859" t="inlineStr">
        <is>
          <t>Visible</t>
        </is>
      </c>
      <c r="G859" t="b">
        <v>1</v>
      </c>
      <c r="H859" t="inlineStr">
        <is>
          <t>Parkside Lodge</t>
        </is>
      </c>
      <c r="I859" t="inlineStr">
        <is>
          <t>16 Stanningley Road</t>
        </is>
      </c>
      <c r="J859" t="inlineStr">
        <is>
          <t>Leeds, West Yorkshire</t>
        </is>
      </c>
      <c r="K859" t="inlineStr">
        <is>
          <t>LS12 2HE</t>
        </is>
      </c>
      <c r="L859" t="inlineStr">
        <is>
          <t>RGD</t>
        </is>
      </c>
      <c r="M859" t="inlineStr">
        <is>
          <t>Leeds and York Partnership NHS Foundation Trust</t>
        </is>
      </c>
      <c r="N859" t="inlineStr">
        <is>
          <t>0113 855 5000</t>
        </is>
      </c>
      <c r="O859" t="inlineStr">
        <is>
          <t>pals.lypft@nhs.net</t>
        </is>
      </c>
      <c r="P859">
        <f>HYPERLINK("http://www.leedsandyorkpft.nhs.uk/", "http://www.leedsandyorkpft.nhs.uk/")</f>
        <v/>
      </c>
      <c r="Q859" t="inlineStr">
        <is>
          <t>(53.79930114746094, -1.5900110006332395)</t>
        </is>
      </c>
      <c r="R859" t="inlineStr"/>
    </row>
    <row r="860">
      <c r="A860" t="n">
        <v>71705</v>
      </c>
      <c r="B860" t="inlineStr">
        <is>
          <t>RP7LA</t>
        </is>
      </c>
      <c r="C860" t="inlineStr">
        <is>
          <t>Hospital</t>
        </is>
      </c>
      <c r="D860" t="inlineStr">
        <is>
          <t>Hospital</t>
        </is>
      </c>
      <c r="E860" t="inlineStr">
        <is>
          <t>Independent Sector</t>
        </is>
      </c>
      <c r="F860" t="inlineStr">
        <is>
          <t>Visible</t>
        </is>
      </c>
      <c r="G860" t="b">
        <v>1</v>
      </c>
      <c r="H860" t="inlineStr">
        <is>
          <t>Department Of Psychiatry</t>
        </is>
      </c>
      <c r="I860" t="inlineStr">
        <is>
          <t>Pilgrim Hospital, Sibsey Road</t>
        </is>
      </c>
      <c r="J860" t="inlineStr">
        <is>
          <t>Boston, Lincolnshire</t>
        </is>
      </c>
      <c r="K860" t="inlineStr">
        <is>
          <t>PE21 9QS</t>
        </is>
      </c>
      <c r="L860" t="inlineStr">
        <is>
          <t>RP7</t>
        </is>
      </c>
      <c r="M860" t="inlineStr">
        <is>
          <t>Lincolnshire Partnership NHS Foundation Trust</t>
        </is>
      </c>
      <c r="N860" t="inlineStr">
        <is>
          <t>01205 446530</t>
        </is>
      </c>
      <c r="O860" t="inlineStr"/>
      <c r="P860">
        <f>HYPERLINK("nan", "nan")</f>
        <v/>
      </c>
      <c r="Q860" t="inlineStr">
        <is>
          <t>(52.99112701416016, -0.0099528534337878)</t>
        </is>
      </c>
      <c r="R860" t="inlineStr"/>
    </row>
    <row r="861">
      <c r="A861" t="n">
        <v>71822</v>
      </c>
      <c r="B861" t="inlineStr">
        <is>
          <t>RXV15</t>
        </is>
      </c>
      <c r="C861" t="inlineStr">
        <is>
          <t>Hospital</t>
        </is>
      </c>
      <c r="D861" t="inlineStr">
        <is>
          <t>Hospital</t>
        </is>
      </c>
      <c r="E861" t="inlineStr">
        <is>
          <t>Independent Sector</t>
        </is>
      </c>
      <c r="F861" t="inlineStr">
        <is>
          <t>Visible</t>
        </is>
      </c>
      <c r="G861" t="b">
        <v>1</v>
      </c>
      <c r="H861" t="inlineStr">
        <is>
          <t>Woodlands Hospital</t>
        </is>
      </c>
      <c r="I861" t="inlineStr">
        <is>
          <t>Peel Lane, Meadowstreet Lane, off Peel Lane</t>
        </is>
      </c>
      <c r="J861" t="inlineStr">
        <is>
          <t>Manchester, Greater Manchester</t>
        </is>
      </c>
      <c r="K861" t="inlineStr">
        <is>
          <t>M28 0FE</t>
        </is>
      </c>
      <c r="L861" t="inlineStr">
        <is>
          <t>RXV</t>
        </is>
      </c>
      <c r="M861" t="inlineStr">
        <is>
          <t>Greater Manchester Mental Health NHS Foundation Trust</t>
        </is>
      </c>
      <c r="N861" t="inlineStr"/>
      <c r="O861" t="inlineStr"/>
      <c r="P861">
        <f>HYPERLINK("nan", "nan")</f>
        <v/>
      </c>
      <c r="Q861" t="inlineStr">
        <is>
          <t>(53.52815628051758, -2.4251973628997803)</t>
        </is>
      </c>
      <c r="R861" t="inlineStr"/>
    </row>
    <row r="862">
      <c r="A862" t="n">
        <v>71871</v>
      </c>
      <c r="B862" t="inlineStr">
        <is>
          <t>TAF02</t>
        </is>
      </c>
      <c r="C862" t="inlineStr">
        <is>
          <t>Hospital</t>
        </is>
      </c>
      <c r="D862" t="inlineStr">
        <is>
          <t>UNKNOWN</t>
        </is>
      </c>
      <c r="E862" t="inlineStr">
        <is>
          <t>Independent Sector</t>
        </is>
      </c>
      <c r="F862" t="inlineStr">
        <is>
          <t>Visible</t>
        </is>
      </c>
      <c r="G862" t="b">
        <v>0</v>
      </c>
      <c r="H862" t="inlineStr">
        <is>
          <t>St Lukes Woodside Hospital</t>
        </is>
      </c>
      <c r="I862" t="inlineStr">
        <is>
          <t>Woodside Avenue</t>
        </is>
      </c>
      <c r="J862" t="inlineStr">
        <is>
          <t>London, Greater London</t>
        </is>
      </c>
      <c r="K862" t="inlineStr">
        <is>
          <t>N10 3HU</t>
        </is>
      </c>
      <c r="L862" t="inlineStr">
        <is>
          <t>TAF</t>
        </is>
      </c>
      <c r="M862" t="inlineStr">
        <is>
          <t>Camden and Islington NHS Foundation Trust</t>
        </is>
      </c>
      <c r="N862" t="inlineStr"/>
      <c r="O862" t="inlineStr"/>
      <c r="P862">
        <f>HYPERLINK("nan", "nan")</f>
        <v/>
      </c>
      <c r="Q862" t="inlineStr">
        <is>
          <t>(51.58725738525391, -0.1484637707471847)</t>
        </is>
      </c>
      <c r="R862" t="inlineStr"/>
    </row>
    <row r="863">
      <c r="A863" t="n">
        <v>71957</v>
      </c>
      <c r="B863" t="inlineStr">
        <is>
          <t>RXV85</t>
        </is>
      </c>
      <c r="C863" t="inlineStr">
        <is>
          <t>Hospital</t>
        </is>
      </c>
      <c r="D863" t="inlineStr">
        <is>
          <t>UNKNOWN</t>
        </is>
      </c>
      <c r="E863" t="inlineStr">
        <is>
          <t>Independent Sector</t>
        </is>
      </c>
      <c r="F863" t="inlineStr">
        <is>
          <t>Visible</t>
        </is>
      </c>
      <c r="G863" t="b">
        <v>0</v>
      </c>
      <c r="H863" t="inlineStr">
        <is>
          <t>St Annes Hospital</t>
        </is>
      </c>
      <c r="I863" t="inlineStr">
        <is>
          <t>Woodville Road</t>
        </is>
      </c>
      <c r="J863" t="inlineStr">
        <is>
          <t>Altrincham, Cheshire</t>
        </is>
      </c>
      <c r="K863" t="inlineStr">
        <is>
          <t>WA14 2AN</t>
        </is>
      </c>
      <c r="L863" t="inlineStr">
        <is>
          <t>RXV</t>
        </is>
      </c>
      <c r="M863" t="inlineStr">
        <is>
          <t>Greater Manchester Mental Health NHS Foundation Trust</t>
        </is>
      </c>
      <c r="N863" t="inlineStr"/>
      <c r="O863" t="inlineStr"/>
      <c r="P863">
        <f>HYPERLINK("nan", "nan")</f>
        <v/>
      </c>
      <c r="Q863" t="inlineStr">
        <is>
          <t>(53.38374328613281, -2.3601319789886475)</t>
        </is>
      </c>
      <c r="R863" t="inlineStr"/>
    </row>
    <row r="864">
      <c r="A864" t="n">
        <v>72360</v>
      </c>
      <c r="B864" t="inlineStr">
        <is>
          <t>RAL25</t>
        </is>
      </c>
      <c r="C864" t="inlineStr">
        <is>
          <t>Hospital</t>
        </is>
      </c>
      <c r="D864" t="inlineStr">
        <is>
          <t>Hospital</t>
        </is>
      </c>
      <c r="E864" t="inlineStr">
        <is>
          <t>Independent Sector</t>
        </is>
      </c>
      <c r="F864" t="inlineStr">
        <is>
          <t>Visible</t>
        </is>
      </c>
      <c r="G864" t="b">
        <v>0</v>
      </c>
      <c r="H864" t="inlineStr">
        <is>
          <t>Hospital Of St John &amp; St Elizabeth</t>
        </is>
      </c>
      <c r="I864" t="inlineStr">
        <is>
          <t>60 Grove End Road</t>
        </is>
      </c>
      <c r="J864" t="inlineStr">
        <is>
          <t>London, Greater London</t>
        </is>
      </c>
      <c r="K864" t="inlineStr">
        <is>
          <t>NW8 9NH</t>
        </is>
      </c>
      <c r="L864" t="inlineStr">
        <is>
          <t>RAL</t>
        </is>
      </c>
      <c r="M864" t="inlineStr">
        <is>
          <t>Royal Free London NHS Foundation Trust</t>
        </is>
      </c>
      <c r="N864" t="inlineStr"/>
      <c r="O864" t="inlineStr"/>
      <c r="P864">
        <f>HYPERLINK("nan", "nan")</f>
        <v/>
      </c>
      <c r="Q864" t="inlineStr">
        <is>
          <t>(51.53347396850586, -0.1754465997219085)</t>
        </is>
      </c>
      <c r="R864" t="inlineStr"/>
    </row>
    <row r="865">
      <c r="A865" t="n">
        <v>72361</v>
      </c>
      <c r="B865" t="inlineStr">
        <is>
          <t>RAL26</t>
        </is>
      </c>
      <c r="C865" t="inlineStr">
        <is>
          <t>Hospital</t>
        </is>
      </c>
      <c r="D865" t="inlineStr">
        <is>
          <t>Hospital</t>
        </is>
      </c>
      <c r="E865" t="inlineStr">
        <is>
          <t>Independent Sector</t>
        </is>
      </c>
      <c r="F865" t="inlineStr">
        <is>
          <t>Visible</t>
        </is>
      </c>
      <c r="G865" t="b">
        <v>1</v>
      </c>
      <c r="H865" t="inlineStr">
        <is>
          <t>Barnet Hospital</t>
        </is>
      </c>
      <c r="I865" t="inlineStr">
        <is>
          <t>Wellhouse Lane</t>
        </is>
      </c>
      <c r="J865" t="inlineStr">
        <is>
          <t>Barnet, Hertfordshire</t>
        </is>
      </c>
      <c r="K865" t="inlineStr">
        <is>
          <t>EN5 3DJ</t>
        </is>
      </c>
      <c r="L865" t="inlineStr">
        <is>
          <t>RAL</t>
        </is>
      </c>
      <c r="M865" t="inlineStr">
        <is>
          <t>Royal Free London NHS Foundation Trust</t>
        </is>
      </c>
      <c r="N865" t="inlineStr">
        <is>
          <t>020 8216 4600</t>
        </is>
      </c>
      <c r="O865" t="inlineStr"/>
      <c r="P865">
        <f>HYPERLINK("https://www.royalfree.nhs.uk/", "https://www.royalfree.nhs.uk/")</f>
        <v/>
      </c>
      <c r="Q865" t="inlineStr">
        <is>
          <t>(51.65072631835938, -0.214137777686119)</t>
        </is>
      </c>
      <c r="R865" t="inlineStr"/>
    </row>
    <row r="866">
      <c r="A866" t="n">
        <v>72503</v>
      </c>
      <c r="B866" t="inlineStr">
        <is>
          <t>RTFCW</t>
        </is>
      </c>
      <c r="C866" t="inlineStr">
        <is>
          <t>Hospital</t>
        </is>
      </c>
      <c r="D866" t="inlineStr">
        <is>
          <t>UNKNOWN</t>
        </is>
      </c>
      <c r="E866" t="inlineStr">
        <is>
          <t>Independent Sector</t>
        </is>
      </c>
      <c r="F866" t="inlineStr">
        <is>
          <t>Visible</t>
        </is>
      </c>
      <c r="G866" t="b">
        <v>0</v>
      </c>
      <c r="H866" t="inlineStr">
        <is>
          <t>Cw Private Hospital</t>
        </is>
      </c>
      <c r="I866" t="inlineStr">
        <is>
          <t>Wansbeck General Hospital, Woodhorn Lane</t>
        </is>
      </c>
      <c r="J866" t="inlineStr">
        <is>
          <t>Ashington, Northumberland</t>
        </is>
      </c>
      <c r="K866" t="inlineStr">
        <is>
          <t>NE63 9JJ</t>
        </is>
      </c>
      <c r="L866" t="inlineStr">
        <is>
          <t>RTF</t>
        </is>
      </c>
      <c r="M866" t="inlineStr">
        <is>
          <t>Northumbria Healthcare NHS Foundation Trust</t>
        </is>
      </c>
      <c r="N866" t="inlineStr"/>
      <c r="O866" t="inlineStr"/>
      <c r="P866">
        <f>HYPERLINK("nan", "nan")</f>
        <v/>
      </c>
      <c r="Q866" t="inlineStr">
        <is>
          <t>(55.18431091308594, -1.5465863943099976)</t>
        </is>
      </c>
      <c r="R866" t="inlineStr"/>
    </row>
    <row r="867">
      <c r="A867" t="n">
        <v>72543</v>
      </c>
      <c r="B867" t="inlineStr">
        <is>
          <t>RHARY</t>
        </is>
      </c>
      <c r="C867" t="inlineStr">
        <is>
          <t>Hospital</t>
        </is>
      </c>
      <c r="D867" t="inlineStr">
        <is>
          <t>UNKNOWN</t>
        </is>
      </c>
      <c r="E867" t="inlineStr">
        <is>
          <t>Independent Sector</t>
        </is>
      </c>
      <c r="F867" t="inlineStr">
        <is>
          <t>Visible</t>
        </is>
      </c>
      <c r="G867" t="b">
        <v>0</v>
      </c>
      <c r="H867" t="inlineStr">
        <is>
          <t>Wathwood Hospital</t>
        </is>
      </c>
      <c r="I867" t="inlineStr">
        <is>
          <t>Gipsy Green Lane, Wath-Upon-Dearne</t>
        </is>
      </c>
      <c r="J867" t="inlineStr">
        <is>
          <t>Rotherham, South Yorkshire</t>
        </is>
      </c>
      <c r="K867" t="inlineStr">
        <is>
          <t>S63 7TQ</t>
        </is>
      </c>
      <c r="L867" t="inlineStr">
        <is>
          <t>RHA</t>
        </is>
      </c>
      <c r="M867" t="inlineStr">
        <is>
          <t>Nottinghamshire Healthcare NHS Foundation Trust</t>
        </is>
      </c>
      <c r="N867" t="inlineStr"/>
      <c r="O867" t="inlineStr"/>
      <c r="P867">
        <f>HYPERLINK("nan", "nan")</f>
        <v/>
      </c>
      <c r="Q867" t="inlineStr">
        <is>
          <t>(53.49095916748047, -1.3423397541046145)</t>
        </is>
      </c>
      <c r="R867" t="inlineStr"/>
    </row>
    <row r="868">
      <c r="A868" t="n">
        <v>72587</v>
      </c>
      <c r="B868" t="inlineStr">
        <is>
          <t>RK924</t>
        </is>
      </c>
      <c r="C868" t="inlineStr">
        <is>
          <t>Hospital</t>
        </is>
      </c>
      <c r="D868" t="inlineStr">
        <is>
          <t>UNKNOWN</t>
        </is>
      </c>
      <c r="E868" t="inlineStr">
        <is>
          <t>Independent Sector</t>
        </is>
      </c>
      <c r="F868" t="inlineStr">
        <is>
          <t>Visible</t>
        </is>
      </c>
      <c r="G868" t="b">
        <v>0</v>
      </c>
      <c r="H868" t="inlineStr">
        <is>
          <t>Tavistock Maternity Hospital</t>
        </is>
      </c>
      <c r="I868" t="inlineStr">
        <is>
          <t>Spring Hill</t>
        </is>
      </c>
      <c r="J868" t="inlineStr">
        <is>
          <t>Tavistock, Devon</t>
        </is>
      </c>
      <c r="K868" t="inlineStr">
        <is>
          <t>PL19 8LD</t>
        </is>
      </c>
      <c r="L868" t="inlineStr">
        <is>
          <t>RK9</t>
        </is>
      </c>
      <c r="M868" t="inlineStr">
        <is>
          <t>University Hospitals Plymouth NHS Trust</t>
        </is>
      </c>
      <c r="N868" t="inlineStr"/>
      <c r="O868" t="inlineStr"/>
      <c r="P868">
        <f>HYPERLINK("nan", "nan")</f>
        <v/>
      </c>
      <c r="Q868" t="inlineStr">
        <is>
          <t>(50.54718399047852, -4.153562545776367)</t>
        </is>
      </c>
      <c r="R868" t="inlineStr"/>
    </row>
    <row r="869">
      <c r="A869" t="n">
        <v>72595</v>
      </c>
      <c r="B869" t="inlineStr">
        <is>
          <t>RHANM</t>
        </is>
      </c>
      <c r="C869" t="inlineStr">
        <is>
          <t>Hospital</t>
        </is>
      </c>
      <c r="D869" t="inlineStr">
        <is>
          <t>Hospital</t>
        </is>
      </c>
      <c r="E869" t="inlineStr">
        <is>
          <t>Independent Sector</t>
        </is>
      </c>
      <c r="F869" t="inlineStr">
        <is>
          <t>Visible</t>
        </is>
      </c>
      <c r="G869" t="b">
        <v>1</v>
      </c>
      <c r="H869" t="inlineStr">
        <is>
          <t>Highbury Hospital</t>
        </is>
      </c>
      <c r="I869" t="inlineStr">
        <is>
          <t>Highbury Road</t>
        </is>
      </c>
      <c r="J869" t="inlineStr">
        <is>
          <t>Nottingham, Nottinghamshire</t>
        </is>
      </c>
      <c r="K869" t="inlineStr">
        <is>
          <t>NG6 9DR</t>
        </is>
      </c>
      <c r="L869" t="inlineStr">
        <is>
          <t>RHA</t>
        </is>
      </c>
      <c r="M869" t="inlineStr">
        <is>
          <t>Nottinghamshire Healthcare NHS Foundation Trust</t>
        </is>
      </c>
      <c r="N869" t="inlineStr">
        <is>
          <t>0115 969 1300</t>
        </is>
      </c>
      <c r="O869" t="inlineStr"/>
      <c r="P869">
        <f>HYPERLINK("http://www.nottinghamshirehealthcare.nhs.uk/highbury", "http://www.nottinghamshirehealthcare.nhs.uk/highbury")</f>
        <v/>
      </c>
      <c r="Q869" t="inlineStr">
        <is>
          <t>(52.9930419921875, -1.1918399333953855)</t>
        </is>
      </c>
      <c r="R869" t="inlineStr"/>
    </row>
    <row r="870">
      <c r="A870" t="n">
        <v>72660</v>
      </c>
      <c r="B870" t="inlineStr">
        <is>
          <t>RY584</t>
        </is>
      </c>
      <c r="C870" t="inlineStr">
        <is>
          <t>Hospital</t>
        </is>
      </c>
      <c r="D870" t="inlineStr">
        <is>
          <t>Hospital</t>
        </is>
      </c>
      <c r="E870" t="inlineStr">
        <is>
          <t>Independent Sector</t>
        </is>
      </c>
      <c r="F870" t="inlineStr">
        <is>
          <t>Visible</t>
        </is>
      </c>
      <c r="G870" t="b">
        <v>1</v>
      </c>
      <c r="H870" t="inlineStr">
        <is>
          <t>Horncastle War Memorial Hospital</t>
        </is>
      </c>
      <c r="I870" t="inlineStr">
        <is>
          <t>North Street</t>
        </is>
      </c>
      <c r="J870" t="inlineStr">
        <is>
          <t>Horncastle, Lincolnshire</t>
        </is>
      </c>
      <c r="K870" t="inlineStr">
        <is>
          <t>LN9 5DX</t>
        </is>
      </c>
      <c r="L870" t="inlineStr">
        <is>
          <t>RY5</t>
        </is>
      </c>
      <c r="M870" t="inlineStr">
        <is>
          <t>Lincolnshire Community Health Services NHS Trust</t>
        </is>
      </c>
      <c r="N870" t="inlineStr">
        <is>
          <t>01507 543 300</t>
        </is>
      </c>
      <c r="O870" t="inlineStr"/>
      <c r="P870">
        <f>HYPERLINK("nan", "nan")</f>
        <v/>
      </c>
      <c r="Q870" t="inlineStr">
        <is>
          <t>(53.21019744873047, -0.1143481582403183)</t>
        </is>
      </c>
      <c r="R870" t="inlineStr"/>
    </row>
    <row r="871">
      <c r="A871" t="n">
        <v>72763</v>
      </c>
      <c r="B871" t="inlineStr">
        <is>
          <t>RP1J6</t>
        </is>
      </c>
      <c r="C871" t="inlineStr">
        <is>
          <t>Hospital</t>
        </is>
      </c>
      <c r="D871" t="inlineStr">
        <is>
          <t>Hospital</t>
        </is>
      </c>
      <c r="E871" t="inlineStr">
        <is>
          <t>Independent Sector</t>
        </is>
      </c>
      <c r="F871" t="inlineStr">
        <is>
          <t>Visible</t>
        </is>
      </c>
      <c r="G871" t="b">
        <v>1</v>
      </c>
      <c r="H871" t="inlineStr">
        <is>
          <t>Danetre Hospital</t>
        </is>
      </c>
      <c r="I871" t="inlineStr">
        <is>
          <t>London Road</t>
        </is>
      </c>
      <c r="J871" t="inlineStr">
        <is>
          <t>Daventry, Northamptonshire</t>
        </is>
      </c>
      <c r="K871" t="inlineStr">
        <is>
          <t>NN11 4DY</t>
        </is>
      </c>
      <c r="L871" t="inlineStr">
        <is>
          <t>RP1</t>
        </is>
      </c>
      <c r="M871" t="inlineStr">
        <is>
          <t>Northamptonshire Healthcare NHS Foundation Trust</t>
        </is>
      </c>
      <c r="N871" t="inlineStr">
        <is>
          <t>01327 708800</t>
        </is>
      </c>
      <c r="O871" t="inlineStr"/>
      <c r="P871">
        <f>HYPERLINK("https://www.nhft.nhs.uk/danetre", "https://www.nhft.nhs.uk/danetre")</f>
        <v/>
      </c>
      <c r="Q871" t="inlineStr">
        <is>
          <t>(52.25204086303711, -1.1608519554138184)</t>
        </is>
      </c>
      <c r="R871" t="inlineStr"/>
    </row>
    <row r="872">
      <c r="A872" t="n">
        <v>72966</v>
      </c>
      <c r="B872" t="inlineStr">
        <is>
          <t>RP1V4</t>
        </is>
      </c>
      <c r="C872" t="inlineStr">
        <is>
          <t>Hospital</t>
        </is>
      </c>
      <c r="D872" t="inlineStr">
        <is>
          <t>Hospital</t>
        </is>
      </c>
      <c r="E872" t="inlineStr">
        <is>
          <t>Independent Sector</t>
        </is>
      </c>
      <c r="F872" t="inlineStr">
        <is>
          <t>Visible</t>
        </is>
      </c>
      <c r="G872" t="b">
        <v>0</v>
      </c>
      <c r="H872" t="inlineStr">
        <is>
          <t>Berrywood Hospital</t>
        </is>
      </c>
      <c r="I872" t="inlineStr">
        <is>
          <t>Berrywood Drive</t>
        </is>
      </c>
      <c r="J872" t="inlineStr">
        <is>
          <t>Northampton, Northamptonshire</t>
        </is>
      </c>
      <c r="K872" t="inlineStr">
        <is>
          <t>NN5 6UD</t>
        </is>
      </c>
      <c r="L872" t="inlineStr">
        <is>
          <t>RP1</t>
        </is>
      </c>
      <c r="M872" t="inlineStr">
        <is>
          <t>Northamptonshire Healthcare NHS Foundation Trust</t>
        </is>
      </c>
      <c r="N872" t="inlineStr"/>
      <c r="O872" t="inlineStr"/>
      <c r="P872">
        <f>HYPERLINK("nan", "nan")</f>
        <v/>
      </c>
      <c r="Q872" t="inlineStr">
        <is>
          <t>(52.24761581420898, -0.9604398608207702)</t>
        </is>
      </c>
      <c r="R872" t="inlineStr"/>
    </row>
    <row r="873">
      <c r="A873" t="n">
        <v>73017</v>
      </c>
      <c r="B873" t="inlineStr">
        <is>
          <t>RV3DY</t>
        </is>
      </c>
      <c r="C873" t="inlineStr">
        <is>
          <t>Hospital</t>
        </is>
      </c>
      <c r="D873" t="inlineStr">
        <is>
          <t>Hospital</t>
        </is>
      </c>
      <c r="E873" t="inlineStr">
        <is>
          <t>Independent Sector</t>
        </is>
      </c>
      <c r="F873" t="inlineStr">
        <is>
          <t>Visible</t>
        </is>
      </c>
      <c r="G873" t="b">
        <v>1</v>
      </c>
      <c r="H873" t="inlineStr">
        <is>
          <t>St Pancras Hospital</t>
        </is>
      </c>
      <c r="I873" t="inlineStr">
        <is>
          <t>Inpatient Unit, South Wing, 4 St. Pancras Way</t>
        </is>
      </c>
      <c r="J873" t="inlineStr">
        <is>
          <t>London</t>
        </is>
      </c>
      <c r="K873" t="inlineStr">
        <is>
          <t>NW1 0PE</t>
        </is>
      </c>
      <c r="L873" t="inlineStr">
        <is>
          <t>RV3</t>
        </is>
      </c>
      <c r="M873" t="inlineStr">
        <is>
          <t>Central and North West London NHS Foundation Trust</t>
        </is>
      </c>
      <c r="N873" t="inlineStr">
        <is>
          <t>020 3317 3500</t>
        </is>
      </c>
      <c r="O873" t="inlineStr"/>
      <c r="P873">
        <f>HYPERLINK("nan", "nan")</f>
        <v/>
      </c>
      <c r="Q873" t="inlineStr">
        <is>
          <t>(51.53665161132813, -0.131643146276474)</t>
        </is>
      </c>
      <c r="R873" t="inlineStr"/>
    </row>
    <row r="874">
      <c r="A874" t="n">
        <v>73167</v>
      </c>
      <c r="B874" t="inlineStr">
        <is>
          <t>RNUDM</t>
        </is>
      </c>
      <c r="C874" t="inlineStr">
        <is>
          <t>Hospital</t>
        </is>
      </c>
      <c r="D874" t="inlineStr">
        <is>
          <t>Hospital</t>
        </is>
      </c>
      <c r="E874" t="inlineStr">
        <is>
          <t>Independent Sector</t>
        </is>
      </c>
      <c r="F874" t="inlineStr">
        <is>
          <t>Visible</t>
        </is>
      </c>
      <c r="G874" t="b">
        <v>1</v>
      </c>
      <c r="H874" t="inlineStr">
        <is>
          <t>Witney Community Hospital</t>
        </is>
      </c>
      <c r="I874" t="inlineStr">
        <is>
          <t>Welch Way</t>
        </is>
      </c>
      <c r="J874" t="inlineStr">
        <is>
          <t>Witney, Oxfordshire</t>
        </is>
      </c>
      <c r="K874" t="inlineStr">
        <is>
          <t>OX28 6JJ</t>
        </is>
      </c>
      <c r="L874" t="inlineStr">
        <is>
          <t>RNU</t>
        </is>
      </c>
      <c r="M874" t="inlineStr">
        <is>
          <t>Oxford Health NHS Foundation Trust</t>
        </is>
      </c>
      <c r="N874" t="inlineStr">
        <is>
          <t>01865 904222</t>
        </is>
      </c>
      <c r="O874" t="inlineStr"/>
      <c r="P874">
        <f>HYPERLINK("https://www.oxfordhealth.nhs.uk/service_description/witney-community-hospital/", "https://www.oxfordhealth.nhs.uk/service_description/witney-community-hospital/")</f>
        <v/>
      </c>
      <c r="Q874" t="inlineStr">
        <is>
          <t>(51.78741073608398, -1.4898414611816406)</t>
        </is>
      </c>
      <c r="R874" t="inlineStr"/>
    </row>
    <row r="875">
      <c r="A875" t="n">
        <v>73169</v>
      </c>
      <c r="B875" t="inlineStr">
        <is>
          <t>RNUDQ</t>
        </is>
      </c>
      <c r="C875" t="inlineStr">
        <is>
          <t>Hospital</t>
        </is>
      </c>
      <c r="D875" t="inlineStr">
        <is>
          <t>Hospital</t>
        </is>
      </c>
      <c r="E875" t="inlineStr">
        <is>
          <t>Independent Sector</t>
        </is>
      </c>
      <c r="F875" t="inlineStr">
        <is>
          <t>Visible</t>
        </is>
      </c>
      <c r="G875" t="b">
        <v>1</v>
      </c>
      <c r="H875" t="inlineStr">
        <is>
          <t>Abingdon Community Hospital</t>
        </is>
      </c>
      <c r="I875" t="inlineStr">
        <is>
          <t>Marcham Road</t>
        </is>
      </c>
      <c r="J875" t="inlineStr">
        <is>
          <t>Abingdon, Oxfordshire</t>
        </is>
      </c>
      <c r="K875" t="inlineStr">
        <is>
          <t>OX14 1AG</t>
        </is>
      </c>
      <c r="L875" t="inlineStr">
        <is>
          <t>RNU</t>
        </is>
      </c>
      <c r="M875" t="inlineStr">
        <is>
          <t>Oxford Health NHS Foundation Trust</t>
        </is>
      </c>
      <c r="N875" t="inlineStr">
        <is>
          <t>01865 904346</t>
        </is>
      </c>
      <c r="O875" t="inlineStr"/>
      <c r="P875">
        <f>HYPERLINK("nan", "nan")</f>
        <v/>
      </c>
      <c r="Q875" t="inlineStr">
        <is>
          <t>(51.67002487182617, -1.3018763065338137)</t>
        </is>
      </c>
      <c r="R875" t="inlineStr"/>
    </row>
    <row r="876">
      <c r="A876" t="n">
        <v>73233</v>
      </c>
      <c r="B876" t="inlineStr">
        <is>
          <t>RTHG4</t>
        </is>
      </c>
      <c r="C876" t="inlineStr">
        <is>
          <t>Hospital</t>
        </is>
      </c>
      <c r="D876" t="inlineStr">
        <is>
          <t>UNKNOWN</t>
        </is>
      </c>
      <c r="E876" t="inlineStr">
        <is>
          <t>Independent Sector</t>
        </is>
      </c>
      <c r="F876" t="inlineStr">
        <is>
          <t>Visible</t>
        </is>
      </c>
      <c r="G876" t="b">
        <v>0</v>
      </c>
      <c r="H876" t="inlineStr">
        <is>
          <t>Moreton District Hospital</t>
        </is>
      </c>
      <c r="I876" t="inlineStr">
        <is>
          <t>Hospital Road</t>
        </is>
      </c>
      <c r="J876" t="inlineStr">
        <is>
          <t>Moreton-In-Marsh, Gloucestershire</t>
        </is>
      </c>
      <c r="K876" t="inlineStr">
        <is>
          <t>GL56 0BS</t>
        </is>
      </c>
      <c r="L876" t="inlineStr">
        <is>
          <t>RTH</t>
        </is>
      </c>
      <c r="M876" t="inlineStr">
        <is>
          <t>Oxford University Hospitals NHS Foundation Trust</t>
        </is>
      </c>
      <c r="N876" t="inlineStr"/>
      <c r="O876" t="inlineStr"/>
      <c r="P876">
        <f>HYPERLINK("nan", "nan")</f>
        <v/>
      </c>
      <c r="Q876" t="inlineStr">
        <is>
          <t>(51.99230194091797, -1.7047494649887085)</t>
        </is>
      </c>
      <c r="R876" t="inlineStr"/>
    </row>
    <row r="877">
      <c r="A877" t="n">
        <v>73248</v>
      </c>
      <c r="B877" t="inlineStr">
        <is>
          <t>RNZ32</t>
        </is>
      </c>
      <c r="C877" t="inlineStr">
        <is>
          <t>Hospital</t>
        </is>
      </c>
      <c r="D877" t="inlineStr">
        <is>
          <t>Hospital</t>
        </is>
      </c>
      <c r="E877" t="inlineStr">
        <is>
          <t>Independent Sector</t>
        </is>
      </c>
      <c r="F877" t="inlineStr">
        <is>
          <t>Visible</t>
        </is>
      </c>
      <c r="G877" t="b">
        <v>0</v>
      </c>
      <c r="H877" t="inlineStr">
        <is>
          <t>Warminster Community Hospital</t>
        </is>
      </c>
      <c r="I877" t="inlineStr">
        <is>
          <t>The Avenue</t>
        </is>
      </c>
      <c r="J877" t="inlineStr">
        <is>
          <t>Warminster, Wiltshire</t>
        </is>
      </c>
      <c r="K877" t="inlineStr">
        <is>
          <t>BA12 8QS</t>
        </is>
      </c>
      <c r="L877" t="inlineStr">
        <is>
          <t>RNZ</t>
        </is>
      </c>
      <c r="M877" t="inlineStr">
        <is>
          <t>Salisbury NHS Foundation Trust</t>
        </is>
      </c>
      <c r="N877" t="inlineStr"/>
      <c r="O877" t="inlineStr"/>
      <c r="P877">
        <f>HYPERLINK("nan", "nan")</f>
        <v/>
      </c>
      <c r="Q877" t="inlineStr">
        <is>
          <t>(51.20670700073242, -2.181701183319092)</t>
        </is>
      </c>
      <c r="R877" t="inlineStr"/>
    </row>
    <row r="878">
      <c r="A878" t="n">
        <v>73351</v>
      </c>
      <c r="B878" t="inlineStr">
        <is>
          <t>RY333</t>
        </is>
      </c>
      <c r="C878" t="inlineStr">
        <is>
          <t>Hospital</t>
        </is>
      </c>
      <c r="D878" t="inlineStr">
        <is>
          <t>UNKNOWN</t>
        </is>
      </c>
      <c r="E878" t="inlineStr">
        <is>
          <t>Independent Sector</t>
        </is>
      </c>
      <c r="F878" t="inlineStr">
        <is>
          <t>Visible</t>
        </is>
      </c>
      <c r="G878" t="b">
        <v>0</v>
      </c>
      <c r="H878" t="inlineStr">
        <is>
          <t>Wells Cottage Hospital</t>
        </is>
      </c>
      <c r="I878" t="inlineStr">
        <is>
          <t>Mill Road</t>
        </is>
      </c>
      <c r="J878" t="inlineStr">
        <is>
          <t>Wells-Next-The-Sea, Norfolk</t>
        </is>
      </c>
      <c r="K878" t="inlineStr">
        <is>
          <t>NR23 1RF</t>
        </is>
      </c>
      <c r="L878" t="inlineStr">
        <is>
          <t>RY3</t>
        </is>
      </c>
      <c r="M878" t="inlineStr">
        <is>
          <t>Norfolk Community Health and Care NHS Trust</t>
        </is>
      </c>
      <c r="N878" t="inlineStr"/>
      <c r="O878" t="inlineStr"/>
      <c r="P878">
        <f>HYPERLINK("nan", "nan")</f>
        <v/>
      </c>
      <c r="Q878" t="inlineStr">
        <is>
          <t>(52.95451354980469, 0.8353365659713746)</t>
        </is>
      </c>
      <c r="R878" t="inlineStr"/>
    </row>
    <row r="879">
      <c r="A879" t="n">
        <v>73658</v>
      </c>
      <c r="B879" t="inlineStr">
        <is>
          <t>RDR3E</t>
        </is>
      </c>
      <c r="C879" t="inlineStr">
        <is>
          <t>Hospital</t>
        </is>
      </c>
      <c r="D879" t="inlineStr">
        <is>
          <t>UNKNOWN</t>
        </is>
      </c>
      <c r="E879" t="inlineStr">
        <is>
          <t>Independent Sector</t>
        </is>
      </c>
      <c r="F879" t="inlineStr">
        <is>
          <t>Visible</t>
        </is>
      </c>
      <c r="G879" t="b">
        <v>1</v>
      </c>
      <c r="H879" t="inlineStr">
        <is>
          <t>Crawley Hospital- Sussex Community NHS Trust</t>
        </is>
      </c>
      <c r="I879" t="inlineStr">
        <is>
          <t>West Green Drive</t>
        </is>
      </c>
      <c r="J879" t="inlineStr">
        <is>
          <t>Crawley, West Sussex</t>
        </is>
      </c>
      <c r="K879" t="inlineStr">
        <is>
          <t>RH11 7DH</t>
        </is>
      </c>
      <c r="L879" t="inlineStr">
        <is>
          <t>RDR</t>
        </is>
      </c>
      <c r="M879" t="inlineStr">
        <is>
          <t>Sussex Community NHS Foundation Trust</t>
        </is>
      </c>
      <c r="N879" t="inlineStr"/>
      <c r="O879" t="inlineStr"/>
      <c r="P879">
        <f>HYPERLINK("nan", "nan")</f>
        <v/>
      </c>
      <c r="Q879" t="inlineStr">
        <is>
          <t>(51.11660385131836, -0.1973885148763656)</t>
        </is>
      </c>
      <c r="R879" t="inlineStr"/>
    </row>
    <row r="880">
      <c r="A880" t="n">
        <v>73660</v>
      </c>
      <c r="B880" t="inlineStr">
        <is>
          <t>RW1Q2</t>
        </is>
      </c>
      <c r="C880" t="inlineStr">
        <is>
          <t>Hospital</t>
        </is>
      </c>
      <c r="D880" t="inlineStr">
        <is>
          <t>Hospital</t>
        </is>
      </c>
      <c r="E880" t="inlineStr">
        <is>
          <t>Independent Sector</t>
        </is>
      </c>
      <c r="F880" t="inlineStr">
        <is>
          <t>Visible</t>
        </is>
      </c>
      <c r="G880" t="b">
        <v>0</v>
      </c>
      <c r="H880" t="inlineStr">
        <is>
          <t>Fenwick Hospital</t>
        </is>
      </c>
      <c r="I880" t="inlineStr">
        <is>
          <t>Pikes Hill</t>
        </is>
      </c>
      <c r="J880" t="inlineStr">
        <is>
          <t>Lyndhurst, Hampshire</t>
        </is>
      </c>
      <c r="K880" t="inlineStr">
        <is>
          <t>SO43 7NG</t>
        </is>
      </c>
      <c r="L880" t="inlineStr">
        <is>
          <t>RW1</t>
        </is>
      </c>
      <c r="M880" t="inlineStr">
        <is>
          <t>Southern Health NHS Foundation Trust</t>
        </is>
      </c>
      <c r="N880" t="inlineStr"/>
      <c r="O880" t="inlineStr"/>
      <c r="P880">
        <f>HYPERLINK("nan", "nan")</f>
        <v/>
      </c>
      <c r="Q880" t="inlineStr">
        <is>
          <t>(50.87918090820313, -1.5838080644607544)</t>
        </is>
      </c>
      <c r="R880" t="inlineStr"/>
    </row>
    <row r="881">
      <c r="A881" t="n">
        <v>73661</v>
      </c>
      <c r="B881" t="inlineStr">
        <is>
          <t>RW1Q6</t>
        </is>
      </c>
      <c r="C881" t="inlineStr">
        <is>
          <t>Hospital</t>
        </is>
      </c>
      <c r="D881" t="inlineStr">
        <is>
          <t>Hospital</t>
        </is>
      </c>
      <c r="E881" t="inlineStr">
        <is>
          <t>Independent Sector</t>
        </is>
      </c>
      <c r="F881" t="inlineStr">
        <is>
          <t>Visible</t>
        </is>
      </c>
      <c r="G881" t="b">
        <v>1</v>
      </c>
      <c r="H881" t="inlineStr">
        <is>
          <t>Hythe Hospital</t>
        </is>
      </c>
      <c r="I881" t="inlineStr">
        <is>
          <t>Beaulieu Road, Hythe</t>
        </is>
      </c>
      <c r="J881" t="inlineStr">
        <is>
          <t>Southampton, Hampshire</t>
        </is>
      </c>
      <c r="K881" t="inlineStr">
        <is>
          <t>SO45 4ZB</t>
        </is>
      </c>
      <c r="L881" t="inlineStr">
        <is>
          <t>RW1</t>
        </is>
      </c>
      <c r="M881" t="inlineStr">
        <is>
          <t>Southern Health NHS Foundation Trust</t>
        </is>
      </c>
      <c r="N881" t="inlineStr">
        <is>
          <t>023 8042 3203</t>
        </is>
      </c>
      <c r="O881" t="inlineStr"/>
      <c r="P881">
        <f>HYPERLINK("https://www.southernhealth.nhs.uk/locations/hythe-hospital/", "https://www.southernhealth.nhs.uk/locations/hythe-hospital/")</f>
        <v/>
      </c>
      <c r="Q881" t="inlineStr">
        <is>
          <t>(50.85858535766602, -1.4028993844985962)</t>
        </is>
      </c>
      <c r="R881" t="inlineStr"/>
    </row>
    <row r="882">
      <c r="A882" t="n">
        <v>73748</v>
      </c>
      <c r="B882" t="inlineStr">
        <is>
          <t>RW1YH</t>
        </is>
      </c>
      <c r="C882" t="inlineStr">
        <is>
          <t>Hospital</t>
        </is>
      </c>
      <c r="D882" t="inlineStr">
        <is>
          <t>UNKNOWN</t>
        </is>
      </c>
      <c r="E882" t="inlineStr">
        <is>
          <t>Independent Sector</t>
        </is>
      </c>
      <c r="F882" t="inlineStr">
        <is>
          <t>Visible</t>
        </is>
      </c>
      <c r="G882" t="b">
        <v>0</v>
      </c>
      <c r="H882" t="inlineStr">
        <is>
          <t>Ashurst Hospital</t>
        </is>
      </c>
      <c r="I882" t="inlineStr">
        <is>
          <t>Lyndhurst Road, Ashurst</t>
        </is>
      </c>
      <c r="J882" t="inlineStr">
        <is>
          <t>Southampton, Hampshire</t>
        </is>
      </c>
      <c r="K882" t="inlineStr">
        <is>
          <t>SO40 7AR</t>
        </is>
      </c>
      <c r="L882" t="inlineStr">
        <is>
          <t>RW1</t>
        </is>
      </c>
      <c r="M882" t="inlineStr">
        <is>
          <t>Southern Health NHS Foundation Trust</t>
        </is>
      </c>
      <c r="N882" t="inlineStr"/>
      <c r="O882" t="inlineStr"/>
      <c r="P882">
        <f>HYPERLINK("nan", "nan")</f>
        <v/>
      </c>
      <c r="Q882" t="inlineStr">
        <is>
          <t>(50.89214324951172, -1.5222853422164917)</t>
        </is>
      </c>
      <c r="R882" t="inlineStr"/>
    </row>
    <row r="883">
      <c r="A883" t="n">
        <v>73752</v>
      </c>
      <c r="B883" t="inlineStr">
        <is>
          <t>RW1YM</t>
        </is>
      </c>
      <c r="C883" t="inlineStr">
        <is>
          <t>Hospital</t>
        </is>
      </c>
      <c r="D883" t="inlineStr">
        <is>
          <t>Hospital</t>
        </is>
      </c>
      <c r="E883" t="inlineStr">
        <is>
          <t>Independent Sector</t>
        </is>
      </c>
      <c r="F883" t="inlineStr">
        <is>
          <t>Visible</t>
        </is>
      </c>
      <c r="G883" t="b">
        <v>1</v>
      </c>
      <c r="H883" t="inlineStr">
        <is>
          <t>Lymington New Forest Hospital</t>
        </is>
      </c>
      <c r="I883" t="inlineStr">
        <is>
          <t>Wellworthy Road</t>
        </is>
      </c>
      <c r="J883" t="inlineStr">
        <is>
          <t>Lymington, Hampshire</t>
        </is>
      </c>
      <c r="K883" t="inlineStr">
        <is>
          <t>SO41 8QD</t>
        </is>
      </c>
      <c r="L883" t="inlineStr">
        <is>
          <t>RW1</t>
        </is>
      </c>
      <c r="M883" t="inlineStr">
        <is>
          <t>Southern Health NHS Foundation Trust</t>
        </is>
      </c>
      <c r="N883" t="inlineStr">
        <is>
          <t>01590 663000</t>
        </is>
      </c>
      <c r="O883" t="inlineStr"/>
      <c r="P883">
        <f>HYPERLINK("https://www.southernhealth.nhs.uk/locations/lymington-new-forest-hospital/", "https://www.southernhealth.nhs.uk/locations/lymington-new-forest-hospital/")</f>
        <v/>
      </c>
      <c r="Q883" t="inlineStr">
        <is>
          <t>(50.76910400390625, -1.545462131500244)</t>
        </is>
      </c>
      <c r="R883" t="inlineStr"/>
    </row>
    <row r="884">
      <c r="A884" t="n">
        <v>73788</v>
      </c>
      <c r="B884" t="inlineStr">
        <is>
          <t>R1CG5</t>
        </is>
      </c>
      <c r="C884" t="inlineStr">
        <is>
          <t>Hospital</t>
        </is>
      </c>
      <c r="D884" t="inlineStr">
        <is>
          <t>UNKNOWN</t>
        </is>
      </c>
      <c r="E884" t="inlineStr">
        <is>
          <t>Independent Sector</t>
        </is>
      </c>
      <c r="F884" t="inlineStr">
        <is>
          <t>Visible</t>
        </is>
      </c>
      <c r="G884" t="b">
        <v>0</v>
      </c>
      <c r="H884" t="inlineStr">
        <is>
          <t>Milford War Memorial Hospital</t>
        </is>
      </c>
      <c r="I884" t="inlineStr">
        <is>
          <t>Sea Road</t>
        </is>
      </c>
      <c r="J884" t="inlineStr">
        <is>
          <t>Lymington, Hampshire</t>
        </is>
      </c>
      <c r="K884" t="inlineStr">
        <is>
          <t>SO41 0PG</t>
        </is>
      </c>
      <c r="L884" t="inlineStr">
        <is>
          <t>R1C</t>
        </is>
      </c>
      <c r="M884" t="inlineStr">
        <is>
          <t>Solent NHS Trust</t>
        </is>
      </c>
      <c r="N884" t="inlineStr"/>
      <c r="O884" t="inlineStr"/>
      <c r="P884">
        <f>HYPERLINK("nan", "nan")</f>
        <v/>
      </c>
      <c r="Q884" t="inlineStr">
        <is>
          <t>(50.72243118286133, -1.5895037651062012)</t>
        </is>
      </c>
      <c r="R884" t="inlineStr"/>
    </row>
    <row r="885">
      <c r="A885" t="n">
        <v>74411</v>
      </c>
      <c r="B885" t="inlineStr">
        <is>
          <t>RATAP</t>
        </is>
      </c>
      <c r="C885" t="inlineStr">
        <is>
          <t>Hospital</t>
        </is>
      </c>
      <c r="D885" t="inlineStr">
        <is>
          <t>UNKNOWN</t>
        </is>
      </c>
      <c r="E885" t="inlineStr">
        <is>
          <t>Independent Sector</t>
        </is>
      </c>
      <c r="F885" t="inlineStr">
        <is>
          <t>Visible</t>
        </is>
      </c>
      <c r="G885" t="b">
        <v>1</v>
      </c>
      <c r="H885" t="inlineStr">
        <is>
          <t>Barking Community Hospital</t>
        </is>
      </c>
      <c r="I885" t="inlineStr">
        <is>
          <t>Upney Lane</t>
        </is>
      </c>
      <c r="J885" t="inlineStr">
        <is>
          <t>Barking, Essex</t>
        </is>
      </c>
      <c r="K885" t="inlineStr">
        <is>
          <t>IG11 9LX</t>
        </is>
      </c>
      <c r="L885" t="inlineStr">
        <is>
          <t>RAT</t>
        </is>
      </c>
      <c r="M885" t="inlineStr">
        <is>
          <t>North East London NHS Foundation Trust</t>
        </is>
      </c>
      <c r="N885" t="inlineStr">
        <is>
          <t>02036442301</t>
        </is>
      </c>
      <c r="O885" t="inlineStr"/>
      <c r="P885">
        <f>HYPERLINK("nan", "nan")</f>
        <v/>
      </c>
      <c r="Q885" t="inlineStr">
        <is>
          <t>(51.5385627746582, 0.0987414494156837)</t>
        </is>
      </c>
      <c r="R885" t="inlineStr"/>
    </row>
    <row r="886">
      <c r="A886" t="n">
        <v>74515</v>
      </c>
      <c r="B886" t="inlineStr">
        <is>
          <t>TAHXP</t>
        </is>
      </c>
      <c r="C886" t="inlineStr">
        <is>
          <t>Hospital</t>
        </is>
      </c>
      <c r="D886" t="inlineStr">
        <is>
          <t>Hospital</t>
        </is>
      </c>
      <c r="E886" t="inlineStr">
        <is>
          <t>Independent Sector</t>
        </is>
      </c>
      <c r="F886" t="inlineStr">
        <is>
          <t>Visible</t>
        </is>
      </c>
      <c r="G886" t="b">
        <v>0</v>
      </c>
      <c r="H886" t="inlineStr">
        <is>
          <t>Grenoside Grange</t>
        </is>
      </c>
      <c r="I886" t="inlineStr">
        <is>
          <t>Salt Box Lane, Grenoside</t>
        </is>
      </c>
      <c r="J886" t="inlineStr">
        <is>
          <t>Sheffield, South Yorkshire</t>
        </is>
      </c>
      <c r="K886" t="inlineStr">
        <is>
          <t>S35 8QS</t>
        </is>
      </c>
      <c r="L886" t="inlineStr">
        <is>
          <t>TAH</t>
        </is>
      </c>
      <c r="M886" t="inlineStr">
        <is>
          <t>Sheffield Health and Social Care NHS Foundation Trust</t>
        </is>
      </c>
      <c r="N886" t="inlineStr"/>
      <c r="O886" t="inlineStr"/>
      <c r="P886">
        <f>HYPERLINK("nan", "nan")</f>
        <v/>
      </c>
      <c r="Q886" t="inlineStr">
        <is>
          <t>(53.43637847900391, -1.4955018758773804)</t>
        </is>
      </c>
      <c r="R886" t="inlineStr"/>
    </row>
    <row r="887">
      <c r="A887" t="n">
        <v>74534</v>
      </c>
      <c r="B887" t="inlineStr">
        <is>
          <t>TAHCC</t>
        </is>
      </c>
      <c r="C887" t="inlineStr">
        <is>
          <t>Hospital</t>
        </is>
      </c>
      <c r="D887" t="inlineStr">
        <is>
          <t>Hospital</t>
        </is>
      </c>
      <c r="E887" t="inlineStr">
        <is>
          <t>NHS Sector</t>
        </is>
      </c>
      <c r="F887" t="inlineStr">
        <is>
          <t>Visible</t>
        </is>
      </c>
      <c r="G887" t="b">
        <v>1</v>
      </c>
      <c r="H887" t="inlineStr">
        <is>
          <t>The Longley Centre</t>
        </is>
      </c>
      <c r="I887" t="inlineStr">
        <is>
          <t>Norwood Grange Drive</t>
        </is>
      </c>
      <c r="J887" t="inlineStr">
        <is>
          <t>Sheffield</t>
        </is>
      </c>
      <c r="K887" t="inlineStr">
        <is>
          <t>S5 7JT</t>
        </is>
      </c>
      <c r="L887" t="inlineStr">
        <is>
          <t>TAH</t>
        </is>
      </c>
      <c r="M887" t="inlineStr">
        <is>
          <t>Sheffield Health and Social Care NHS Foundation Trust</t>
        </is>
      </c>
      <c r="N887" t="inlineStr">
        <is>
          <t>0114 2261600</t>
        </is>
      </c>
      <c r="O887" t="inlineStr"/>
      <c r="P887">
        <f>HYPERLINK("http://www.shsc.nhs.uk", "http://www.shsc.nhs.uk")</f>
        <v/>
      </c>
      <c r="Q887" t="inlineStr">
        <is>
          <t>(53.41022872924805, -1.460142970085144)</t>
        </is>
      </c>
      <c r="R887" t="inlineStr"/>
    </row>
    <row r="888">
      <c r="A888" t="n">
        <v>74650</v>
      </c>
      <c r="B888" t="inlineStr">
        <is>
          <t>RHU16</t>
        </is>
      </c>
      <c r="C888" t="inlineStr">
        <is>
          <t>Hospital</t>
        </is>
      </c>
      <c r="D888" t="inlineStr">
        <is>
          <t>Hospital</t>
        </is>
      </c>
      <c r="E888" t="inlineStr">
        <is>
          <t>Independent Sector</t>
        </is>
      </c>
      <c r="F888" t="inlineStr">
        <is>
          <t>Visible</t>
        </is>
      </c>
      <c r="G888" t="b">
        <v>0</v>
      </c>
      <c r="H888" t="inlineStr">
        <is>
          <t>Emsworth Hospital</t>
        </is>
      </c>
      <c r="I888" t="inlineStr">
        <is>
          <t>Victoria Cottage Hospital, North Street</t>
        </is>
      </c>
      <c r="J888" t="inlineStr">
        <is>
          <t>Emsworth, Hampshire</t>
        </is>
      </c>
      <c r="K888" t="inlineStr">
        <is>
          <t>PO10 7DD</t>
        </is>
      </c>
      <c r="L888" t="inlineStr">
        <is>
          <t>RHU</t>
        </is>
      </c>
      <c r="M888" t="inlineStr">
        <is>
          <t>Portsmouth Hospitals NHS Trust</t>
        </is>
      </c>
      <c r="N888" t="inlineStr"/>
      <c r="O888" t="inlineStr"/>
      <c r="P888">
        <f>HYPERLINK("nan", "nan")</f>
        <v/>
      </c>
      <c r="Q888" t="inlineStr">
        <is>
          <t>(50.84840393066406, -0.9373946189880372)</t>
        </is>
      </c>
      <c r="R888" t="inlineStr"/>
    </row>
    <row r="889">
      <c r="A889" t="n">
        <v>74672</v>
      </c>
      <c r="B889" t="inlineStr">
        <is>
          <t>RPGDJ</t>
        </is>
      </c>
      <c r="C889" t="inlineStr">
        <is>
          <t>Hospital</t>
        </is>
      </c>
      <c r="D889" t="inlineStr">
        <is>
          <t>UNKNOWN</t>
        </is>
      </c>
      <c r="E889" t="inlineStr">
        <is>
          <t>Independent Sector</t>
        </is>
      </c>
      <c r="F889" t="inlineStr">
        <is>
          <t>Visible</t>
        </is>
      </c>
      <c r="G889" t="b">
        <v>0</v>
      </c>
      <c r="H889" t="inlineStr">
        <is>
          <t>Upton Day Hospital</t>
        </is>
      </c>
      <c r="I889" t="inlineStr">
        <is>
          <t>14 Upton Road</t>
        </is>
      </c>
      <c r="J889" t="inlineStr">
        <is>
          <t>Bexleyheath, Kent</t>
        </is>
      </c>
      <c r="K889" t="inlineStr">
        <is>
          <t>DA6 8LQ</t>
        </is>
      </c>
      <c r="L889" t="inlineStr">
        <is>
          <t>RPG</t>
        </is>
      </c>
      <c r="M889" t="inlineStr">
        <is>
          <t>Oxleas NHS Foundation Trust</t>
        </is>
      </c>
      <c r="N889" t="inlineStr"/>
      <c r="O889" t="inlineStr"/>
      <c r="P889">
        <f>HYPERLINK("nan", "nan")</f>
        <v/>
      </c>
      <c r="Q889" t="inlineStr">
        <is>
          <t>(51.45712280273438, 0.1316957622766494)</t>
        </is>
      </c>
      <c r="R889" t="inlineStr"/>
    </row>
    <row r="890">
      <c r="A890" t="n">
        <v>74780</v>
      </c>
      <c r="B890" t="inlineStr">
        <is>
          <t>RY409</t>
        </is>
      </c>
      <c r="C890" t="inlineStr">
        <is>
          <t>Hospital</t>
        </is>
      </c>
      <c r="D890" t="inlineStr">
        <is>
          <t>Hospital</t>
        </is>
      </c>
      <c r="E890" t="inlineStr">
        <is>
          <t>Independent Sector</t>
        </is>
      </c>
      <c r="F890" t="inlineStr">
        <is>
          <t>Visible</t>
        </is>
      </c>
      <c r="G890" t="b">
        <v>1</v>
      </c>
      <c r="H890" t="inlineStr">
        <is>
          <t>Herts &amp; Essex Hospital</t>
        </is>
      </c>
      <c r="I890" t="inlineStr">
        <is>
          <t>Haymeads Lane, Oxford and Cambridge Wards</t>
        </is>
      </c>
      <c r="J890" t="inlineStr">
        <is>
          <t>Bishop's Stortford, Hertfordshire</t>
        </is>
      </c>
      <c r="K890" t="inlineStr">
        <is>
          <t>CM23 5JH</t>
        </is>
      </c>
      <c r="L890" t="inlineStr">
        <is>
          <t>RY4</t>
        </is>
      </c>
      <c r="M890" t="inlineStr">
        <is>
          <t>Hertfordshire Community NHS Trust</t>
        </is>
      </c>
      <c r="N890" t="inlineStr">
        <is>
          <t>01279 655191</t>
        </is>
      </c>
      <c r="O890" t="inlineStr"/>
      <c r="P890">
        <f>HYPERLINK("https://www.hct.nhs.uk/", "https://www.hct.nhs.uk/")</f>
        <v/>
      </c>
      <c r="Q890" t="inlineStr">
        <is>
          <t>(51.86548233032226, 0.1743354797363281)</t>
        </is>
      </c>
      <c r="R890" t="inlineStr"/>
    </row>
    <row r="891">
      <c r="A891" t="n">
        <v>74783</v>
      </c>
      <c r="B891" t="inlineStr">
        <is>
          <t>RY412</t>
        </is>
      </c>
      <c r="C891" t="inlineStr">
        <is>
          <t>Hospital</t>
        </is>
      </c>
      <c r="D891" t="inlineStr">
        <is>
          <t>Hospital</t>
        </is>
      </c>
      <c r="E891" t="inlineStr">
        <is>
          <t>Independent Sector</t>
        </is>
      </c>
      <c r="F891" t="inlineStr">
        <is>
          <t>Visible</t>
        </is>
      </c>
      <c r="G891" t="b">
        <v>1</v>
      </c>
      <c r="H891" t="inlineStr">
        <is>
          <t>Queen Victoria Memorial Hospital</t>
        </is>
      </c>
      <c r="I891" t="inlineStr">
        <is>
          <t>School Lane</t>
        </is>
      </c>
      <c r="J891" t="inlineStr">
        <is>
          <t>Welwyn, Hertfordshire</t>
        </is>
      </c>
      <c r="K891" t="inlineStr">
        <is>
          <t>AL6 9PW</t>
        </is>
      </c>
      <c r="L891" t="inlineStr">
        <is>
          <t>RY4</t>
        </is>
      </c>
      <c r="M891" t="inlineStr">
        <is>
          <t>Hertfordshire Community NHS Trust</t>
        </is>
      </c>
      <c r="N891" t="inlineStr">
        <is>
          <t>01438 841800</t>
        </is>
      </c>
      <c r="O891" t="inlineStr"/>
      <c r="P891">
        <f>HYPERLINK("nan", "nan")</f>
        <v/>
      </c>
      <c r="Q891" t="inlineStr">
        <is>
          <t>(51.82795715332031, -0.2228529453277588)</t>
        </is>
      </c>
      <c r="R891" t="inlineStr"/>
    </row>
    <row r="892">
      <c r="A892" t="n">
        <v>74976</v>
      </c>
      <c r="B892" t="inlineStr">
        <is>
          <t>NM601</t>
        </is>
      </c>
      <c r="C892" t="inlineStr">
        <is>
          <t>Hospital</t>
        </is>
      </c>
      <c r="D892" t="inlineStr">
        <is>
          <t>UNKNOWN</t>
        </is>
      </c>
      <c r="E892" t="inlineStr">
        <is>
          <t>NHS Sector</t>
        </is>
      </c>
      <c r="F892" t="inlineStr">
        <is>
          <t>Visible</t>
        </is>
      </c>
      <c r="G892" t="b">
        <v>0</v>
      </c>
      <c r="H892" t="inlineStr">
        <is>
          <t>St Georges Hospital</t>
        </is>
      </c>
      <c r="I892" t="inlineStr">
        <is>
          <t>De La Warr Road, Milford On Sea</t>
        </is>
      </c>
      <c r="J892" t="inlineStr">
        <is>
          <t>Lymington, Hampshire</t>
        </is>
      </c>
      <c r="K892" t="inlineStr">
        <is>
          <t>SO41 0PS</t>
        </is>
      </c>
      <c r="L892" t="inlineStr">
        <is>
          <t>NM6</t>
        </is>
      </c>
      <c r="M892" t="inlineStr">
        <is>
          <t>St Georges Hospital Ltd</t>
        </is>
      </c>
      <c r="N892" t="inlineStr"/>
      <c r="O892" t="inlineStr"/>
      <c r="P892">
        <f>HYPERLINK("nan", "nan")</f>
        <v/>
      </c>
      <c r="Q892" t="inlineStr">
        <is>
          <t>(50.72458267211914, -1.6004078388214111)</t>
        </is>
      </c>
      <c r="R892" t="inlineStr"/>
    </row>
    <row r="893">
      <c r="A893" t="n">
        <v>75009</v>
      </c>
      <c r="B893" t="inlineStr">
        <is>
          <t>RW170</t>
        </is>
      </c>
      <c r="C893" t="inlineStr">
        <is>
          <t>Hospital</t>
        </is>
      </c>
      <c r="D893" t="inlineStr">
        <is>
          <t>Hospital</t>
        </is>
      </c>
      <c r="E893" t="inlineStr">
        <is>
          <t>Independent Sector</t>
        </is>
      </c>
      <c r="F893" t="inlineStr">
        <is>
          <t>Visible</t>
        </is>
      </c>
      <c r="G893" t="b">
        <v>1</v>
      </c>
      <c r="H893" t="inlineStr">
        <is>
          <t>Petersfield Hospital - Southern Health NHS Foundation Trust</t>
        </is>
      </c>
      <c r="I893" t="inlineStr">
        <is>
          <t>Swan Street</t>
        </is>
      </c>
      <c r="J893" t="inlineStr">
        <is>
          <t>Petersfield, Hampshire</t>
        </is>
      </c>
      <c r="K893" t="inlineStr">
        <is>
          <t>GU32 3LB</t>
        </is>
      </c>
      <c r="L893" t="inlineStr">
        <is>
          <t>RW1</t>
        </is>
      </c>
      <c r="M893" t="inlineStr">
        <is>
          <t>Southern Health NHS Foundation Trust</t>
        </is>
      </c>
      <c r="N893" t="inlineStr">
        <is>
          <t>02382 319000</t>
        </is>
      </c>
      <c r="O893" t="inlineStr"/>
      <c r="P893">
        <f>HYPERLINK("https://www.southernhealth.nhs.uk/locations/petersfield-community-hospital/", "https://www.southernhealth.nhs.uk/locations/petersfield-community-hospital/")</f>
        <v/>
      </c>
      <c r="Q893" t="inlineStr">
        <is>
          <t>(51.00388717651367, -0.942384362220764)</t>
        </is>
      </c>
      <c r="R893" t="inlineStr"/>
    </row>
    <row r="894">
      <c r="A894" t="n">
        <v>75023</v>
      </c>
      <c r="B894" t="inlineStr">
        <is>
          <t>NL001</t>
        </is>
      </c>
      <c r="C894" t="inlineStr">
        <is>
          <t>Hospital</t>
        </is>
      </c>
      <c r="D894" t="inlineStr">
        <is>
          <t>Hospital</t>
        </is>
      </c>
      <c r="E894" t="inlineStr">
        <is>
          <t>NHS Sector</t>
        </is>
      </c>
      <c r="F894" t="inlineStr">
        <is>
          <t>Visible</t>
        </is>
      </c>
      <c r="G894" t="b">
        <v>0</v>
      </c>
      <c r="H894" t="inlineStr">
        <is>
          <t>John Munroe Hospital Site</t>
        </is>
      </c>
      <c r="I894" t="inlineStr">
        <is>
          <t>Horton Road, Rudyard</t>
        </is>
      </c>
      <c r="J894" t="inlineStr">
        <is>
          <t>Leek, Staffordshire</t>
        </is>
      </c>
      <c r="K894" t="inlineStr">
        <is>
          <t>ST13 8RU</t>
        </is>
      </c>
      <c r="L894" t="inlineStr">
        <is>
          <t>NL0</t>
        </is>
      </c>
      <c r="M894" t="inlineStr">
        <is>
          <t>John Munroe Hospital</t>
        </is>
      </c>
      <c r="N894" t="inlineStr"/>
      <c r="O894" t="inlineStr"/>
      <c r="P894">
        <f>HYPERLINK("nan", "nan")</f>
        <v/>
      </c>
      <c r="Q894" t="inlineStr">
        <is>
          <t>(53.12484741210938, -2.084958553314209)</t>
        </is>
      </c>
      <c r="R894" t="inlineStr"/>
    </row>
    <row r="895">
      <c r="A895" t="n">
        <v>75095</v>
      </c>
      <c r="B895" t="inlineStr">
        <is>
          <t>RW1FY</t>
        </is>
      </c>
      <c r="C895" t="inlineStr">
        <is>
          <t>Hospital</t>
        </is>
      </c>
      <c r="D895" t="inlineStr">
        <is>
          <t>Hospital</t>
        </is>
      </c>
      <c r="E895" t="inlineStr">
        <is>
          <t>Independent Sector</t>
        </is>
      </c>
      <c r="F895" t="inlineStr">
        <is>
          <t>Visible</t>
        </is>
      </c>
      <c r="G895" t="b">
        <v>1</v>
      </c>
      <c r="H895" t="inlineStr">
        <is>
          <t>Romsey Hospital</t>
        </is>
      </c>
      <c r="I895" t="inlineStr">
        <is>
          <t>Winchester Hill</t>
        </is>
      </c>
      <c r="J895" t="inlineStr">
        <is>
          <t>Romsey, Hampshire</t>
        </is>
      </c>
      <c r="K895" t="inlineStr">
        <is>
          <t>SO51 7ZA</t>
        </is>
      </c>
      <c r="L895" t="inlineStr">
        <is>
          <t>RW1</t>
        </is>
      </c>
      <c r="M895" t="inlineStr">
        <is>
          <t>Southern Health NHS Foundation Trust</t>
        </is>
      </c>
      <c r="N895" t="inlineStr">
        <is>
          <t>023 8231 0350</t>
        </is>
      </c>
      <c r="O895" t="inlineStr"/>
      <c r="P895">
        <f>HYPERLINK("https://www.southernhealth.nhs.uk/locations/romsey-hospital/", "https://www.southernhealth.nhs.uk/locations/romsey-hospital/")</f>
        <v/>
      </c>
      <c r="Q895" t="inlineStr">
        <is>
          <t>(50.9920654296875, -1.481977939605713)</t>
        </is>
      </c>
      <c r="R895" t="inlineStr"/>
    </row>
    <row r="896">
      <c r="A896" t="n">
        <v>75250</v>
      </c>
      <c r="B896" t="inlineStr">
        <is>
          <t>RXP35</t>
        </is>
      </c>
      <c r="C896" t="inlineStr">
        <is>
          <t>Hospital</t>
        </is>
      </c>
      <c r="D896" t="inlineStr">
        <is>
          <t>Hospital</t>
        </is>
      </c>
      <c r="E896" t="inlineStr">
        <is>
          <t>Independent Sector</t>
        </is>
      </c>
      <c r="F896" t="inlineStr">
        <is>
          <t>Visible</t>
        </is>
      </c>
      <c r="G896" t="b">
        <v>1</v>
      </c>
      <c r="H896" t="inlineStr">
        <is>
          <t>New Richardson Hospital</t>
        </is>
      </c>
      <c r="I896" t="inlineStr">
        <is>
          <t>Victoria Road</t>
        </is>
      </c>
      <c r="J896" t="inlineStr">
        <is>
          <t>Barnard Castle</t>
        </is>
      </c>
      <c r="K896" t="inlineStr">
        <is>
          <t>DL12 8HT</t>
        </is>
      </c>
      <c r="L896" t="inlineStr">
        <is>
          <t>RXP</t>
        </is>
      </c>
      <c r="M896" t="inlineStr">
        <is>
          <t>County Durham and Darlington NHS Foundation Trust</t>
        </is>
      </c>
      <c r="N896" t="inlineStr">
        <is>
          <t>01833 696500</t>
        </is>
      </c>
      <c r="O896" t="inlineStr"/>
      <c r="P896">
        <f>HYPERLINK("nan", "nan")</f>
        <v/>
      </c>
      <c r="Q896" t="inlineStr">
        <is>
          <t>(54.54571151733398, -1.916138291358948)</t>
        </is>
      </c>
      <c r="R896" t="inlineStr"/>
    </row>
    <row r="897">
      <c r="A897" t="n">
        <v>75270</v>
      </c>
      <c r="B897" t="inlineStr">
        <is>
          <t>RAJ32</t>
        </is>
      </c>
      <c r="C897" t="inlineStr">
        <is>
          <t>Hospital</t>
        </is>
      </c>
      <c r="D897" t="inlineStr">
        <is>
          <t>Hospital</t>
        </is>
      </c>
      <c r="E897" t="inlineStr">
        <is>
          <t>Independent Sector</t>
        </is>
      </c>
      <c r="F897" t="inlineStr">
        <is>
          <t>Visible</t>
        </is>
      </c>
      <c r="G897" t="b">
        <v>0</v>
      </c>
      <c r="H897" t="inlineStr">
        <is>
          <t>Mid Essex Hospital</t>
        </is>
      </c>
      <c r="I897" t="inlineStr">
        <is>
          <t>Broomfield Hospital</t>
        </is>
      </c>
      <c r="J897" t="inlineStr">
        <is>
          <t>Chelmsford, Essex</t>
        </is>
      </c>
      <c r="K897" t="inlineStr">
        <is>
          <t>CM1 7ET</t>
        </is>
      </c>
      <c r="L897" t="inlineStr">
        <is>
          <t>RAJ</t>
        </is>
      </c>
      <c r="M897" t="inlineStr">
        <is>
          <t>Mid and South Essex NHS Foundation Trust</t>
        </is>
      </c>
      <c r="N897" t="inlineStr"/>
      <c r="O897" t="inlineStr"/>
      <c r="P897">
        <f>HYPERLINK("nan", "nan")</f>
        <v/>
      </c>
      <c r="Q897" t="inlineStr">
        <is>
          <t>(51.77465438842773, 0.4660079181194306)</t>
        </is>
      </c>
      <c r="R897" t="inlineStr"/>
    </row>
    <row r="898">
      <c r="A898" t="n">
        <v>75279</v>
      </c>
      <c r="B898" t="inlineStr">
        <is>
          <t>RN331</t>
        </is>
      </c>
      <c r="C898" t="inlineStr">
        <is>
          <t>Hospital</t>
        </is>
      </c>
      <c r="D898" t="inlineStr">
        <is>
          <t>UNKNOWN</t>
        </is>
      </c>
      <c r="E898" t="inlineStr">
        <is>
          <t>Independent Sector</t>
        </is>
      </c>
      <c r="F898" t="inlineStr">
        <is>
          <t>Visible</t>
        </is>
      </c>
      <c r="G898" t="b">
        <v>0</v>
      </c>
      <c r="H898" t="inlineStr">
        <is>
          <t>Malmesbury Community Hospital</t>
        </is>
      </c>
      <c r="I898" t="inlineStr">
        <is>
          <t>Burton Hill</t>
        </is>
      </c>
      <c r="J898" t="inlineStr">
        <is>
          <t>Malmesbury, Wiltshire</t>
        </is>
      </c>
      <c r="K898" t="inlineStr">
        <is>
          <t>SN16 0EQ</t>
        </is>
      </c>
      <c r="L898" t="inlineStr">
        <is>
          <t>RN3</t>
        </is>
      </c>
      <c r="M898" t="inlineStr">
        <is>
          <t>Great Western Hospitals NHS Foundation Trust</t>
        </is>
      </c>
      <c r="N898" t="inlineStr"/>
      <c r="O898" t="inlineStr"/>
      <c r="P898">
        <f>HYPERLINK("nan", "nan")</f>
        <v/>
      </c>
      <c r="Q898" t="inlineStr">
        <is>
          <t>(51.57769012451172, -2.0946319103240967)</t>
        </is>
      </c>
      <c r="R898" t="inlineStr"/>
    </row>
    <row r="899">
      <c r="A899" t="n">
        <v>75333</v>
      </c>
      <c r="B899" t="inlineStr">
        <is>
          <t>R1EE3</t>
        </is>
      </c>
      <c r="C899" t="inlineStr">
        <is>
          <t>Hospital</t>
        </is>
      </c>
      <c r="D899" t="inlineStr">
        <is>
          <t>Hospital</t>
        </is>
      </c>
      <c r="E899" t="inlineStr">
        <is>
          <t>Independent Sector</t>
        </is>
      </c>
      <c r="F899" t="inlineStr">
        <is>
          <t>Visible</t>
        </is>
      </c>
      <c r="G899" t="b">
        <v>1</v>
      </c>
      <c r="H899" t="inlineStr">
        <is>
          <t>Leek Moorlands Hospital</t>
        </is>
      </c>
      <c r="I899" t="inlineStr">
        <is>
          <t>Ashbourne Road</t>
        </is>
      </c>
      <c r="J899" t="inlineStr">
        <is>
          <t>Leek, Staffordshire</t>
        </is>
      </c>
      <c r="K899" t="inlineStr">
        <is>
          <t>ST13 5BQ</t>
        </is>
      </c>
      <c r="L899" t="inlineStr">
        <is>
          <t>RRE</t>
        </is>
      </c>
      <c r="M899" t="inlineStr">
        <is>
          <t>Midlands Partnership NHS Foundation Trust</t>
        </is>
      </c>
      <c r="N899" t="inlineStr">
        <is>
          <t>0300 123 1894</t>
        </is>
      </c>
      <c r="O899" t="inlineStr"/>
      <c r="P899">
        <f>HYPERLINK("http://www.staffordshireandstokeontrent.nhs.uk/Services/leek-moorlands-hospital.htm", "http://www.staffordshireandstokeontrent.nhs.uk/Services/leek-moorlands-hospital.htm")</f>
        <v/>
      </c>
      <c r="Q899" t="inlineStr">
        <is>
          <t>(53.10279083251953, -2.009697914123535)</t>
        </is>
      </c>
      <c r="R899" t="inlineStr"/>
    </row>
    <row r="900">
      <c r="A900" t="n">
        <v>75334</v>
      </c>
      <c r="B900" t="inlineStr">
        <is>
          <t>R1EE4</t>
        </is>
      </c>
      <c r="C900" t="inlineStr">
        <is>
          <t>Hospital</t>
        </is>
      </c>
      <c r="D900" t="inlineStr">
        <is>
          <t>Hospital</t>
        </is>
      </c>
      <c r="E900" t="inlineStr">
        <is>
          <t>Independent Sector</t>
        </is>
      </c>
      <c r="F900" t="inlineStr">
        <is>
          <t>Visible</t>
        </is>
      </c>
      <c r="G900" t="b">
        <v>1</v>
      </c>
      <c r="H900" t="inlineStr">
        <is>
          <t>Cheadle Hospital</t>
        </is>
      </c>
      <c r="I900" t="inlineStr">
        <is>
          <t>Royal Walk, Cheadle</t>
        </is>
      </c>
      <c r="J900" t="inlineStr">
        <is>
          <t>Stoke-On-Trent, Staffordshire</t>
        </is>
      </c>
      <c r="K900" t="inlineStr">
        <is>
          <t>ST10 1NS</t>
        </is>
      </c>
      <c r="L900" t="inlineStr">
        <is>
          <t>RRE</t>
        </is>
      </c>
      <c r="M900" t="inlineStr">
        <is>
          <t>Midlands Partnership NHS Foundation Trust</t>
        </is>
      </c>
      <c r="N900" t="inlineStr">
        <is>
          <t>0300 7900 232</t>
        </is>
      </c>
      <c r="O900" t="inlineStr"/>
      <c r="P900">
        <f>HYPERLINK("http://www.staffordshireandstokeontrent.nhs.uk", "http://www.staffordshireandstokeontrent.nhs.uk")</f>
        <v/>
      </c>
      <c r="Q900" t="inlineStr">
        <is>
          <t>(52.98420715332031, -1.9901878833770752)</t>
        </is>
      </c>
      <c r="R900" t="inlineStr"/>
    </row>
    <row r="901">
      <c r="A901" t="n">
        <v>75335</v>
      </c>
      <c r="B901" t="inlineStr">
        <is>
          <t>R1EE5</t>
        </is>
      </c>
      <c r="C901" t="inlineStr">
        <is>
          <t>Hospital</t>
        </is>
      </c>
      <c r="D901" t="inlineStr">
        <is>
          <t>Hospital</t>
        </is>
      </c>
      <c r="E901" t="inlineStr">
        <is>
          <t>Independent Sector</t>
        </is>
      </c>
      <c r="F901" t="inlineStr">
        <is>
          <t>Visible</t>
        </is>
      </c>
      <c r="G901" t="b">
        <v>1</v>
      </c>
      <c r="H901" t="inlineStr">
        <is>
          <t>Bradwell Hospital</t>
        </is>
      </c>
      <c r="I901" t="inlineStr">
        <is>
          <t>Talke Road</t>
        </is>
      </c>
      <c r="J901" t="inlineStr">
        <is>
          <t>Newcastle under Lyme, Staffordshire</t>
        </is>
      </c>
      <c r="K901" t="inlineStr">
        <is>
          <t>ST5 7NJ</t>
        </is>
      </c>
      <c r="L901" t="inlineStr">
        <is>
          <t>RRE</t>
        </is>
      </c>
      <c r="M901" t="inlineStr">
        <is>
          <t>Midlands Partnership NHS Foundation Trust</t>
        </is>
      </c>
      <c r="N901" t="inlineStr">
        <is>
          <t>0300 123 0905</t>
        </is>
      </c>
      <c r="O901" t="inlineStr"/>
      <c r="P901">
        <f>HYPERLINK("https://www.mpft.nhs.uk", "https://www.mpft.nhs.uk")</f>
        <v/>
      </c>
      <c r="Q901" t="inlineStr">
        <is>
          <t>(53.03947830200195, -2.238672971725464)</t>
        </is>
      </c>
      <c r="R901" t="inlineStr"/>
    </row>
    <row r="902">
      <c r="A902" t="n">
        <v>75398</v>
      </c>
      <c r="B902" t="inlineStr">
        <is>
          <t>NYY01</t>
        </is>
      </c>
      <c r="C902" t="inlineStr">
        <is>
          <t>Hospital</t>
        </is>
      </c>
      <c r="D902" t="inlineStr">
        <is>
          <t>UNKNOWN</t>
        </is>
      </c>
      <c r="E902" t="inlineStr">
        <is>
          <t>NHS Sector</t>
        </is>
      </c>
      <c r="F902" t="inlineStr">
        <is>
          <t>Visible</t>
        </is>
      </c>
      <c r="G902" t="b">
        <v>1</v>
      </c>
      <c r="H902" t="inlineStr">
        <is>
          <t>The Chartwell Hospital</t>
        </is>
      </c>
      <c r="I902" t="inlineStr">
        <is>
          <t>1629 London Road</t>
        </is>
      </c>
      <c r="J902" t="inlineStr">
        <is>
          <t>Leigh-On-Sea, Essex</t>
        </is>
      </c>
      <c r="K902" t="inlineStr">
        <is>
          <t>SS9 2SQ</t>
        </is>
      </c>
      <c r="L902" t="inlineStr">
        <is>
          <t>NYY</t>
        </is>
      </c>
      <c r="M902" t="inlineStr">
        <is>
          <t>Chartwell Private Hospitals Ltd</t>
        </is>
      </c>
      <c r="N902" t="inlineStr">
        <is>
          <t>01702 478885</t>
        </is>
      </c>
      <c r="O902" t="inlineStr">
        <is>
          <t>info@chartwellprivatehospital.co.uk</t>
        </is>
      </c>
      <c r="P902">
        <f>HYPERLINK("http://www.chartwelldiagnostics.co.uk/", "http://www.chartwelldiagnostics.co.uk/")</f>
        <v/>
      </c>
      <c r="Q902" t="inlineStr">
        <is>
          <t>(51.54800415039063, 0.6373537182807922)</t>
        </is>
      </c>
      <c r="R902" t="inlineStr">
        <is>
          <t>01702 509050</t>
        </is>
      </c>
    </row>
    <row r="903">
      <c r="A903" t="n">
        <v>75781</v>
      </c>
      <c r="B903" t="inlineStr">
        <is>
          <t>NR608</t>
        </is>
      </c>
      <c r="C903" t="inlineStr">
        <is>
          <t>Hospital</t>
        </is>
      </c>
      <c r="D903" t="inlineStr">
        <is>
          <t>UNKNOWN</t>
        </is>
      </c>
      <c r="E903" t="inlineStr">
        <is>
          <t>NHS Sector</t>
        </is>
      </c>
      <c r="F903" t="inlineStr">
        <is>
          <t>Visible</t>
        </is>
      </c>
      <c r="G903" t="b">
        <v>0</v>
      </c>
      <c r="H903" t="inlineStr">
        <is>
          <t>St Luke's Hospital</t>
        </is>
      </c>
      <c r="I903" t="inlineStr">
        <is>
          <t>Ellingham Road</t>
        </is>
      </c>
      <c r="J903" t="inlineStr">
        <is>
          <t>Attleborough, Norfolk</t>
        </is>
      </c>
      <c r="K903" t="inlineStr">
        <is>
          <t>NR17 1AE</t>
        </is>
      </c>
      <c r="L903" t="inlineStr">
        <is>
          <t>NR6</t>
        </is>
      </c>
      <c r="M903" t="inlineStr">
        <is>
          <t>St. Luke's Health Care</t>
        </is>
      </c>
      <c r="N903" t="inlineStr"/>
      <c r="O903" t="inlineStr"/>
      <c r="P903">
        <f>HYPERLINK("nan", "nan")</f>
        <v/>
      </c>
      <c r="Q903" t="inlineStr">
        <is>
          <t>(52.52545928955078, 0.9934459924697876)</t>
        </is>
      </c>
      <c r="R903" t="inlineStr"/>
    </row>
    <row r="904">
      <c r="A904" t="n">
        <v>75792</v>
      </c>
      <c r="B904" t="inlineStr">
        <is>
          <t>NRC01</t>
        </is>
      </c>
      <c r="C904" t="inlineStr">
        <is>
          <t>Hospital</t>
        </is>
      </c>
      <c r="D904" t="inlineStr">
        <is>
          <t>UNKNOWN</t>
        </is>
      </c>
      <c r="E904" t="inlineStr">
        <is>
          <t>NHS Sector</t>
        </is>
      </c>
      <c r="F904" t="inlineStr">
        <is>
          <t>Visible</t>
        </is>
      </c>
      <c r="G904" t="b">
        <v>0</v>
      </c>
      <c r="H904" t="inlineStr">
        <is>
          <t>Riverdale Hospital</t>
        </is>
      </c>
      <c r="I904" t="inlineStr">
        <is>
          <t>93 Riverdale Road, Ranmoor</t>
        </is>
      </c>
      <c r="J904" t="inlineStr">
        <is>
          <t>Sheffield, South Yorkshire</t>
        </is>
      </c>
      <c r="K904" t="inlineStr">
        <is>
          <t>S10 3FE</t>
        </is>
      </c>
      <c r="L904" t="inlineStr">
        <is>
          <t>NRC</t>
        </is>
      </c>
      <c r="M904" t="inlineStr">
        <is>
          <t>Riverdale Grange Limited</t>
        </is>
      </c>
      <c r="N904" t="inlineStr"/>
      <c r="O904" t="inlineStr"/>
      <c r="P904">
        <f>HYPERLINK("nan", "nan")</f>
        <v/>
      </c>
      <c r="Q904" t="inlineStr">
        <is>
          <t>(53.36991500854492, -1.5185304880142212)</t>
        </is>
      </c>
      <c r="R904" t="inlineStr"/>
    </row>
    <row r="905">
      <c r="A905" t="n">
        <v>75803</v>
      </c>
      <c r="B905" t="inlineStr">
        <is>
          <t>RJ803</t>
        </is>
      </c>
      <c r="C905" t="inlineStr">
        <is>
          <t>Hospital</t>
        </is>
      </c>
      <c r="D905" t="inlineStr">
        <is>
          <t>UNKNOWN</t>
        </is>
      </c>
      <c r="E905" t="inlineStr">
        <is>
          <t>Independent Sector</t>
        </is>
      </c>
      <c r="F905" t="inlineStr">
        <is>
          <t>Visible</t>
        </is>
      </c>
      <c r="G905" t="b">
        <v>1</v>
      </c>
      <c r="H905" t="inlineStr">
        <is>
          <t>Edward Hain Hospital</t>
        </is>
      </c>
      <c r="I905" t="inlineStr">
        <is>
          <t>Albany Terrace</t>
        </is>
      </c>
      <c r="J905" t="inlineStr">
        <is>
          <t>St. Ives, Cornwall</t>
        </is>
      </c>
      <c r="K905" t="inlineStr">
        <is>
          <t>TR26 2BS</t>
        </is>
      </c>
      <c r="L905" t="inlineStr">
        <is>
          <t>RJ8</t>
        </is>
      </c>
      <c r="M905" t="inlineStr">
        <is>
          <t>Cornwall Partnership NHS Foundation Trust</t>
        </is>
      </c>
      <c r="N905" t="inlineStr">
        <is>
          <t>01736 571300</t>
        </is>
      </c>
      <c r="O905" t="inlineStr"/>
      <c r="P905">
        <f>HYPERLINK("http://www.cornwallft.nhs.uk/hospitals/edward-hain/", "http://www.cornwallft.nhs.uk/hospitals/edward-hain/")</f>
        <v/>
      </c>
      <c r="Q905" t="inlineStr">
        <is>
          <t>(50.20772171020508, -5.479106903076172)</t>
        </is>
      </c>
      <c r="R905" t="inlineStr"/>
    </row>
    <row r="906">
      <c r="A906" t="n">
        <v>75804</v>
      </c>
      <c r="B906" t="inlineStr">
        <is>
          <t>RJ805</t>
        </is>
      </c>
      <c r="C906" t="inlineStr">
        <is>
          <t>Hospital</t>
        </is>
      </c>
      <c r="D906" t="inlineStr">
        <is>
          <t>UNKNOWN</t>
        </is>
      </c>
      <c r="E906" t="inlineStr">
        <is>
          <t>Independent Sector</t>
        </is>
      </c>
      <c r="F906" t="inlineStr">
        <is>
          <t>Visible</t>
        </is>
      </c>
      <c r="G906" t="b">
        <v>1</v>
      </c>
      <c r="H906" t="inlineStr">
        <is>
          <t>Helston Hospital - Cornwall Partnership NHS Foundation Trust</t>
        </is>
      </c>
      <c r="I906" t="inlineStr">
        <is>
          <t>Meneage Road</t>
        </is>
      </c>
      <c r="J906" t="inlineStr">
        <is>
          <t>Helston, Cornwall</t>
        </is>
      </c>
      <c r="K906" t="inlineStr">
        <is>
          <t>TR13 8DR</t>
        </is>
      </c>
      <c r="L906" t="inlineStr">
        <is>
          <t>RJ8</t>
        </is>
      </c>
      <c r="M906" t="inlineStr">
        <is>
          <t>Cornwall Partnership NHS Foundation Trust</t>
        </is>
      </c>
      <c r="N906" t="inlineStr">
        <is>
          <t>01326 430200</t>
        </is>
      </c>
      <c r="O906" t="inlineStr"/>
      <c r="P906">
        <f>HYPERLINK("http://www.cornwallft.nhs.uk/hospitals/helston/", "http://www.cornwallft.nhs.uk/hospitals/helston/")</f>
        <v/>
      </c>
      <c r="Q906" t="inlineStr">
        <is>
          <t>(50.09196472167969, -5.264863967895508)</t>
        </is>
      </c>
      <c r="R906" t="inlineStr"/>
    </row>
    <row r="907">
      <c r="A907" t="n">
        <v>75806</v>
      </c>
      <c r="B907" t="inlineStr">
        <is>
          <t>RJ809</t>
        </is>
      </c>
      <c r="C907" t="inlineStr">
        <is>
          <t>Hospital</t>
        </is>
      </c>
      <c r="D907" t="inlineStr">
        <is>
          <t>UNKNOWN</t>
        </is>
      </c>
      <c r="E907" t="inlineStr">
        <is>
          <t>Independent Sector</t>
        </is>
      </c>
      <c r="F907" t="inlineStr">
        <is>
          <t>Visible</t>
        </is>
      </c>
      <c r="G907" t="b">
        <v>1</v>
      </c>
      <c r="H907" t="inlineStr">
        <is>
          <t>St Mary - Cornwall Partnership NHS Foundation Trust</t>
        </is>
      </c>
      <c r="I907" t="inlineStr">
        <is>
          <t>Belmont</t>
        </is>
      </c>
      <c r="J907" t="inlineStr">
        <is>
          <t>St. Marys</t>
        </is>
      </c>
      <c r="K907" t="inlineStr">
        <is>
          <t>TR21 0LE</t>
        </is>
      </c>
      <c r="L907" t="inlineStr">
        <is>
          <t>RJ8</t>
        </is>
      </c>
      <c r="M907" t="inlineStr">
        <is>
          <t>Cornwall Partnership NHS Foundation Trust</t>
        </is>
      </c>
      <c r="N907" t="inlineStr">
        <is>
          <t>01720 422392</t>
        </is>
      </c>
      <c r="O907" t="inlineStr"/>
      <c r="P907">
        <f>HYPERLINK("https://www.cornwallft.nhs.uk/st-marys-community", "https://www.cornwallft.nhs.uk/st-marys-community")</f>
        <v/>
      </c>
      <c r="Q907" t="inlineStr">
        <is>
          <t>(49.913063049316406, -6.309277057647705)</t>
        </is>
      </c>
      <c r="R907" t="inlineStr"/>
    </row>
    <row r="908">
      <c r="A908" t="n">
        <v>75906</v>
      </c>
      <c r="B908" t="inlineStr">
        <is>
          <t>RXCLV</t>
        </is>
      </c>
      <c r="C908" t="inlineStr">
        <is>
          <t>Hospital</t>
        </is>
      </c>
      <c r="D908" t="inlineStr">
        <is>
          <t>Hospital</t>
        </is>
      </c>
      <c r="E908" t="inlineStr">
        <is>
          <t>Independent Sector</t>
        </is>
      </c>
      <c r="F908" t="inlineStr">
        <is>
          <t>Visible</t>
        </is>
      </c>
      <c r="G908" t="b">
        <v>1</v>
      </c>
      <c r="H908" t="inlineStr">
        <is>
          <t>Lewes Victoria Hospital</t>
        </is>
      </c>
      <c r="I908" t="inlineStr">
        <is>
          <t>Nevill Road</t>
        </is>
      </c>
      <c r="J908" t="inlineStr">
        <is>
          <t>Lewes, East Sussex</t>
        </is>
      </c>
      <c r="K908" t="inlineStr">
        <is>
          <t>BN7 1PE</t>
        </is>
      </c>
      <c r="L908" t="inlineStr">
        <is>
          <t>RXC</t>
        </is>
      </c>
      <c r="M908" t="inlineStr">
        <is>
          <t>East Sussex Healthcare NHS Trust</t>
        </is>
      </c>
      <c r="N908" t="inlineStr">
        <is>
          <t>01273 474153</t>
        </is>
      </c>
      <c r="O908" t="inlineStr"/>
      <c r="P908">
        <f>HYPERLINK("nan", "nan")</f>
        <v/>
      </c>
      <c r="Q908" t="inlineStr">
        <is>
          <t>(50.87515640258789, -0.0055177528411149)</t>
        </is>
      </c>
      <c r="R908" t="inlineStr"/>
    </row>
    <row r="909">
      <c r="A909" t="n">
        <v>75984</v>
      </c>
      <c r="B909" t="inlineStr">
        <is>
          <t>RYG12</t>
        </is>
      </c>
      <c r="C909" t="inlineStr">
        <is>
          <t>Hospital</t>
        </is>
      </c>
      <c r="D909" t="inlineStr">
        <is>
          <t>Hospital</t>
        </is>
      </c>
      <c r="E909" t="inlineStr">
        <is>
          <t>Independent Sector</t>
        </is>
      </c>
      <c r="F909" t="inlineStr">
        <is>
          <t>Visible</t>
        </is>
      </c>
      <c r="G909" t="b">
        <v>1</v>
      </c>
      <c r="H909" t="inlineStr">
        <is>
          <t>Pembleton Unit</t>
        </is>
      </c>
      <c r="I909" t="inlineStr">
        <is>
          <t>The Manor Site, Manor Court Avenue</t>
        </is>
      </c>
      <c r="J909" t="inlineStr">
        <is>
          <t>Nuneaton, Warwickshire</t>
        </is>
      </c>
      <c r="K909" t="inlineStr">
        <is>
          <t>CV11 5HX</t>
        </is>
      </c>
      <c r="L909" t="inlineStr">
        <is>
          <t>RYG</t>
        </is>
      </c>
      <c r="M909" t="inlineStr">
        <is>
          <t>Coventry and Warwickshire Partnership NHS Trust</t>
        </is>
      </c>
      <c r="N909" t="inlineStr">
        <is>
          <t>02476321507</t>
        </is>
      </c>
      <c r="O909" t="inlineStr"/>
      <c r="P909">
        <f>HYPERLINK("http://www.covwarkpt.nhs.uk", "http://www.covwarkpt.nhs.uk")</f>
        <v/>
      </c>
      <c r="Q909" t="inlineStr">
        <is>
          <t>(52.5269889831543, -1.4776939153671265)</t>
        </is>
      </c>
      <c r="R909" t="inlineStr"/>
    </row>
    <row r="910">
      <c r="A910" t="n">
        <v>76230</v>
      </c>
      <c r="B910" t="inlineStr">
        <is>
          <t>RKEAN</t>
        </is>
      </c>
      <c r="C910" t="inlineStr">
        <is>
          <t>Hospital</t>
        </is>
      </c>
      <c r="D910" t="inlineStr">
        <is>
          <t>Hospital</t>
        </is>
      </c>
      <c r="E910" t="inlineStr">
        <is>
          <t>Independent Sector</t>
        </is>
      </c>
      <c r="F910" t="inlineStr">
        <is>
          <t>Visible</t>
        </is>
      </c>
      <c r="G910" t="b">
        <v>0</v>
      </c>
      <c r="H910" t="inlineStr">
        <is>
          <t>St. Ann's Hospital</t>
        </is>
      </c>
      <c r="I910" t="inlineStr">
        <is>
          <t>St. Ann's Road</t>
        </is>
      </c>
      <c r="J910" t="inlineStr">
        <is>
          <t>London, Greater London</t>
        </is>
      </c>
      <c r="K910" t="inlineStr">
        <is>
          <t>N15 3TH</t>
        </is>
      </c>
      <c r="L910" t="inlineStr">
        <is>
          <t>RKE</t>
        </is>
      </c>
      <c r="M910" t="inlineStr">
        <is>
          <t>Whittington Health NHS Trust</t>
        </is>
      </c>
      <c r="N910" t="inlineStr"/>
      <c r="O910" t="inlineStr"/>
      <c r="P910">
        <f>HYPERLINK("nan", "nan")</f>
        <v/>
      </c>
      <c r="Q910" t="inlineStr">
        <is>
          <t>(51.58062744140625, -0.0920822471380233)</t>
        </is>
      </c>
      <c r="R910" t="inlineStr"/>
    </row>
    <row r="911">
      <c r="A911" t="n">
        <v>76380</v>
      </c>
      <c r="B911" t="inlineStr">
        <is>
          <t>NNH07</t>
        </is>
      </c>
      <c r="C911" t="inlineStr">
        <is>
          <t>Hospital</t>
        </is>
      </c>
      <c r="D911" t="inlineStr">
        <is>
          <t>Hospital</t>
        </is>
      </c>
      <c r="E911" t="inlineStr">
        <is>
          <t>NHS Sector</t>
        </is>
      </c>
      <c r="F911" t="inlineStr">
        <is>
          <t>Visible</t>
        </is>
      </c>
      <c r="G911" t="b">
        <v>1</v>
      </c>
      <c r="H911" t="inlineStr">
        <is>
          <t>Optegra Eye Hospital North London</t>
        </is>
      </c>
      <c r="I911" t="inlineStr">
        <is>
          <t>Unit 6, Technology Park, Colindeep Lane</t>
        </is>
      </c>
      <c r="J911" t="inlineStr">
        <is>
          <t>London</t>
        </is>
      </c>
      <c r="K911" t="inlineStr">
        <is>
          <t>NW9 6BX</t>
        </is>
      </c>
      <c r="L911" t="inlineStr">
        <is>
          <t>NNH</t>
        </is>
      </c>
      <c r="M911" t="inlineStr">
        <is>
          <t>Optegra UK</t>
        </is>
      </c>
      <c r="N911" t="inlineStr">
        <is>
          <t>0208 205 8003</t>
        </is>
      </c>
      <c r="O911" t="inlineStr">
        <is>
          <t>icare.northlondon@optegra.com</t>
        </is>
      </c>
      <c r="P911">
        <f>HYPERLINK("https://www.optegra.com", "https://www.optegra.com")</f>
        <v/>
      </c>
      <c r="Q911" t="inlineStr">
        <is>
          <t>(51.5921516418457, -0.2542893290519714)</t>
        </is>
      </c>
      <c r="R911" t="inlineStr">
        <is>
          <t>0208 205 5076</t>
        </is>
      </c>
    </row>
    <row r="912">
      <c r="A912" t="n">
        <v>76398</v>
      </c>
      <c r="B912" t="inlineStr">
        <is>
          <t>RKL79</t>
        </is>
      </c>
      <c r="C912" t="inlineStr">
        <is>
          <t>Hospital</t>
        </is>
      </c>
      <c r="D912" t="inlineStr">
        <is>
          <t>Hospital</t>
        </is>
      </c>
      <c r="E912" t="inlineStr">
        <is>
          <t>Independent Sector</t>
        </is>
      </c>
      <c r="F912" t="inlineStr">
        <is>
          <t>Visible</t>
        </is>
      </c>
      <c r="G912" t="b">
        <v>1</v>
      </c>
      <c r="H912" t="inlineStr">
        <is>
          <t>Hammersmith &amp; Fulham Mental Health Unit</t>
        </is>
      </c>
      <c r="I912" t="inlineStr">
        <is>
          <t>Claybrook Road</t>
        </is>
      </c>
      <c r="J912" t="inlineStr">
        <is>
          <t>London, Greater London</t>
        </is>
      </c>
      <c r="K912" t="inlineStr">
        <is>
          <t>W6 8NF</t>
        </is>
      </c>
      <c r="L912" t="inlineStr">
        <is>
          <t>RKL</t>
        </is>
      </c>
      <c r="M912" t="inlineStr">
        <is>
          <t>West London NHS Trust</t>
        </is>
      </c>
      <c r="N912" t="inlineStr">
        <is>
          <t>020 7386 1177</t>
        </is>
      </c>
      <c r="O912" t="inlineStr"/>
      <c r="P912">
        <f>HYPERLINK("nan", "nan")</f>
        <v/>
      </c>
      <c r="Q912" t="inlineStr">
        <is>
          <t>(51.48640441894531, -0.2174253165721893)</t>
        </is>
      </c>
      <c r="R912" t="inlineStr"/>
    </row>
    <row r="913">
      <c r="A913" t="n">
        <v>76480</v>
      </c>
      <c r="B913" t="inlineStr">
        <is>
          <t>RWX80</t>
        </is>
      </c>
      <c r="C913" t="inlineStr">
        <is>
          <t>Hospital</t>
        </is>
      </c>
      <c r="D913" t="inlineStr">
        <is>
          <t>Hospital</t>
        </is>
      </c>
      <c r="E913" t="inlineStr">
        <is>
          <t>Independent Sector</t>
        </is>
      </c>
      <c r="F913" t="inlineStr">
        <is>
          <t>Visible</t>
        </is>
      </c>
      <c r="G913" t="b">
        <v>1</v>
      </c>
      <c r="H913" t="inlineStr">
        <is>
          <t>King Edward Vii</t>
        </is>
      </c>
      <c r="I913" t="inlineStr">
        <is>
          <t>St. Leonards Road</t>
        </is>
      </c>
      <c r="J913" t="inlineStr">
        <is>
          <t>Windsor, Berkshire</t>
        </is>
      </c>
      <c r="K913" t="inlineStr">
        <is>
          <t>SL4 3DP</t>
        </is>
      </c>
      <c r="L913" t="inlineStr">
        <is>
          <t>RWX</t>
        </is>
      </c>
      <c r="M913" t="inlineStr">
        <is>
          <t>Berkshire Healthcare NHS Foundation Trust</t>
        </is>
      </c>
      <c r="N913" t="inlineStr">
        <is>
          <t>01753 860441</t>
        </is>
      </c>
      <c r="O913" t="inlineStr"/>
      <c r="P913">
        <f>HYPERLINK("nan", "nan")</f>
        <v/>
      </c>
      <c r="Q913" t="inlineStr">
        <is>
          <t>(51.47354507446289, -0.6146926283836365)</t>
        </is>
      </c>
      <c r="R913" t="inlineStr"/>
    </row>
    <row r="914">
      <c r="A914" t="n">
        <v>76535</v>
      </c>
      <c r="B914" t="inlineStr">
        <is>
          <t>RWW10</t>
        </is>
      </c>
      <c r="C914" t="inlineStr">
        <is>
          <t>Hospital</t>
        </is>
      </c>
      <c r="D914" t="inlineStr">
        <is>
          <t>UNKNOWN</t>
        </is>
      </c>
      <c r="E914" t="inlineStr">
        <is>
          <t>Independent Sector</t>
        </is>
      </c>
      <c r="F914" t="inlineStr">
        <is>
          <t>Visible</t>
        </is>
      </c>
      <c r="G914" t="b">
        <v>0</v>
      </c>
      <c r="H914" t="inlineStr">
        <is>
          <t>St Mary's Hospital</t>
        </is>
      </c>
      <c r="I914" t="inlineStr">
        <is>
          <t>St. Marys Hospital, Floyd Drive</t>
        </is>
      </c>
      <c r="J914" t="inlineStr">
        <is>
          <t>Warrington, Cheshire</t>
        </is>
      </c>
      <c r="K914" t="inlineStr">
        <is>
          <t>WA2 8DB</t>
        </is>
      </c>
      <c r="L914" t="inlineStr">
        <is>
          <t>RWW</t>
        </is>
      </c>
      <c r="M914" t="inlineStr">
        <is>
          <t>Warrington and Halton Hospitals NHS Foundation Trust</t>
        </is>
      </c>
      <c r="N914" t="inlineStr"/>
      <c r="O914" t="inlineStr"/>
      <c r="P914">
        <f>HYPERLINK("nan", "nan")</f>
        <v/>
      </c>
      <c r="Q914" t="inlineStr">
        <is>
          <t>(53.40608596801758, -2.5924346446990967)</t>
        </is>
      </c>
      <c r="R914" t="inlineStr"/>
    </row>
    <row r="915">
      <c r="A915" t="n">
        <v>76998</v>
      </c>
      <c r="B915" t="inlineStr">
        <is>
          <t>R1AAN</t>
        </is>
      </c>
      <c r="C915" t="inlineStr">
        <is>
          <t>Hospital</t>
        </is>
      </c>
      <c r="D915" t="inlineStr">
        <is>
          <t>Hospital</t>
        </is>
      </c>
      <c r="E915" t="inlineStr">
        <is>
          <t>Independent Sector</t>
        </is>
      </c>
      <c r="F915" t="inlineStr">
        <is>
          <t>Visible</t>
        </is>
      </c>
      <c r="G915" t="b">
        <v>1</v>
      </c>
      <c r="H915" t="inlineStr">
        <is>
          <t>Tenbury Community Hospital</t>
        </is>
      </c>
      <c r="I915" t="inlineStr">
        <is>
          <t>Worcester Road, Burford</t>
        </is>
      </c>
      <c r="J915" t="inlineStr">
        <is>
          <t>Tenbury Wells, Worcestershire</t>
        </is>
      </c>
      <c r="K915" t="inlineStr">
        <is>
          <t>WR15 8AP</t>
        </is>
      </c>
      <c r="L915" t="inlineStr">
        <is>
          <t>R1A</t>
        </is>
      </c>
      <c r="M915" t="inlineStr">
        <is>
          <t>Worcestershire Health and Care NHS Trust</t>
        </is>
      </c>
      <c r="N915" t="inlineStr">
        <is>
          <t>01584 810643</t>
        </is>
      </c>
      <c r="O915" t="inlineStr"/>
      <c r="P915">
        <f>HYPERLINK("http://www.hacw.nhs.uk/our-services/community-hospitals/tenbury-hospital/", "http://www.hacw.nhs.uk/our-services/community-hospitals/tenbury-hospital/")</f>
        <v/>
      </c>
      <c r="Q915" t="inlineStr">
        <is>
          <t>(52.31528091430664, -2.5895352363586426)</t>
        </is>
      </c>
      <c r="R915" t="inlineStr"/>
    </row>
    <row r="916">
      <c r="A916" t="n">
        <v>77051</v>
      </c>
      <c r="B916" t="inlineStr">
        <is>
          <t>R1E56</t>
        </is>
      </c>
      <c r="C916" t="inlineStr">
        <is>
          <t>Hospital</t>
        </is>
      </c>
      <c r="D916" t="inlineStr">
        <is>
          <t>Hospital</t>
        </is>
      </c>
      <c r="E916" t="inlineStr">
        <is>
          <t>Independent Sector</t>
        </is>
      </c>
      <c r="F916" t="inlineStr">
        <is>
          <t>Visible</t>
        </is>
      </c>
      <c r="G916" t="b">
        <v>1</v>
      </c>
      <c r="H916" t="inlineStr">
        <is>
          <t>Haywood Hospital</t>
        </is>
      </c>
      <c r="I916" t="inlineStr">
        <is>
          <t>High Lane, Burslem</t>
        </is>
      </c>
      <c r="J916" t="inlineStr">
        <is>
          <t>Stoke-On-Trent, Staffordshire</t>
        </is>
      </c>
      <c r="K916" t="inlineStr">
        <is>
          <t>ST6 7AG</t>
        </is>
      </c>
      <c r="L916" t="inlineStr">
        <is>
          <t>RRE</t>
        </is>
      </c>
      <c r="M916" t="inlineStr">
        <is>
          <t>Midlands Partnership NHS Foundation Trust</t>
        </is>
      </c>
      <c r="N916" t="inlineStr">
        <is>
          <t>0300 303 1268</t>
        </is>
      </c>
      <c r="O916" t="inlineStr"/>
      <c r="P916">
        <f>HYPERLINK("https://www.mpft.nhs.uk/services/haywood-community-hospital", "https://www.mpft.nhs.uk/services/haywood-community-hospital")</f>
        <v/>
      </c>
      <c r="Q916" t="inlineStr">
        <is>
          <t>(53.05694580078125, -2.1913983821868896)</t>
        </is>
      </c>
      <c r="R916" t="inlineStr"/>
    </row>
    <row r="917">
      <c r="A917" t="n">
        <v>77187</v>
      </c>
      <c r="B917" t="inlineStr">
        <is>
          <t>RCBWD</t>
        </is>
      </c>
      <c r="C917" t="inlineStr">
        <is>
          <t>Hospital</t>
        </is>
      </c>
      <c r="D917" t="inlineStr">
        <is>
          <t>UNKNOWN</t>
        </is>
      </c>
      <c r="E917" t="inlineStr">
        <is>
          <t>Independent Sector</t>
        </is>
      </c>
      <c r="F917" t="inlineStr">
        <is>
          <t>Visible</t>
        </is>
      </c>
      <c r="G917" t="b">
        <v>0</v>
      </c>
      <c r="H917" t="inlineStr">
        <is>
          <t>Woodlands Private Hospital (Sney)</t>
        </is>
      </c>
      <c r="I917" t="inlineStr">
        <is>
          <t>Woodlands Drive</t>
        </is>
      </c>
      <c r="J917" t="inlineStr">
        <is>
          <t>Scarborough, North Yorkshire</t>
        </is>
      </c>
      <c r="K917" t="inlineStr">
        <is>
          <t>YO12 6QN</t>
        </is>
      </c>
      <c r="L917" t="inlineStr">
        <is>
          <t>RCB</t>
        </is>
      </c>
      <c r="M917" t="inlineStr">
        <is>
          <t>York Teaching Hospital NHS Foundation Trust</t>
        </is>
      </c>
      <c r="N917" t="inlineStr"/>
      <c r="O917" t="inlineStr"/>
      <c r="P917">
        <f>HYPERLINK("nan", "nan")</f>
        <v/>
      </c>
      <c r="Q917" t="inlineStr">
        <is>
          <t>(54.27745056152344, -0.4431166648864745)</t>
        </is>
      </c>
      <c r="R917" t="inlineStr"/>
    </row>
    <row r="918">
      <c r="A918" t="n">
        <v>77807</v>
      </c>
      <c r="B918" t="inlineStr">
        <is>
          <t>RW11F</t>
        </is>
      </c>
      <c r="C918" t="inlineStr">
        <is>
          <t>Hospital</t>
        </is>
      </c>
      <c r="D918" t="inlineStr">
        <is>
          <t>Hospital</t>
        </is>
      </c>
      <c r="E918" t="inlineStr">
        <is>
          <t>Independent Sector</t>
        </is>
      </c>
      <c r="F918" t="inlineStr">
        <is>
          <t>Visible</t>
        </is>
      </c>
      <c r="G918" t="b">
        <v>1</v>
      </c>
      <c r="H918" t="inlineStr">
        <is>
          <t>Odiham Cottage Hospital</t>
        </is>
      </c>
      <c r="I918" t="inlineStr">
        <is>
          <t>Buryfields, Odiham</t>
        </is>
      </c>
      <c r="J918" t="inlineStr">
        <is>
          <t>Hook, Hampshire</t>
        </is>
      </c>
      <c r="K918" t="inlineStr">
        <is>
          <t>RG29 1NE</t>
        </is>
      </c>
      <c r="L918" t="inlineStr">
        <is>
          <t>RW1</t>
        </is>
      </c>
      <c r="M918" t="inlineStr">
        <is>
          <t>Southern Health NHS Foundation Trust</t>
        </is>
      </c>
      <c r="N918" t="inlineStr">
        <is>
          <t>01256 393600</t>
        </is>
      </c>
      <c r="O918" t="inlineStr"/>
      <c r="P918">
        <f>HYPERLINK("nan", "nan")</f>
        <v/>
      </c>
      <c r="Q918" t="inlineStr">
        <is>
          <t>(51.25178146362305, -0.9397891759872437)</t>
        </is>
      </c>
      <c r="R918" t="inlineStr"/>
    </row>
    <row r="919">
      <c r="A919" t="n">
        <v>77810</v>
      </c>
      <c r="B919" t="inlineStr">
        <is>
          <t>RW11J</t>
        </is>
      </c>
      <c r="C919" t="inlineStr">
        <is>
          <t>Hospital</t>
        </is>
      </c>
      <c r="D919" t="inlineStr">
        <is>
          <t>Hospital</t>
        </is>
      </c>
      <c r="E919" t="inlineStr">
        <is>
          <t>Independent Sector</t>
        </is>
      </c>
      <c r="F919" t="inlineStr">
        <is>
          <t>Visible</t>
        </is>
      </c>
      <c r="G919" t="b">
        <v>1</v>
      </c>
      <c r="H919" t="inlineStr">
        <is>
          <t>Fleet Community Hospital</t>
        </is>
      </c>
      <c r="I919" t="inlineStr">
        <is>
          <t>Church Road</t>
        </is>
      </c>
      <c r="J919" t="inlineStr">
        <is>
          <t>Fleet, Hampshire</t>
        </is>
      </c>
      <c r="K919" t="inlineStr">
        <is>
          <t>GU51 4LZ</t>
        </is>
      </c>
      <c r="L919" t="inlineStr">
        <is>
          <t>RW1</t>
        </is>
      </c>
      <c r="M919" t="inlineStr">
        <is>
          <t>Southern Health NHS Foundation Trust</t>
        </is>
      </c>
      <c r="N919" t="inlineStr">
        <is>
          <t>01252 813800</t>
        </is>
      </c>
      <c r="O919" t="inlineStr"/>
      <c r="P919">
        <f>HYPERLINK("nan", "nan")</f>
        <v/>
      </c>
      <c r="Q919" t="inlineStr">
        <is>
          <t>(51.28755569458008, -0.848665714263916)</t>
        </is>
      </c>
      <c r="R919" t="inlineStr"/>
    </row>
    <row r="920">
      <c r="A920" t="n">
        <v>78034</v>
      </c>
      <c r="B920" t="inlineStr">
        <is>
          <t>RMYMF</t>
        </is>
      </c>
      <c r="C920" t="inlineStr">
        <is>
          <t>Hospital</t>
        </is>
      </c>
      <c r="D920" t="inlineStr">
        <is>
          <t>UNKNOWN</t>
        </is>
      </c>
      <c r="E920" t="inlineStr">
        <is>
          <t>Independent Sector</t>
        </is>
      </c>
      <c r="F920" t="inlineStr">
        <is>
          <t>Visible</t>
        </is>
      </c>
      <c r="G920" t="b">
        <v>0</v>
      </c>
      <c r="H920" t="inlineStr">
        <is>
          <t>St. Leonards Hospital</t>
        </is>
      </c>
      <c r="I920" t="inlineStr">
        <is>
          <t>Newton Road</t>
        </is>
      </c>
      <c r="J920" t="inlineStr">
        <is>
          <t>Sudbury, Suffolk</t>
        </is>
      </c>
      <c r="K920" t="inlineStr">
        <is>
          <t>CO10 2RQ</t>
        </is>
      </c>
      <c r="L920" t="inlineStr">
        <is>
          <t>RMY</t>
        </is>
      </c>
      <c r="M920" t="inlineStr">
        <is>
          <t>Norfolk and Suffolk NHS Foundation Trust</t>
        </is>
      </c>
      <c r="N920" t="inlineStr"/>
      <c r="O920" t="inlineStr"/>
      <c r="P920">
        <f>HYPERLINK("nan", "nan")</f>
        <v/>
      </c>
      <c r="Q920" t="inlineStr">
        <is>
          <t>(52.03901672363281, 0.7363262176513672)</t>
        </is>
      </c>
      <c r="R920" t="inlineStr"/>
    </row>
    <row r="921">
      <c r="A921" t="n">
        <v>78043</v>
      </c>
      <c r="B921" t="inlineStr">
        <is>
          <t>RMYMR</t>
        </is>
      </c>
      <c r="C921" t="inlineStr">
        <is>
          <t>Hospital</t>
        </is>
      </c>
      <c r="D921" t="inlineStr">
        <is>
          <t>UNKNOWN</t>
        </is>
      </c>
      <c r="E921" t="inlineStr">
        <is>
          <t>Independent Sector</t>
        </is>
      </c>
      <c r="F921" t="inlineStr">
        <is>
          <t>Visible</t>
        </is>
      </c>
      <c r="G921" t="b">
        <v>1</v>
      </c>
      <c r="H921" t="inlineStr">
        <is>
          <t>Hartismere Hospital</t>
        </is>
      </c>
      <c r="I921" t="inlineStr">
        <is>
          <t>Castleton Way</t>
        </is>
      </c>
      <c r="J921" t="inlineStr">
        <is>
          <t>Eye, Suffolk</t>
        </is>
      </c>
      <c r="K921" t="inlineStr">
        <is>
          <t>IP23 7BH</t>
        </is>
      </c>
      <c r="L921" t="inlineStr">
        <is>
          <t>RMY</t>
        </is>
      </c>
      <c r="M921" t="inlineStr">
        <is>
          <t>Norfolk and Suffolk NHS Foundation Trust</t>
        </is>
      </c>
      <c r="N921" t="inlineStr"/>
      <c r="O921" t="inlineStr"/>
      <c r="P921">
        <f>HYPERLINK("nan", "nan")</f>
        <v/>
      </c>
      <c r="Q921" t="inlineStr">
        <is>
          <t>(52.32275772094727, 1.140040636062622)</t>
        </is>
      </c>
      <c r="R921" t="inlineStr"/>
    </row>
    <row r="922">
      <c r="A922" t="n">
        <v>78045</v>
      </c>
      <c r="B922" t="inlineStr">
        <is>
          <t>RMYMV</t>
        </is>
      </c>
      <c r="C922" t="inlineStr">
        <is>
          <t>Hospital</t>
        </is>
      </c>
      <c r="D922" t="inlineStr">
        <is>
          <t>Hospital</t>
        </is>
      </c>
      <c r="E922" t="inlineStr">
        <is>
          <t>Independent Sector</t>
        </is>
      </c>
      <c r="F922" t="inlineStr">
        <is>
          <t>Visible</t>
        </is>
      </c>
      <c r="G922" t="b">
        <v>1</v>
      </c>
      <c r="H922" t="inlineStr">
        <is>
          <t>St Clements Hospital, Ipswich</t>
        </is>
      </c>
      <c r="I922" t="inlineStr">
        <is>
          <t>Foxhall Road</t>
        </is>
      </c>
      <c r="J922" t="inlineStr">
        <is>
          <t>Ipswich, Suffolk</t>
        </is>
      </c>
      <c r="K922" t="inlineStr">
        <is>
          <t>IP3 8LS</t>
        </is>
      </c>
      <c r="L922" t="inlineStr">
        <is>
          <t>RMY</t>
        </is>
      </c>
      <c r="M922" t="inlineStr">
        <is>
          <t>Norfolk and Suffolk NHS Foundation Trust</t>
        </is>
      </c>
      <c r="N922" t="inlineStr">
        <is>
          <t>01473 329467</t>
        </is>
      </c>
      <c r="O922" t="inlineStr"/>
      <c r="P922">
        <f>HYPERLINK("http://www.nsft.nhs.uk", "http://www.nsft.nhs.uk")</f>
        <v/>
      </c>
      <c r="Q922" t="inlineStr">
        <is>
          <t>(52.05061340332031, 1.1926113367080688)</t>
        </is>
      </c>
      <c r="R922" t="inlineStr"/>
    </row>
    <row r="923">
      <c r="A923" t="n">
        <v>78102</v>
      </c>
      <c r="B923" t="inlineStr">
        <is>
          <t>RBN56</t>
        </is>
      </c>
      <c r="C923" t="inlineStr">
        <is>
          <t>Hospital</t>
        </is>
      </c>
      <c r="D923" t="inlineStr">
        <is>
          <t>UNKNOWN</t>
        </is>
      </c>
      <c r="E923" t="inlineStr">
        <is>
          <t>Independent Sector</t>
        </is>
      </c>
      <c r="F923" t="inlineStr">
        <is>
          <t>Visible</t>
        </is>
      </c>
      <c r="G923" t="b">
        <v>0</v>
      </c>
      <c r="H923" t="inlineStr">
        <is>
          <t>Walton Hospital Rice Lane</t>
        </is>
      </c>
      <c r="I923" t="inlineStr">
        <is>
          <t>Rice Lane</t>
        </is>
      </c>
      <c r="J923" t="inlineStr">
        <is>
          <t>Liverpool, Merseyside</t>
        </is>
      </c>
      <c r="K923" t="inlineStr">
        <is>
          <t>L9 1NL</t>
        </is>
      </c>
      <c r="L923" t="inlineStr">
        <is>
          <t>RBN</t>
        </is>
      </c>
      <c r="M923" t="inlineStr">
        <is>
          <t>St Helens and Knowsley Hospitals NHS Trust</t>
        </is>
      </c>
      <c r="N923" t="inlineStr"/>
      <c r="O923" t="inlineStr"/>
      <c r="P923">
        <f>HYPERLINK("nan", "nan")</f>
        <v/>
      </c>
      <c r="Q923" t="inlineStr">
        <is>
          <t>(53.45125198364258, -2.961734771728516)</t>
        </is>
      </c>
      <c r="R923" t="inlineStr"/>
    </row>
    <row r="924">
      <c r="A924" t="n">
        <v>78133</v>
      </c>
      <c r="B924" t="inlineStr">
        <is>
          <t>NR101</t>
        </is>
      </c>
      <c r="C924" t="inlineStr">
        <is>
          <t>Hospital</t>
        </is>
      </c>
      <c r="D924" t="inlineStr">
        <is>
          <t>UNKNOWN</t>
        </is>
      </c>
      <c r="E924" t="inlineStr">
        <is>
          <t>NHS Sector</t>
        </is>
      </c>
      <c r="F924" t="inlineStr">
        <is>
          <t>Visible</t>
        </is>
      </c>
      <c r="G924" t="b">
        <v>0</v>
      </c>
      <c r="H924" t="inlineStr">
        <is>
          <t>Woodside Hospital Site</t>
        </is>
      </c>
      <c r="I924" t="inlineStr">
        <is>
          <t>279 Beacon Road, Wibsey</t>
        </is>
      </c>
      <c r="J924" t="inlineStr">
        <is>
          <t>Bradford, West Yorkshire</t>
        </is>
      </c>
      <c r="K924" t="inlineStr">
        <is>
          <t>BD6 3DQ</t>
        </is>
      </c>
      <c r="L924" t="inlineStr">
        <is>
          <t>NR1</t>
        </is>
      </c>
      <c r="M924" t="inlineStr">
        <is>
          <t>Woodside Hospital</t>
        </is>
      </c>
      <c r="N924" t="inlineStr"/>
      <c r="O924" t="inlineStr"/>
      <c r="P924">
        <f>HYPERLINK("nan", "nan")</f>
        <v/>
      </c>
      <c r="Q924" t="inlineStr">
        <is>
          <t>(53.77084350585938, -1.80145275592804)</t>
        </is>
      </c>
      <c r="R924" t="inlineStr"/>
    </row>
    <row r="925">
      <c r="A925" t="n">
        <v>78482</v>
      </c>
      <c r="B925" t="inlineStr">
        <is>
          <t>NN601</t>
        </is>
      </c>
      <c r="C925" t="inlineStr">
        <is>
          <t>Hospital</t>
        </is>
      </c>
      <c r="D925" t="inlineStr">
        <is>
          <t>UNKNOWN</t>
        </is>
      </c>
      <c r="E925" t="inlineStr">
        <is>
          <t>NHS Sector</t>
        </is>
      </c>
      <c r="F925" t="inlineStr">
        <is>
          <t>Visible</t>
        </is>
      </c>
      <c r="G925" t="b">
        <v>1</v>
      </c>
      <c r="H925" t="inlineStr">
        <is>
          <t>All Hallows Hospital (Station Road)</t>
        </is>
      </c>
      <c r="I925" t="inlineStr">
        <is>
          <t>Station Road, Ditchingham</t>
        </is>
      </c>
      <c r="J925" t="inlineStr">
        <is>
          <t>Bungay, Suffolk</t>
        </is>
      </c>
      <c r="K925" t="inlineStr">
        <is>
          <t>NR35 2QL</t>
        </is>
      </c>
      <c r="L925" t="inlineStr">
        <is>
          <t>NN6</t>
        </is>
      </c>
      <c r="M925" t="inlineStr">
        <is>
          <t>All Hallows Hospital</t>
        </is>
      </c>
      <c r="N925" t="inlineStr"/>
      <c r="O925" t="inlineStr"/>
      <c r="P925">
        <f>HYPERLINK("nan", "nan")</f>
        <v/>
      </c>
      <c r="Q925" t="inlineStr">
        <is>
          <t>(52.46672439575195, 1.4467326402664185)</t>
        </is>
      </c>
      <c r="R925" t="inlineStr"/>
    </row>
    <row r="926">
      <c r="A926" t="n">
        <v>78486</v>
      </c>
      <c r="B926" t="inlineStr">
        <is>
          <t>NN801</t>
        </is>
      </c>
      <c r="C926" t="inlineStr">
        <is>
          <t>Hospital</t>
        </is>
      </c>
      <c r="D926" t="inlineStr">
        <is>
          <t>Hospital</t>
        </is>
      </c>
      <c r="E926" t="inlineStr">
        <is>
          <t>NHS Sector</t>
        </is>
      </c>
      <c r="F926" t="inlineStr">
        <is>
          <t>Visible</t>
        </is>
      </c>
      <c r="G926" t="b">
        <v>1</v>
      </c>
      <c r="H926" t="inlineStr">
        <is>
          <t>Spencer Private Hospitals, Margate</t>
        </is>
      </c>
      <c r="I926" t="inlineStr">
        <is>
          <t>Spencer Private Hospitals, Queen Elizabeth The Queen Mother Hospital, Ramsgate Road</t>
        </is>
      </c>
      <c r="J926" t="inlineStr">
        <is>
          <t>Margate, Kent</t>
        </is>
      </c>
      <c r="K926" t="inlineStr">
        <is>
          <t>CT9 4BG</t>
        </is>
      </c>
      <c r="L926" t="inlineStr">
        <is>
          <t>NN8</t>
        </is>
      </c>
      <c r="M926" t="inlineStr">
        <is>
          <t>East Kent Medical Services Ltd</t>
        </is>
      </c>
      <c r="N926" t="inlineStr">
        <is>
          <t>01843 234555</t>
        </is>
      </c>
      <c r="O926" t="inlineStr">
        <is>
          <t>enquiries@spencerhospitals.com</t>
        </is>
      </c>
      <c r="P926">
        <f>HYPERLINK("http://www.spencerprivatehospitals.com", "http://www.spencerprivatehospitals.com")</f>
        <v/>
      </c>
      <c r="Q926" t="inlineStr">
        <is>
          <t>(51.377197265625, 1.3904786109924316)</t>
        </is>
      </c>
      <c r="R926" t="inlineStr"/>
    </row>
    <row r="927">
      <c r="A927" t="n">
        <v>78514</v>
      </c>
      <c r="B927" t="inlineStr">
        <is>
          <t>RTG02</t>
        </is>
      </c>
      <c r="C927" t="inlineStr">
        <is>
          <t>Hospital</t>
        </is>
      </c>
      <c r="D927" t="inlineStr">
        <is>
          <t>UNKNOWN</t>
        </is>
      </c>
      <c r="E927" t="inlineStr">
        <is>
          <t>Independent Sector</t>
        </is>
      </c>
      <c r="F927" t="inlineStr">
        <is>
          <t>Visible</t>
        </is>
      </c>
      <c r="G927" t="b">
        <v>1</v>
      </c>
      <c r="H927" t="inlineStr">
        <is>
          <t>Queen's Hospital Burton</t>
        </is>
      </c>
      <c r="I927" t="inlineStr">
        <is>
          <t>Queen's Hospital, Belvedere Road</t>
        </is>
      </c>
      <c r="J927" t="inlineStr">
        <is>
          <t>Burton-On-Trent, Staffordshire</t>
        </is>
      </c>
      <c r="K927" t="inlineStr">
        <is>
          <t>DE13 0RB</t>
        </is>
      </c>
      <c r="L927" t="inlineStr">
        <is>
          <t>RTG</t>
        </is>
      </c>
      <c r="M927" t="inlineStr">
        <is>
          <t>University Hospital of Derby and Burton NHS Foundation Trust</t>
        </is>
      </c>
      <c r="N927" t="inlineStr">
        <is>
          <t>01283 566333</t>
        </is>
      </c>
      <c r="O927" t="inlineStr"/>
      <c r="P927">
        <f>HYPERLINK("https://www.uhdb.nhs.uk/", "https://www.uhdb.nhs.uk/")</f>
        <v/>
      </c>
      <c r="Q927" t="inlineStr">
        <is>
          <t>(52.81777954101562, -1.6563690900802612)</t>
        </is>
      </c>
      <c r="R927" t="inlineStr"/>
    </row>
    <row r="928">
      <c r="A928" t="n">
        <v>78822</v>
      </c>
      <c r="B928" t="inlineStr">
        <is>
          <t>RP1N8</t>
        </is>
      </c>
      <c r="C928" t="inlineStr">
        <is>
          <t>Hospital</t>
        </is>
      </c>
      <c r="D928" t="inlineStr">
        <is>
          <t>UNKNOWN</t>
        </is>
      </c>
      <c r="E928" t="inlineStr">
        <is>
          <t>Independent Sector</t>
        </is>
      </c>
      <c r="F928" t="inlineStr">
        <is>
          <t>Visible</t>
        </is>
      </c>
      <c r="G928" t="b">
        <v>1</v>
      </c>
      <c r="H928" t="inlineStr">
        <is>
          <t>Corby Community Hospital</t>
        </is>
      </c>
      <c r="I928" t="inlineStr">
        <is>
          <t>Cottingham Road</t>
        </is>
      </c>
      <c r="J928" t="inlineStr">
        <is>
          <t>Corby, Northamptonshire</t>
        </is>
      </c>
      <c r="K928" t="inlineStr">
        <is>
          <t>NN17 2UN</t>
        </is>
      </c>
      <c r="L928" t="inlineStr">
        <is>
          <t>RP1</t>
        </is>
      </c>
      <c r="M928" t="inlineStr">
        <is>
          <t>Northamptonshire Healthcare NHS Foundation Trust</t>
        </is>
      </c>
      <c r="N928" t="inlineStr">
        <is>
          <t>01536 748086</t>
        </is>
      </c>
      <c r="O928" t="inlineStr"/>
      <c r="P928">
        <f>HYPERLINK("https://www.nhft.nhs.uk/adult-community-beds", "https://www.nhft.nhs.uk/adult-community-beds")</f>
        <v/>
      </c>
      <c r="Q928" t="inlineStr">
        <is>
          <t>(52.49129104614258, -0.7107537388801575)</t>
        </is>
      </c>
      <c r="R928" t="inlineStr"/>
    </row>
    <row r="929">
      <c r="A929" t="n">
        <v>78925</v>
      </c>
      <c r="B929" t="inlineStr">
        <is>
          <t>RV581</t>
        </is>
      </c>
      <c r="C929" t="inlineStr">
        <is>
          <t>Hospital</t>
        </is>
      </c>
      <c r="D929" t="inlineStr">
        <is>
          <t>UNKNOWN</t>
        </is>
      </c>
      <c r="E929" t="inlineStr">
        <is>
          <t>Independent Sector</t>
        </is>
      </c>
      <c r="F929" t="inlineStr">
        <is>
          <t>Visible</t>
        </is>
      </c>
      <c r="G929" t="b">
        <v>1</v>
      </c>
      <c r="H929" t="inlineStr">
        <is>
          <t>Lewisham Heather Close</t>
        </is>
      </c>
      <c r="I929" t="inlineStr">
        <is>
          <t>1-5 Heather Close, Hither Green</t>
        </is>
      </c>
      <c r="J929" t="inlineStr">
        <is>
          <t>London, Greater London</t>
        </is>
      </c>
      <c r="K929" t="inlineStr">
        <is>
          <t>SE13 6UG</t>
        </is>
      </c>
      <c r="L929" t="inlineStr">
        <is>
          <t>RV5</t>
        </is>
      </c>
      <c r="M929" t="inlineStr">
        <is>
          <t>South London and Maudsley NHS Foundation Trust</t>
        </is>
      </c>
      <c r="N929" t="inlineStr">
        <is>
          <t>020 3228 0720</t>
        </is>
      </c>
      <c r="O929" t="inlineStr"/>
      <c r="P929">
        <f>HYPERLINK("http://www.slam.nhs.uk", "http://www.slam.nhs.uk")</f>
        <v/>
      </c>
      <c r="Q929" t="inlineStr">
        <is>
          <t>(51.44773483276367, -0.0052187996916472)</t>
        </is>
      </c>
      <c r="R929" t="inlineStr"/>
    </row>
    <row r="930">
      <c r="A930" t="n">
        <v>245496</v>
      </c>
      <c r="B930" t="inlineStr">
        <is>
          <t>RN7FM</t>
        </is>
      </c>
      <c r="C930" t="inlineStr">
        <is>
          <t>Hospital</t>
        </is>
      </c>
      <c r="D930" t="inlineStr">
        <is>
          <t>UNKNOWN</t>
        </is>
      </c>
      <c r="E930" t="inlineStr">
        <is>
          <t>Independent Sector</t>
        </is>
      </c>
      <c r="F930" t="inlineStr">
        <is>
          <t>Visible</t>
        </is>
      </c>
      <c r="G930" t="b">
        <v>0</v>
      </c>
      <c r="H930" t="inlineStr">
        <is>
          <t>Fawkham Manor Hospital</t>
        </is>
      </c>
      <c r="I930" t="inlineStr">
        <is>
          <t>Manor Lane</t>
        </is>
      </c>
      <c r="J930" t="inlineStr">
        <is>
          <t>Longfield, Kent</t>
        </is>
      </c>
      <c r="K930" t="inlineStr">
        <is>
          <t>DA3 8ND</t>
        </is>
      </c>
      <c r="L930" t="inlineStr">
        <is>
          <t>RN7</t>
        </is>
      </c>
      <c r="M930" t="inlineStr">
        <is>
          <t>Dartford and Gravesham NHS Trust</t>
        </is>
      </c>
      <c r="N930" t="inlineStr"/>
      <c r="O930" t="inlineStr"/>
      <c r="P930">
        <f>HYPERLINK("nan", "nan")</f>
        <v/>
      </c>
      <c r="Q930" t="inlineStr">
        <is>
          <t>(51.37248611450195, 0.2855559289455413)</t>
        </is>
      </c>
      <c r="R930" t="inlineStr"/>
    </row>
    <row r="931">
      <c r="A931" t="n">
        <v>352651</v>
      </c>
      <c r="B931" t="inlineStr">
        <is>
          <t>RK965</t>
        </is>
      </c>
      <c r="C931" t="inlineStr">
        <is>
          <t>Hospital</t>
        </is>
      </c>
      <c r="D931" t="inlineStr">
        <is>
          <t>UNKNOWN</t>
        </is>
      </c>
      <c r="E931" t="inlineStr">
        <is>
          <t>Independent Sector</t>
        </is>
      </c>
      <c r="F931" t="inlineStr">
        <is>
          <t>Visible</t>
        </is>
      </c>
      <c r="G931" t="b">
        <v>0</v>
      </c>
      <c r="H931" t="inlineStr">
        <is>
          <t>St. Austell Community Hospital</t>
        </is>
      </c>
      <c r="I931" t="inlineStr">
        <is>
          <t>Porthpean Road</t>
        </is>
      </c>
      <c r="J931" t="inlineStr">
        <is>
          <t>St. Austell, Cornwall</t>
        </is>
      </c>
      <c r="K931" t="inlineStr">
        <is>
          <t>PL26 6AA</t>
        </is>
      </c>
      <c r="L931" t="inlineStr">
        <is>
          <t>RK9</t>
        </is>
      </c>
      <c r="M931" t="inlineStr">
        <is>
          <t>University Hospitals Plymouth NHS Trust</t>
        </is>
      </c>
      <c r="N931" t="inlineStr"/>
      <c r="O931" t="inlineStr"/>
      <c r="P931">
        <f>HYPERLINK("nan", "nan")</f>
        <v/>
      </c>
      <c r="Q931" t="inlineStr">
        <is>
          <t>(50.3271484375, -4.773037910461426)</t>
        </is>
      </c>
      <c r="R931" t="inlineStr"/>
    </row>
    <row r="932">
      <c r="A932" t="n">
        <v>352674</v>
      </c>
      <c r="B932" t="inlineStr">
        <is>
          <t>NV615</t>
        </is>
      </c>
      <c r="C932" t="inlineStr">
        <is>
          <t>Hospital</t>
        </is>
      </c>
      <c r="D932" t="inlineStr">
        <is>
          <t>UNKNOWN</t>
        </is>
      </c>
      <c r="E932" t="inlineStr">
        <is>
          <t>NHS Sector</t>
        </is>
      </c>
      <c r="F932" t="inlineStr">
        <is>
          <t>Visible</t>
        </is>
      </c>
      <c r="G932" t="b">
        <v>0</v>
      </c>
      <c r="H932" t="inlineStr">
        <is>
          <t>Ulverston Community Hospital</t>
        </is>
      </c>
      <c r="I932" t="inlineStr">
        <is>
          <t>Stanley Street</t>
        </is>
      </c>
      <c r="J932" t="inlineStr">
        <is>
          <t>Ulverston, Cumbria</t>
        </is>
      </c>
      <c r="K932" t="inlineStr">
        <is>
          <t>LA12 7BT</t>
        </is>
      </c>
      <c r="L932" t="inlineStr">
        <is>
          <t>NV6</t>
        </is>
      </c>
      <c r="M932" t="inlineStr">
        <is>
          <t>Pds Medical Ltd</t>
        </is>
      </c>
      <c r="N932" t="inlineStr"/>
      <c r="O932" t="inlineStr"/>
      <c r="P932">
        <f>HYPERLINK("nan", "nan")</f>
        <v/>
      </c>
      <c r="Q932" t="inlineStr">
        <is>
          <t>(54.19888687133789, -3.097817897796631)</t>
        </is>
      </c>
      <c r="R932" t="inlineStr"/>
    </row>
    <row r="933">
      <c r="A933" t="n">
        <v>352756</v>
      </c>
      <c r="B933" t="inlineStr">
        <is>
          <t>R1J21</t>
        </is>
      </c>
      <c r="C933" t="inlineStr">
        <is>
          <t>Hospital</t>
        </is>
      </c>
      <c r="D933" t="inlineStr">
        <is>
          <t>Hospital</t>
        </is>
      </c>
      <c r="E933" t="inlineStr">
        <is>
          <t>Independent Sector</t>
        </is>
      </c>
      <c r="F933" t="inlineStr">
        <is>
          <t>Visible</t>
        </is>
      </c>
      <c r="G933" t="b">
        <v>1</v>
      </c>
      <c r="H933" t="inlineStr">
        <is>
          <t>North Cotswold Hospital</t>
        </is>
      </c>
      <c r="I933" t="inlineStr">
        <is>
          <t>Stow Road</t>
        </is>
      </c>
      <c r="J933" t="inlineStr">
        <is>
          <t>Moreton-In-Marsh, Gloucestershire</t>
        </is>
      </c>
      <c r="K933" t="inlineStr">
        <is>
          <t>GL56 0DS</t>
        </is>
      </c>
      <c r="L933" t="inlineStr">
        <is>
          <t>R1J</t>
        </is>
      </c>
      <c r="M933" t="inlineStr">
        <is>
          <t>Gloucestershire Care Services NHS Trust</t>
        </is>
      </c>
      <c r="N933" t="inlineStr">
        <is>
          <t>0300 421 8770</t>
        </is>
      </c>
      <c r="O933" t="inlineStr"/>
      <c r="P933">
        <f>HYPERLINK("http://www.glos-care.nhs.uk/our-services/community-hospitals/north-cotswolds-hospital", "http://www.glos-care.nhs.uk/our-services/community-hospitals/north-cotswolds-hospital")</f>
        <v/>
      </c>
      <c r="Q933" t="inlineStr">
        <is>
          <t>(51.98355865478516, -1.7059427499771118)</t>
        </is>
      </c>
      <c r="R933" t="inlineStr"/>
    </row>
    <row r="934">
      <c r="A934" t="n">
        <v>462443</v>
      </c>
      <c r="B934" t="inlineStr">
        <is>
          <t>NMJ05</t>
        </is>
      </c>
      <c r="C934" t="inlineStr">
        <is>
          <t>Hospital</t>
        </is>
      </c>
      <c r="D934" t="inlineStr">
        <is>
          <t>Hospital</t>
        </is>
      </c>
      <c r="E934" t="inlineStr">
        <is>
          <t>Independent Sector</t>
        </is>
      </c>
      <c r="F934" t="inlineStr">
        <is>
          <t>Visible</t>
        </is>
      </c>
      <c r="G934" t="b">
        <v>1</v>
      </c>
      <c r="H934" t="inlineStr">
        <is>
          <t>Cygnet Hospital Blackheath</t>
        </is>
      </c>
      <c r="I934" t="inlineStr">
        <is>
          <t>80-82 Blackheath Hill</t>
        </is>
      </c>
      <c r="J934" t="inlineStr">
        <is>
          <t>London</t>
        </is>
      </c>
      <c r="K934" t="inlineStr">
        <is>
          <t>SE10 8AD</t>
        </is>
      </c>
      <c r="L934" t="inlineStr">
        <is>
          <t>NMJ</t>
        </is>
      </c>
      <c r="M934" t="inlineStr">
        <is>
          <t>Cygnet Health Care Limited</t>
        </is>
      </c>
      <c r="N934" t="inlineStr">
        <is>
          <t>020 8694 2111</t>
        </is>
      </c>
      <c r="O934" t="inlineStr">
        <is>
          <t>rebeccapye@cygnethealth.co.uk</t>
        </is>
      </c>
      <c r="P934">
        <f>HYPERLINK("https://www.cygnethealth.co.uk/locations/cygnet-hospital-blackheath/", "https://www.cygnethealth.co.uk/locations/cygnet-hospital-blackheath/")</f>
        <v/>
      </c>
      <c r="Q934" t="inlineStr">
        <is>
          <t>(51.4722671508789, -0.011118046939373)</t>
        </is>
      </c>
      <c r="R934" t="inlineStr">
        <is>
          <t>020 8694 8256</t>
        </is>
      </c>
    </row>
    <row r="935">
      <c r="A935" t="n">
        <v>462444</v>
      </c>
      <c r="B935" t="inlineStr">
        <is>
          <t>NMJ06</t>
        </is>
      </c>
      <c r="C935" t="inlineStr">
        <is>
          <t>Hospital</t>
        </is>
      </c>
      <c r="D935" t="inlineStr">
        <is>
          <t>Hospital</t>
        </is>
      </c>
      <c r="E935" t="inlineStr">
        <is>
          <t>Independent Sector</t>
        </is>
      </c>
      <c r="F935" t="inlineStr">
        <is>
          <t>Visible</t>
        </is>
      </c>
      <c r="G935" t="b">
        <v>1</v>
      </c>
      <c r="H935" t="inlineStr">
        <is>
          <t>Cygnet Lodge Brighouse</t>
        </is>
      </c>
      <c r="I935" t="inlineStr">
        <is>
          <t>60 Rastrick Common</t>
        </is>
      </c>
      <c r="J935" t="inlineStr">
        <is>
          <t>Brighouse, West Yorkshire</t>
        </is>
      </c>
      <c r="K935" t="inlineStr">
        <is>
          <t>HD6 3EL</t>
        </is>
      </c>
      <c r="L935" t="inlineStr">
        <is>
          <t>NMJ</t>
        </is>
      </c>
      <c r="M935" t="inlineStr">
        <is>
          <t>Cygnet Health Care Limited</t>
        </is>
      </c>
      <c r="N935" t="inlineStr">
        <is>
          <t>01484 405 900</t>
        </is>
      </c>
      <c r="O935" t="inlineStr">
        <is>
          <t>clareheaton@cygnethealth.co.uk</t>
        </is>
      </c>
      <c r="P935">
        <f>HYPERLINK("https://www.cygnethealth.co.uk/locations/cygnet-lodge-brighouse/", "https://www.cygnethealth.co.uk/locations/cygnet-lodge-brighouse/")</f>
        <v/>
      </c>
      <c r="Q935" t="inlineStr">
        <is>
          <t>(53.69253158569336, -1.7874494791030884)</t>
        </is>
      </c>
      <c r="R935" t="inlineStr">
        <is>
          <t>01484 405 905</t>
        </is>
      </c>
    </row>
    <row r="936">
      <c r="A936" t="n">
        <v>462451</v>
      </c>
      <c r="B936" t="inlineStr">
        <is>
          <t>NMJ13</t>
        </is>
      </c>
      <c r="C936" t="inlineStr">
        <is>
          <t>Hospital</t>
        </is>
      </c>
      <c r="D936" t="inlineStr">
        <is>
          <t>Hospital</t>
        </is>
      </c>
      <c r="E936" t="inlineStr">
        <is>
          <t>Independent Sector</t>
        </is>
      </c>
      <c r="F936" t="inlineStr">
        <is>
          <t>Visible</t>
        </is>
      </c>
      <c r="G936" t="b">
        <v>1</v>
      </c>
      <c r="H936" t="inlineStr">
        <is>
          <t>Cygnet Lodge Lewisham</t>
        </is>
      </c>
      <c r="I936" t="inlineStr">
        <is>
          <t>44 Lewisham Park, Lewisham</t>
        </is>
      </c>
      <c r="J936" t="inlineStr">
        <is>
          <t>London</t>
        </is>
      </c>
      <c r="K936" t="inlineStr">
        <is>
          <t>SE13 6QZ</t>
        </is>
      </c>
      <c r="L936" t="inlineStr">
        <is>
          <t>NMJ</t>
        </is>
      </c>
      <c r="M936" t="inlineStr">
        <is>
          <t>Cygnet Health Care Limited</t>
        </is>
      </c>
      <c r="N936" t="inlineStr">
        <is>
          <t>020 8314 5123</t>
        </is>
      </c>
      <c r="O936" t="inlineStr">
        <is>
          <t>rebeccapye@cygnethealth.co.uk</t>
        </is>
      </c>
      <c r="P936">
        <f>HYPERLINK("https://www.cygnethealth.co.uk/locations/cygnet-lodge-lewisham/", "https://www.cygnethealth.co.uk/locations/cygnet-lodge-lewisham/")</f>
        <v/>
      </c>
      <c r="Q936" t="inlineStr">
        <is>
          <t>(51.45201873779297, -0.0128474393859505)</t>
        </is>
      </c>
      <c r="R936" t="inlineStr">
        <is>
          <t>020 8314 5271</t>
        </is>
      </c>
    </row>
    <row r="937">
      <c r="A937" t="n">
        <v>462452</v>
      </c>
      <c r="B937" t="inlineStr">
        <is>
          <t>NMJ14</t>
        </is>
      </c>
      <c r="C937" t="inlineStr">
        <is>
          <t>Hospital</t>
        </is>
      </c>
      <c r="D937" t="inlineStr">
        <is>
          <t>Hospital</t>
        </is>
      </c>
      <c r="E937" t="inlineStr">
        <is>
          <t>Independent Sector</t>
        </is>
      </c>
      <c r="F937" t="inlineStr">
        <is>
          <t>Visible</t>
        </is>
      </c>
      <c r="G937" t="b">
        <v>1</v>
      </c>
      <c r="H937" t="inlineStr">
        <is>
          <t>Cygnet Lodge Kenton</t>
        </is>
      </c>
      <c r="I937" t="inlineStr">
        <is>
          <t>74 Kenton Road</t>
        </is>
      </c>
      <c r="J937" t="inlineStr">
        <is>
          <t>Kenton, Middlesex</t>
        </is>
      </c>
      <c r="K937" t="inlineStr">
        <is>
          <t>HA3 8AE</t>
        </is>
      </c>
      <c r="L937" t="inlineStr">
        <is>
          <t>NMJ</t>
        </is>
      </c>
      <c r="M937" t="inlineStr">
        <is>
          <t>Cygnet Health Care Limited</t>
        </is>
      </c>
      <c r="N937" t="inlineStr">
        <is>
          <t>020 8907 0770</t>
        </is>
      </c>
      <c r="O937" t="inlineStr"/>
      <c r="P937">
        <f>HYPERLINK("https://www.cygnethealth.co.uk/locations/cygnet-lodge-kenton/", "https://www.cygnethealth.co.uk/locations/cygnet-lodge-kenton/")</f>
        <v/>
      </c>
      <c r="Q937" t="inlineStr">
        <is>
          <t>(51.58077239990234, -0.319847822189331)</t>
        </is>
      </c>
      <c r="R937" t="inlineStr">
        <is>
          <t>020 8907 0772</t>
        </is>
      </c>
    </row>
    <row r="938">
      <c r="A938" t="n">
        <v>462554</v>
      </c>
      <c r="B938" t="inlineStr">
        <is>
          <t>NMJ04</t>
        </is>
      </c>
      <c r="C938" t="inlineStr">
        <is>
          <t>Hospital</t>
        </is>
      </c>
      <c r="D938" t="inlineStr">
        <is>
          <t>Hospital</t>
        </is>
      </c>
      <c r="E938" t="inlineStr">
        <is>
          <t>Independent Sector</t>
        </is>
      </c>
      <c r="F938" t="inlineStr">
        <is>
          <t>Visible</t>
        </is>
      </c>
      <c r="G938" t="b">
        <v>1</v>
      </c>
      <c r="H938" t="inlineStr">
        <is>
          <t>Cygnet Hospital Beckton</t>
        </is>
      </c>
      <c r="I938" t="inlineStr">
        <is>
          <t>23 Tunnan Leys, Beckton</t>
        </is>
      </c>
      <c r="J938" t="inlineStr">
        <is>
          <t>London</t>
        </is>
      </c>
      <c r="K938" t="inlineStr">
        <is>
          <t>E6 6ZB</t>
        </is>
      </c>
      <c r="L938" t="inlineStr">
        <is>
          <t>NMJ</t>
        </is>
      </c>
      <c r="M938" t="inlineStr">
        <is>
          <t>Cygnet Health Care Limited</t>
        </is>
      </c>
      <c r="N938" t="inlineStr">
        <is>
          <t>020 7511 2299</t>
        </is>
      </c>
      <c r="O938" t="inlineStr">
        <is>
          <t>jackiewolf@cygnethealth.co.uk</t>
        </is>
      </c>
      <c r="P938">
        <f>HYPERLINK("http://www.cygnethealth.co.uk/locations/beckton/", "http://www.cygnethealth.co.uk/locations/beckton/")</f>
        <v/>
      </c>
      <c r="Q938" t="inlineStr">
        <is>
          <t>(51.51347351074218, 0.064914621412754)</t>
        </is>
      </c>
      <c r="R938" t="inlineStr">
        <is>
          <t>020 7511 3399</t>
        </is>
      </c>
    </row>
    <row r="939">
      <c r="A939" t="n">
        <v>462557</v>
      </c>
      <c r="B939" t="inlineStr">
        <is>
          <t>NMJ07</t>
        </is>
      </c>
      <c r="C939" t="inlineStr">
        <is>
          <t>Hospital</t>
        </is>
      </c>
      <c r="D939" t="inlineStr">
        <is>
          <t>Hospital</t>
        </is>
      </c>
      <c r="E939" t="inlineStr">
        <is>
          <t>Independent Sector</t>
        </is>
      </c>
      <c r="F939" t="inlineStr">
        <is>
          <t>Visible</t>
        </is>
      </c>
      <c r="G939" t="b">
        <v>1</v>
      </c>
      <c r="H939" t="inlineStr">
        <is>
          <t>Cygnet Hospital Derby</t>
        </is>
      </c>
      <c r="I939" t="inlineStr">
        <is>
          <t>City Gate, London Road</t>
        </is>
      </c>
      <c r="J939" t="inlineStr">
        <is>
          <t>Derby, Derbyshire</t>
        </is>
      </c>
      <c r="K939" t="inlineStr">
        <is>
          <t>DE24 8WZ</t>
        </is>
      </c>
      <c r="L939" t="inlineStr">
        <is>
          <t>NMJ</t>
        </is>
      </c>
      <c r="M939" t="inlineStr">
        <is>
          <t>Cygnet Health Care Limited</t>
        </is>
      </c>
      <c r="N939" t="inlineStr">
        <is>
          <t>01332 365434</t>
        </is>
      </c>
      <c r="O939" t="inlineStr">
        <is>
          <t>markvarney@cygnethealth.co.uk</t>
        </is>
      </c>
      <c r="P939">
        <f>HYPERLINK("www.cygnethealth.co.uk/locations/derby", "www.cygnethealth.co.uk/locations/derby")</f>
        <v/>
      </c>
      <c r="Q939" t="inlineStr">
        <is>
          <t>(52.90743255615234, -1.4552152156829834)</t>
        </is>
      </c>
      <c r="R939" t="inlineStr">
        <is>
          <t>01332 292974</t>
        </is>
      </c>
    </row>
    <row r="940">
      <c r="A940" t="n">
        <v>462558</v>
      </c>
      <c r="B940" t="inlineStr">
        <is>
          <t>NMJ08</t>
        </is>
      </c>
      <c r="C940" t="inlineStr">
        <is>
          <t>Hospital</t>
        </is>
      </c>
      <c r="D940" t="inlineStr">
        <is>
          <t>Hospital</t>
        </is>
      </c>
      <c r="E940" t="inlineStr">
        <is>
          <t>Independent Sector</t>
        </is>
      </c>
      <c r="F940" t="inlineStr">
        <is>
          <t>Visible</t>
        </is>
      </c>
      <c r="G940" t="b">
        <v>1</v>
      </c>
      <c r="H940" t="inlineStr">
        <is>
          <t>Cygnet Hospital Ealing</t>
        </is>
      </c>
      <c r="I940" t="inlineStr">
        <is>
          <t>22 Corfton Road</t>
        </is>
      </c>
      <c r="J940" t="inlineStr">
        <is>
          <t>Ealing</t>
        </is>
      </c>
      <c r="K940" t="inlineStr">
        <is>
          <t>W5 2HT</t>
        </is>
      </c>
      <c r="L940" t="inlineStr">
        <is>
          <t>NMJ</t>
        </is>
      </c>
      <c r="M940" t="inlineStr">
        <is>
          <t>Cygnet Health Care Limited</t>
        </is>
      </c>
      <c r="N940" t="inlineStr">
        <is>
          <t>020 8991 6699</t>
        </is>
      </c>
      <c r="O940" t="inlineStr"/>
      <c r="P940">
        <f>HYPERLINK("https://www.cygnethealth.co.uk/locations/cygnet-hospital-ealing/", "https://www.cygnethealth.co.uk/locations/cygnet-hospital-ealing/")</f>
        <v/>
      </c>
      <c r="Q940" t="inlineStr">
        <is>
          <t>(51.52116775512695, -0.2971200942993164)</t>
        </is>
      </c>
      <c r="R940" t="inlineStr">
        <is>
          <t>020 8991 0440</t>
        </is>
      </c>
    </row>
    <row r="941">
      <c r="A941" t="n">
        <v>462559</v>
      </c>
      <c r="B941" t="inlineStr">
        <is>
          <t>NMJ09</t>
        </is>
      </c>
      <c r="C941" t="inlineStr">
        <is>
          <t>Hospital</t>
        </is>
      </c>
      <c r="D941" t="inlineStr">
        <is>
          <t>Hospital</t>
        </is>
      </c>
      <c r="E941" t="inlineStr">
        <is>
          <t>Independent Sector</t>
        </is>
      </c>
      <c r="F941" t="inlineStr">
        <is>
          <t>Visible</t>
        </is>
      </c>
      <c r="G941" t="b">
        <v>1</v>
      </c>
      <c r="H941" t="inlineStr">
        <is>
          <t>Cygnet Hospital Harrogate</t>
        </is>
      </c>
      <c r="I941" t="inlineStr">
        <is>
          <t>23 Ripon Road</t>
        </is>
      </c>
      <c r="J941" t="inlineStr">
        <is>
          <t>Harrogate, North Yorkshire</t>
        </is>
      </c>
      <c r="K941" t="inlineStr">
        <is>
          <t>HG1 2JL</t>
        </is>
      </c>
      <c r="L941" t="inlineStr">
        <is>
          <t>NMJ</t>
        </is>
      </c>
      <c r="M941" t="inlineStr">
        <is>
          <t>Cygnet Health Care Limited</t>
        </is>
      </c>
      <c r="N941" t="inlineStr">
        <is>
          <t>01423 500599</t>
        </is>
      </c>
      <c r="O941" t="inlineStr">
        <is>
          <t>robynsteel@cygnethealth.co.uk</t>
        </is>
      </c>
      <c r="P941">
        <f>HYPERLINK("https://www.cygnethealth.co.uk/locations/cygnet-hospital-harrogate/", "https://www.cygnethealth.co.uk/locations/cygnet-hospital-harrogate/")</f>
        <v/>
      </c>
      <c r="Q941" t="inlineStr">
        <is>
          <t>(53.999778747558594, -1.5477558374404907)</t>
        </is>
      </c>
      <c r="R941" t="inlineStr"/>
    </row>
    <row r="942">
      <c r="A942" t="n">
        <v>462560</v>
      </c>
      <c r="B942" t="inlineStr">
        <is>
          <t>NMJ10</t>
        </is>
      </c>
      <c r="C942" t="inlineStr">
        <is>
          <t>Hospital</t>
        </is>
      </c>
      <c r="D942" t="inlineStr">
        <is>
          <t>Hospital</t>
        </is>
      </c>
      <c r="E942" t="inlineStr">
        <is>
          <t>Independent Sector</t>
        </is>
      </c>
      <c r="F942" t="inlineStr">
        <is>
          <t>Visible</t>
        </is>
      </c>
      <c r="G942" t="b">
        <v>1</v>
      </c>
      <c r="H942" t="inlineStr">
        <is>
          <t>Cygnet Hospital Harrow</t>
        </is>
      </c>
      <c r="I942" t="inlineStr">
        <is>
          <t>London Road</t>
        </is>
      </c>
      <c r="J942" t="inlineStr">
        <is>
          <t>Harrow on the Hill, Middlesex</t>
        </is>
      </c>
      <c r="K942" t="inlineStr">
        <is>
          <t>HA1 3JL</t>
        </is>
      </c>
      <c r="L942" t="inlineStr">
        <is>
          <t>NMJ</t>
        </is>
      </c>
      <c r="M942" t="inlineStr">
        <is>
          <t>Cygnet Health Care Limited</t>
        </is>
      </c>
      <c r="N942" t="inlineStr">
        <is>
          <t>020 8966 7000</t>
        </is>
      </c>
      <c r="O942" t="inlineStr">
        <is>
          <t>alexanderlawrence@cygnethealth.co.uk</t>
        </is>
      </c>
      <c r="P942">
        <f>HYPERLINK("http://www.cygnethealth.co.uk/locations/harrow/", "http://www.cygnethealth.co.uk/locations/harrow/")</f>
        <v/>
      </c>
      <c r="Q942" t="inlineStr">
        <is>
          <t>(51.56709289550781, -0.3379696309566497)</t>
        </is>
      </c>
      <c r="R942" t="inlineStr">
        <is>
          <t>020 8864 6092</t>
        </is>
      </c>
    </row>
    <row r="943">
      <c r="A943" t="n">
        <v>462561</v>
      </c>
      <c r="B943" t="inlineStr">
        <is>
          <t>NMJ11</t>
        </is>
      </c>
      <c r="C943" t="inlineStr">
        <is>
          <t>Hospital</t>
        </is>
      </c>
      <c r="D943" t="inlineStr">
        <is>
          <t>Hospital</t>
        </is>
      </c>
      <c r="E943" t="inlineStr">
        <is>
          <t>Independent Sector</t>
        </is>
      </c>
      <c r="F943" t="inlineStr">
        <is>
          <t>Visible</t>
        </is>
      </c>
      <c r="G943" t="b">
        <v>1</v>
      </c>
      <c r="H943" t="inlineStr">
        <is>
          <t>Cygnet Hospital Stevenage</t>
        </is>
      </c>
      <c r="I943" t="inlineStr">
        <is>
          <t>Graveley Road</t>
        </is>
      </c>
      <c r="J943" t="inlineStr">
        <is>
          <t>Stevenage</t>
        </is>
      </c>
      <c r="K943" t="inlineStr">
        <is>
          <t>SG1 4YS</t>
        </is>
      </c>
      <c r="L943" t="inlineStr">
        <is>
          <t>NMJ</t>
        </is>
      </c>
      <c r="M943" t="inlineStr">
        <is>
          <t>Cygnet Health Care Limited</t>
        </is>
      </c>
      <c r="N943" t="inlineStr">
        <is>
          <t>01438 342942</t>
        </is>
      </c>
      <c r="O943" t="inlineStr">
        <is>
          <t>jemmalacey@cygnethealth.co.uk</t>
        </is>
      </c>
      <c r="P943">
        <f>HYPERLINK("www.cygnethealth.co.uk/locations/stevenage/", "www.cygnethealth.co.uk/locations/stevenage/")</f>
        <v/>
      </c>
      <c r="Q943" t="inlineStr">
        <is>
          <t>(51.9283447265625, -0.2140176743268966)</t>
        </is>
      </c>
      <c r="R943" t="inlineStr">
        <is>
          <t>01438 721147</t>
        </is>
      </c>
    </row>
    <row r="944">
      <c r="A944" t="n">
        <v>462562</v>
      </c>
      <c r="B944" t="inlineStr">
        <is>
          <t>NMJ12</t>
        </is>
      </c>
      <c r="C944" t="inlineStr">
        <is>
          <t>Hospital</t>
        </is>
      </c>
      <c r="D944" t="inlineStr">
        <is>
          <t>Hospital</t>
        </is>
      </c>
      <c r="E944" t="inlineStr">
        <is>
          <t>Independent Sector</t>
        </is>
      </c>
      <c r="F944" t="inlineStr">
        <is>
          <t>Visible</t>
        </is>
      </c>
      <c r="G944" t="b">
        <v>1</v>
      </c>
      <c r="H944" t="inlineStr">
        <is>
          <t>Cygnet Hospital Wyke</t>
        </is>
      </c>
      <c r="I944" t="inlineStr">
        <is>
          <t>Blankney Grange, Huddersfield Road, Wyke</t>
        </is>
      </c>
      <c r="J944" t="inlineStr">
        <is>
          <t>Bradford, West Yorkshire</t>
        </is>
      </c>
      <c r="K944" t="inlineStr">
        <is>
          <t>BD12 8LR</t>
        </is>
      </c>
      <c r="L944" t="inlineStr">
        <is>
          <t>NMJ</t>
        </is>
      </c>
      <c r="M944" t="inlineStr">
        <is>
          <t>Cygnet Health Care Limited</t>
        </is>
      </c>
      <c r="N944" t="inlineStr">
        <is>
          <t>01274 605500</t>
        </is>
      </c>
      <c r="O944" t="inlineStr"/>
      <c r="P944">
        <f>HYPERLINK("https://www.cygnethealth.co.uk/locations/cygnet-hospital-wyke/", "https://www.cygnethealth.co.uk/locations/cygnet-hospital-wyke/")</f>
        <v/>
      </c>
      <c r="Q944" t="inlineStr">
        <is>
          <t>(53.72850799560546, -1.774566888809204)</t>
        </is>
      </c>
      <c r="R944" t="inlineStr">
        <is>
          <t>01274 604400</t>
        </is>
      </c>
    </row>
    <row r="945">
      <c r="A945" t="n">
        <v>462800</v>
      </c>
      <c r="B945" t="inlineStr">
        <is>
          <t>NV217</t>
        </is>
      </c>
      <c r="C945" t="inlineStr">
        <is>
          <t>Hospital</t>
        </is>
      </c>
      <c r="D945" t="inlineStr">
        <is>
          <t>Hospital</t>
        </is>
      </c>
      <c r="E945" t="inlineStr">
        <is>
          <t>NHS Sector</t>
        </is>
      </c>
      <c r="F945" t="inlineStr">
        <is>
          <t>Visible</t>
        </is>
      </c>
      <c r="G945" t="b">
        <v>1</v>
      </c>
      <c r="H945" t="inlineStr">
        <is>
          <t>Cedar House Hospital</t>
        </is>
      </c>
      <c r="I945" t="inlineStr">
        <is>
          <t>Cedar House, Dover Road, Barham</t>
        </is>
      </c>
      <c r="J945" t="inlineStr">
        <is>
          <t>Canterbury, Kent</t>
        </is>
      </c>
      <c r="K945" t="inlineStr">
        <is>
          <t>CT4 6PW</t>
        </is>
      </c>
      <c r="L945" t="inlineStr">
        <is>
          <t>NV2</t>
        </is>
      </c>
      <c r="M945" t="inlineStr">
        <is>
          <t>The Huntercombe Group</t>
        </is>
      </c>
      <c r="N945" t="inlineStr">
        <is>
          <t>01227 833700</t>
        </is>
      </c>
      <c r="O945" t="inlineStr">
        <is>
          <t>cedar.house@huntercombe.com</t>
        </is>
      </c>
      <c r="P945">
        <f>HYPERLINK("http://www.huntercombe.com", "http://www.huntercombe.com")</f>
        <v/>
      </c>
      <c r="Q945" t="inlineStr">
        <is>
          <t>(51.20186996459961, 1.176016330718994)</t>
        </is>
      </c>
      <c r="R945" t="inlineStr"/>
    </row>
    <row r="946">
      <c r="A946" t="n">
        <v>570366</v>
      </c>
      <c r="B946" t="inlineStr">
        <is>
          <t>RXM02</t>
        </is>
      </c>
      <c r="C946" t="inlineStr">
        <is>
          <t>Hospital</t>
        </is>
      </c>
      <c r="D946" t="inlineStr">
        <is>
          <t>Hospital</t>
        </is>
      </c>
      <c r="E946" t="inlineStr">
        <is>
          <t>NHS Sector</t>
        </is>
      </c>
      <c r="F946" t="inlineStr">
        <is>
          <t>Visible</t>
        </is>
      </c>
      <c r="G946" t="b">
        <v>1</v>
      </c>
      <c r="H946" t="inlineStr">
        <is>
          <t>Hartington Unit</t>
        </is>
      </c>
      <c r="I946" t="inlineStr">
        <is>
          <t>Hartington Unit, Chesterfield Royal Hospital, Calow</t>
        </is>
      </c>
      <c r="J946" t="inlineStr">
        <is>
          <t>Chesterfield, Derbyshire</t>
        </is>
      </c>
      <c r="K946" t="inlineStr">
        <is>
          <t>S44 5BL</t>
        </is>
      </c>
      <c r="L946" t="inlineStr">
        <is>
          <t>RXM</t>
        </is>
      </c>
      <c r="M946" t="inlineStr">
        <is>
          <t>Derbyshire Healthcare NHS Foundation Trust</t>
        </is>
      </c>
      <c r="N946" t="inlineStr">
        <is>
          <t>01246 512563</t>
        </is>
      </c>
      <c r="O946" t="inlineStr"/>
      <c r="P946">
        <f>HYPERLINK("http://www.derbyshirehealthcareft.nhs.uk/", "http://www.derbyshirehealthcareft.nhs.uk/")</f>
        <v/>
      </c>
      <c r="Q946" t="inlineStr">
        <is>
          <t>(53.23583602905274, -1.3960041999816897)</t>
        </is>
      </c>
      <c r="R946" t="inlineStr"/>
    </row>
    <row r="947">
      <c r="A947" t="n">
        <v>750747</v>
      </c>
      <c r="B947" t="inlineStr">
        <is>
          <t>NX006</t>
        </is>
      </c>
      <c r="C947" t="inlineStr">
        <is>
          <t>Hospital</t>
        </is>
      </c>
      <c r="D947" t="inlineStr">
        <is>
          <t>Hospital</t>
        </is>
      </c>
      <c r="E947" t="inlineStr">
        <is>
          <t>NHS Sector</t>
        </is>
      </c>
      <c r="F947" t="inlineStr">
        <is>
          <t>Visible</t>
        </is>
      </c>
      <c r="G947" t="b">
        <v>1</v>
      </c>
      <c r="H947" t="inlineStr">
        <is>
          <t>Chime Audiology - Sidmouth Hospital</t>
        </is>
      </c>
      <c r="I947" t="inlineStr">
        <is>
          <t>All Saints Road</t>
        </is>
      </c>
      <c r="J947" t="inlineStr">
        <is>
          <t>Sidmouth, Devon</t>
        </is>
      </c>
      <c r="K947" t="inlineStr">
        <is>
          <t>EX10 8EW</t>
        </is>
      </c>
      <c r="L947" t="inlineStr">
        <is>
          <t>NX0</t>
        </is>
      </c>
      <c r="M947" t="inlineStr">
        <is>
          <t>Chime Social Enterprise</t>
        </is>
      </c>
      <c r="N947" t="inlineStr"/>
      <c r="O947" t="inlineStr"/>
      <c r="P947">
        <f>HYPERLINK("nan", "nan")</f>
        <v/>
      </c>
      <c r="Q947" t="inlineStr">
        <is>
          <t>(50.68161392211914, -3.239641666412353)</t>
        </is>
      </c>
      <c r="R947" t="inlineStr"/>
    </row>
    <row r="948">
      <c r="A948" t="n">
        <v>864654</v>
      </c>
      <c r="B948" t="inlineStr">
        <is>
          <t>TAD16</t>
        </is>
      </c>
      <c r="C948" t="inlineStr">
        <is>
          <t>Hospital</t>
        </is>
      </c>
      <c r="D948" t="inlineStr">
        <is>
          <t>Hospital</t>
        </is>
      </c>
      <c r="E948" t="inlineStr">
        <is>
          <t>NHS Sector</t>
        </is>
      </c>
      <c r="F948" t="inlineStr">
        <is>
          <t>Visible</t>
        </is>
      </c>
      <c r="G948" t="b">
        <v>1</v>
      </c>
      <c r="H948" t="inlineStr">
        <is>
          <t>Airedale Centre for Mental Health</t>
        </is>
      </c>
      <c r="I948" t="inlineStr">
        <is>
          <t>Steeton, Keighley</t>
        </is>
      </c>
      <c r="J948" t="inlineStr">
        <is>
          <t>Bradford</t>
        </is>
      </c>
      <c r="K948" t="inlineStr">
        <is>
          <t>BD20 6TD</t>
        </is>
      </c>
      <c r="L948" t="inlineStr">
        <is>
          <t>TAD</t>
        </is>
      </c>
      <c r="M948" t="inlineStr">
        <is>
          <t>Bradford District NHS Foundation Trust</t>
        </is>
      </c>
      <c r="N948" t="inlineStr">
        <is>
          <t>01535678100</t>
        </is>
      </c>
      <c r="O948" t="inlineStr"/>
      <c r="P948">
        <f>HYPERLINK("nan", "nan")</f>
        <v/>
      </c>
      <c r="Q948" t="inlineStr">
        <is>
          <t>(53.89801788330078, -1.9626796245574951)</t>
        </is>
      </c>
      <c r="R948" t="inlineStr"/>
    </row>
    <row r="949">
      <c r="A949" t="n">
        <v>864773</v>
      </c>
      <c r="B949" t="inlineStr">
        <is>
          <t>RCBCA</t>
        </is>
      </c>
      <c r="C949" t="inlineStr">
        <is>
          <t>Hospital</t>
        </is>
      </c>
      <c r="D949" t="inlineStr">
        <is>
          <t>Hospital</t>
        </is>
      </c>
      <c r="E949" t="inlineStr">
        <is>
          <t>NHS Sector</t>
        </is>
      </c>
      <c r="F949" t="inlineStr">
        <is>
          <t>Visible</t>
        </is>
      </c>
      <c r="G949" t="b">
        <v>1</v>
      </c>
      <c r="H949" t="inlineStr">
        <is>
          <t>Scarborough Hospital</t>
        </is>
      </c>
      <c r="I949" t="inlineStr">
        <is>
          <t>Woodlands Drive</t>
        </is>
      </c>
      <c r="J949" t="inlineStr">
        <is>
          <t>Scarborough</t>
        </is>
      </c>
      <c r="K949" t="inlineStr">
        <is>
          <t>YO12 6QL</t>
        </is>
      </c>
      <c r="L949" t="inlineStr">
        <is>
          <t>RCB</t>
        </is>
      </c>
      <c r="M949" t="inlineStr">
        <is>
          <t>York Teaching Hospital NHS Foundation Trust</t>
        </is>
      </c>
      <c r="N949" t="inlineStr">
        <is>
          <t>01723 368111</t>
        </is>
      </c>
      <c r="O949" t="inlineStr"/>
      <c r="P949">
        <f>HYPERLINK("http://www.york.nhs.uk", "http://www.york.nhs.uk")</f>
        <v/>
      </c>
      <c r="Q949" t="inlineStr">
        <is>
          <t>(54.28170776367188, -0.4347379803657532)</t>
        </is>
      </c>
      <c r="R949" t="inlineStr">
        <is>
          <t>01723 342 581</t>
        </is>
      </c>
    </row>
    <row r="950">
      <c r="A950" t="n">
        <v>978682</v>
      </c>
      <c r="B950" t="inlineStr">
        <is>
          <t>NW611</t>
        </is>
      </c>
      <c r="C950" t="inlineStr">
        <is>
          <t>Hospital</t>
        </is>
      </c>
      <c r="D950" t="inlineStr">
        <is>
          <t>Hospital</t>
        </is>
      </c>
      <c r="E950" t="inlineStr">
        <is>
          <t>NHS Sector</t>
        </is>
      </c>
      <c r="F950" t="inlineStr">
        <is>
          <t>Visible</t>
        </is>
      </c>
      <c r="G950" t="b">
        <v>1</v>
      </c>
      <c r="H950" t="inlineStr">
        <is>
          <t>Wellington Hospital</t>
        </is>
      </c>
      <c r="I950" t="inlineStr">
        <is>
          <t>Wellington South, Wellington Place</t>
        </is>
      </c>
      <c r="J950" t="inlineStr">
        <is>
          <t>London</t>
        </is>
      </c>
      <c r="K950" t="inlineStr">
        <is>
          <t>NW8 9LE</t>
        </is>
      </c>
      <c r="L950" t="inlineStr">
        <is>
          <t>NW6</t>
        </is>
      </c>
      <c r="M950" t="inlineStr">
        <is>
          <t>Hca International</t>
        </is>
      </c>
      <c r="N950" t="inlineStr">
        <is>
          <t>020 3603 3844</t>
        </is>
      </c>
      <c r="O950" t="inlineStr"/>
      <c r="P950">
        <f>HYPERLINK("nan", "nan")</f>
        <v/>
      </c>
      <c r="Q950" t="inlineStr">
        <is>
          <t>(51.53155136108398, -0.1714576929807663)</t>
        </is>
      </c>
      <c r="R950" t="inlineStr"/>
    </row>
    <row r="951">
      <c r="A951" t="n">
        <v>978693</v>
      </c>
      <c r="B951" t="inlineStr">
        <is>
          <t>RW505</t>
        </is>
      </c>
      <c r="C951" t="inlineStr">
        <is>
          <t>Hospital</t>
        </is>
      </c>
      <c r="D951" t="inlineStr">
        <is>
          <t>Hospital</t>
        </is>
      </c>
      <c r="E951" t="inlineStr">
        <is>
          <t>NHS Sector</t>
        </is>
      </c>
      <c r="F951" t="inlineStr">
        <is>
          <t>Visible</t>
        </is>
      </c>
      <c r="G951" t="b">
        <v>1</v>
      </c>
      <c r="H951" t="inlineStr">
        <is>
          <t>Broadoak Unit</t>
        </is>
      </c>
      <c r="I951" t="inlineStr">
        <is>
          <t>Broadoak Unit, Broadgreen Hospital Site, Thomas Drive</t>
        </is>
      </c>
      <c r="J951" t="inlineStr">
        <is>
          <t>Liverpool</t>
        </is>
      </c>
      <c r="K951" t="inlineStr">
        <is>
          <t>L14 3PJ</t>
        </is>
      </c>
      <c r="L951" t="inlineStr">
        <is>
          <t>RW4</t>
        </is>
      </c>
      <c r="M951" t="inlineStr">
        <is>
          <t>Mersey Care NHS Foundation Trust</t>
        </is>
      </c>
      <c r="N951" t="inlineStr">
        <is>
          <t>0151 473 0303</t>
        </is>
      </c>
      <c r="O951" t="inlineStr"/>
      <c r="P951">
        <f>HYPERLINK("https://www.merseycare.nhs.uk/our-services/our-sites/broadoak-unit/", "https://www.merseycare.nhs.uk/our-services/our-sites/broadoak-unit/")</f>
        <v/>
      </c>
      <c r="Q951" t="inlineStr">
        <is>
          <t>(53.4107894897461, -2.895334243774414)</t>
        </is>
      </c>
      <c r="R951" t="inlineStr"/>
    </row>
    <row r="952">
      <c r="A952" t="n">
        <v>978694</v>
      </c>
      <c r="B952" t="inlineStr">
        <is>
          <t>RW506</t>
        </is>
      </c>
      <c r="C952" t="inlineStr">
        <is>
          <t>Hospital</t>
        </is>
      </c>
      <c r="D952" t="inlineStr">
        <is>
          <t>Hospital</t>
        </is>
      </c>
      <c r="E952" t="inlineStr">
        <is>
          <t>NHS Sector</t>
        </is>
      </c>
      <c r="F952" t="inlineStr">
        <is>
          <t>Visible</t>
        </is>
      </c>
      <c r="G952" t="b">
        <v>1</v>
      </c>
      <c r="H952" t="inlineStr">
        <is>
          <t>Windsor House</t>
        </is>
      </c>
      <c r="I952" t="inlineStr">
        <is>
          <t>Windsor House, 40 Upper Parliament Street</t>
        </is>
      </c>
      <c r="J952" t="inlineStr">
        <is>
          <t>Liverpool</t>
        </is>
      </c>
      <c r="K952" t="inlineStr">
        <is>
          <t>L8 7LF</t>
        </is>
      </c>
      <c r="L952" t="inlineStr">
        <is>
          <t>RW4</t>
        </is>
      </c>
      <c r="M952" t="inlineStr">
        <is>
          <t>Mersey Care NHS Foundation Trust</t>
        </is>
      </c>
      <c r="N952" t="inlineStr">
        <is>
          <t>0151 473 0303</t>
        </is>
      </c>
      <c r="O952" t="inlineStr"/>
      <c r="P952">
        <f>HYPERLINK("https://www.merseycare.nhs.uk/our-services/our-sites/windsor-house/", "https://www.merseycare.nhs.uk/our-services/our-sites/windsor-house/")</f>
        <v/>
      </c>
      <c r="Q952" t="inlineStr">
        <is>
          <t>(53.39556884765625, -2.969381332397461)</t>
        </is>
      </c>
      <c r="R952" t="inlineStr"/>
    </row>
    <row r="953">
      <c r="A953" t="n">
        <v>978695</v>
      </c>
      <c r="B953" t="inlineStr">
        <is>
          <t>RW507</t>
        </is>
      </c>
      <c r="C953" t="inlineStr">
        <is>
          <t>Hospital</t>
        </is>
      </c>
      <c r="D953" t="inlineStr">
        <is>
          <t>Hospital</t>
        </is>
      </c>
      <c r="E953" t="inlineStr">
        <is>
          <t>NHS Sector</t>
        </is>
      </c>
      <c r="F953" t="inlineStr">
        <is>
          <t>Visible</t>
        </is>
      </c>
      <c r="G953" t="b">
        <v>1</v>
      </c>
      <c r="H953" t="inlineStr">
        <is>
          <t>Mossley Hill Hospital</t>
        </is>
      </c>
      <c r="I953" t="inlineStr">
        <is>
          <t>Mossley Hill Hospital, Park Avenue</t>
        </is>
      </c>
      <c r="J953" t="inlineStr">
        <is>
          <t>Liverpool</t>
        </is>
      </c>
      <c r="K953" t="inlineStr">
        <is>
          <t>L18 8BU</t>
        </is>
      </c>
      <c r="L953" t="inlineStr">
        <is>
          <t>RW4</t>
        </is>
      </c>
      <c r="M953" t="inlineStr">
        <is>
          <t>Mersey Care NHS Foundation Trust</t>
        </is>
      </c>
      <c r="N953" t="inlineStr">
        <is>
          <t>0151 473 0303</t>
        </is>
      </c>
      <c r="O953" t="inlineStr"/>
      <c r="P953">
        <f>HYPERLINK("https://www.merseycare.nhs.uk/our-services/our-sites/mossley-hill-hospital/", "https://www.merseycare.nhs.uk/our-services/our-sites/mossley-hill-hospital/")</f>
        <v/>
      </c>
      <c r="Q953" t="inlineStr">
        <is>
          <t>(53.380409240722656, -2.925530195236206)</t>
        </is>
      </c>
      <c r="R953" t="inlineStr"/>
    </row>
    <row r="954">
      <c r="A954" t="n">
        <v>978699</v>
      </c>
      <c r="B954" t="inlineStr">
        <is>
          <t>RW511</t>
        </is>
      </c>
      <c r="C954" t="inlineStr">
        <is>
          <t>Hospital</t>
        </is>
      </c>
      <c r="D954" t="inlineStr">
        <is>
          <t>Hospital</t>
        </is>
      </c>
      <c r="E954" t="inlineStr">
        <is>
          <t>NHS Sector</t>
        </is>
      </c>
      <c r="F954" t="inlineStr">
        <is>
          <t>Visible</t>
        </is>
      </c>
      <c r="G954" t="b">
        <v>1</v>
      </c>
      <c r="H954" t="inlineStr">
        <is>
          <t>Rathbone Hospital</t>
        </is>
      </c>
      <c r="I954" t="inlineStr">
        <is>
          <t>Rathbone Hospital, Mill Lane</t>
        </is>
      </c>
      <c r="J954" t="inlineStr">
        <is>
          <t>Liverpool</t>
        </is>
      </c>
      <c r="K954" t="inlineStr">
        <is>
          <t>L13 4AW</t>
        </is>
      </c>
      <c r="L954" t="inlineStr">
        <is>
          <t>RW4</t>
        </is>
      </c>
      <c r="M954" t="inlineStr">
        <is>
          <t>Mersey Care NHS Foundation Trust</t>
        </is>
      </c>
      <c r="N954" t="inlineStr">
        <is>
          <t>0151 473 0303</t>
        </is>
      </c>
      <c r="O954" t="inlineStr"/>
      <c r="P954">
        <f>HYPERLINK("https://www.merseycare.nhs.uk/our-services/our-sites/rathbone-hospital/", "https://www.merseycare.nhs.uk/our-services/our-sites/rathbone-hospital/")</f>
        <v/>
      </c>
      <c r="Q954" t="inlineStr">
        <is>
          <t>(53.40756988525391, -2.9155747890472408)</t>
        </is>
      </c>
      <c r="R954" t="inlineStr"/>
    </row>
    <row r="955">
      <c r="A955" t="n">
        <v>978723</v>
      </c>
      <c r="B955" t="inlineStr">
        <is>
          <t>RY922</t>
        </is>
      </c>
      <c r="C955" t="inlineStr">
        <is>
          <t>Hospital</t>
        </is>
      </c>
      <c r="D955" t="inlineStr">
        <is>
          <t>Hospital</t>
        </is>
      </c>
      <c r="E955" t="inlineStr">
        <is>
          <t>NHS Sector</t>
        </is>
      </c>
      <c r="F955" t="inlineStr">
        <is>
          <t>Visible</t>
        </is>
      </c>
      <c r="G955" t="b">
        <v>1</v>
      </c>
      <c r="H955" t="inlineStr">
        <is>
          <t>Teddington Memorial Hospital</t>
        </is>
      </c>
      <c r="I955" t="inlineStr">
        <is>
          <t>Teddington Memorial Hospital, Hampton Road</t>
        </is>
      </c>
      <c r="J955" t="inlineStr">
        <is>
          <t>Teddington, Middlesex</t>
        </is>
      </c>
      <c r="K955" t="inlineStr">
        <is>
          <t>TW11 0JL</t>
        </is>
      </c>
      <c r="L955" t="inlineStr">
        <is>
          <t>RY9</t>
        </is>
      </c>
      <c r="M955" t="inlineStr">
        <is>
          <t>Hounslow and Richmond Community Healthcare NHS Trust</t>
        </is>
      </c>
      <c r="N955" t="inlineStr">
        <is>
          <t>020 8714 4000</t>
        </is>
      </c>
      <c r="O955" t="inlineStr"/>
      <c r="P955">
        <f>HYPERLINK("http://www.hrch.nhs.uk/our-services/clinics-health-centres/teddington-memorial-hospital/", "http://www.hrch.nhs.uk/our-services/clinics-health-centres/teddington-memorial-hospital/")</f>
        <v/>
      </c>
      <c r="Q955" t="inlineStr">
        <is>
          <t>(51.42583847045898, -0.340984970331192)</t>
        </is>
      </c>
      <c r="R955" t="inlineStr"/>
    </row>
    <row r="956">
      <c r="A956" t="n">
        <v>979468</v>
      </c>
      <c r="B956" t="inlineStr">
        <is>
          <t>NNF94</t>
        </is>
      </c>
      <c r="C956" t="inlineStr">
        <is>
          <t>Hospital</t>
        </is>
      </c>
      <c r="D956" t="inlineStr">
        <is>
          <t>Hospital</t>
        </is>
      </c>
      <c r="E956" t="inlineStr">
        <is>
          <t>NHS Sector</t>
        </is>
      </c>
      <c r="F956" t="inlineStr">
        <is>
          <t>Visible</t>
        </is>
      </c>
      <c r="G956" t="b">
        <v>1</v>
      </c>
      <c r="H956" t="inlineStr">
        <is>
          <t>East Riding Community Hospital</t>
        </is>
      </c>
      <c r="I956" t="inlineStr">
        <is>
          <t>Swinemoor Lane</t>
        </is>
      </c>
      <c r="J956" t="inlineStr">
        <is>
          <t>Beverley, North Humberside</t>
        </is>
      </c>
      <c r="K956" t="inlineStr">
        <is>
          <t>HU17 0FA</t>
        </is>
      </c>
      <c r="L956" t="inlineStr">
        <is>
          <t>NNF</t>
        </is>
      </c>
      <c r="M956" t="inlineStr">
        <is>
          <t>City Health Care Partnership Cic</t>
        </is>
      </c>
      <c r="N956" t="inlineStr">
        <is>
          <t>01482 886600</t>
        </is>
      </c>
      <c r="O956" t="inlineStr"/>
      <c r="P956">
        <f>HYPERLINK("http://www.chcpcic.org.uk", "http://www.chcpcic.org.uk")</f>
        <v/>
      </c>
      <c r="Q956" t="inlineStr">
        <is>
          <t>(53.85277557373047, -0.4131591618061065)</t>
        </is>
      </c>
      <c r="R956" t="inlineStr"/>
    </row>
    <row r="957">
      <c r="A957" t="n">
        <v>979644</v>
      </c>
      <c r="B957" t="inlineStr">
        <is>
          <t>RGD02</t>
        </is>
      </c>
      <c r="C957" t="inlineStr">
        <is>
          <t>Hospital</t>
        </is>
      </c>
      <c r="D957" t="inlineStr">
        <is>
          <t>Hospital</t>
        </is>
      </c>
      <c r="E957" t="inlineStr">
        <is>
          <t>NHS Sector</t>
        </is>
      </c>
      <c r="F957" t="inlineStr">
        <is>
          <t>Visible</t>
        </is>
      </c>
      <c r="G957" t="b">
        <v>1</v>
      </c>
      <c r="H957" t="inlineStr">
        <is>
          <t xml:space="preserve">Aire Court </t>
        </is>
      </c>
      <c r="I957" t="inlineStr">
        <is>
          <t>Community Unit, Lingwell Grove, Middleton</t>
        </is>
      </c>
      <c r="J957" t="inlineStr">
        <is>
          <t>Leeds, West Yorkshire</t>
        </is>
      </c>
      <c r="K957" t="inlineStr">
        <is>
          <t>LS10 4BS</t>
        </is>
      </c>
      <c r="L957" t="inlineStr">
        <is>
          <t>RGD</t>
        </is>
      </c>
      <c r="M957" t="inlineStr">
        <is>
          <t>Leeds and York Partnership NHS Foundation Trust</t>
        </is>
      </c>
      <c r="N957" t="inlineStr">
        <is>
          <t>0113 8550600</t>
        </is>
      </c>
      <c r="O957" t="inlineStr">
        <is>
          <t>pals.lypft@nhs.net</t>
        </is>
      </c>
      <c r="P957">
        <f>HYPERLINK("http://www.leedsandyorkpft.nhs.uk/", "http://www.leedsandyorkpft.nhs.uk/")</f>
        <v/>
      </c>
      <c r="Q957" t="inlineStr">
        <is>
          <t>(53.74658966064453, -1.5390595197677612)</t>
        </is>
      </c>
      <c r="R957" t="inlineStr"/>
    </row>
    <row r="958">
      <c r="A958" t="n">
        <v>1094717</v>
      </c>
      <c r="B958" t="inlineStr">
        <is>
          <t>NTN42</t>
        </is>
      </c>
      <c r="C958" t="inlineStr">
        <is>
          <t>Hospital</t>
        </is>
      </c>
      <c r="D958" t="inlineStr">
        <is>
          <t>Hospital</t>
        </is>
      </c>
      <c r="E958" t="inlineStr">
        <is>
          <t>Independent Sector</t>
        </is>
      </c>
      <c r="F958" t="inlineStr">
        <is>
          <t>Visible</t>
        </is>
      </c>
      <c r="G958" t="b">
        <v>1</v>
      </c>
      <c r="H958" t="inlineStr">
        <is>
          <t>Priory Hospital Market Weighton</t>
        </is>
      </c>
      <c r="I958" t="inlineStr">
        <is>
          <t>27 Holme Road, Market Weighton, East Riding of Yorkshire</t>
        </is>
      </c>
      <c r="J958" t="inlineStr">
        <is>
          <t>York, North Yorkshire</t>
        </is>
      </c>
      <c r="K958" t="inlineStr">
        <is>
          <t>YO43 3EQ</t>
        </is>
      </c>
      <c r="L958" t="inlineStr">
        <is>
          <t>NTN</t>
        </is>
      </c>
      <c r="M958" t="inlineStr">
        <is>
          <t>Priory Group Limited</t>
        </is>
      </c>
      <c r="N958" t="inlineStr">
        <is>
          <t>01430 879 656</t>
        </is>
      </c>
      <c r="O958" t="inlineStr">
        <is>
          <t>marketweighton@priorygroup.com</t>
        </is>
      </c>
      <c r="P958">
        <f>HYPERLINK("http://www.priorygroup.com/marketweighton", "http://www.priorygroup.com/marketweighton")</f>
        <v/>
      </c>
      <c r="Q958" t="inlineStr">
        <is>
          <t>(53.86422348022461, -0.670747458934784)</t>
        </is>
      </c>
      <c r="R958" t="inlineStr">
        <is>
          <t>01430 871 630</t>
        </is>
      </c>
    </row>
    <row r="959">
      <c r="A959" t="n">
        <v>1094732</v>
      </c>
      <c r="B959" t="inlineStr">
        <is>
          <t>NTN39</t>
        </is>
      </c>
      <c r="C959" t="inlineStr">
        <is>
          <t>Hospital</t>
        </is>
      </c>
      <c r="D959" t="inlineStr">
        <is>
          <t>Hospital</t>
        </is>
      </c>
      <c r="E959" t="inlineStr">
        <is>
          <t>Independent Sector</t>
        </is>
      </c>
      <c r="F959" t="inlineStr">
        <is>
          <t>Visible</t>
        </is>
      </c>
      <c r="G959" t="b">
        <v>1</v>
      </c>
      <c r="H959" t="inlineStr">
        <is>
          <t>Priory Hospital Dewsbury</t>
        </is>
      </c>
      <c r="I959" t="inlineStr">
        <is>
          <t>York Road, Earlsheaton</t>
        </is>
      </c>
      <c r="J959" t="inlineStr">
        <is>
          <t>Dewsbury</t>
        </is>
      </c>
      <c r="K959" t="inlineStr">
        <is>
          <t>WF12 7LB</t>
        </is>
      </c>
      <c r="L959" t="inlineStr">
        <is>
          <t>NTN</t>
        </is>
      </c>
      <c r="M959" t="inlineStr">
        <is>
          <t>Priory Group Limited</t>
        </is>
      </c>
      <c r="N959" t="inlineStr">
        <is>
          <t>01924 436 140</t>
        </is>
      </c>
      <c r="O959" t="inlineStr">
        <is>
          <t>dewsbury@priorygroup.com</t>
        </is>
      </c>
      <c r="P959">
        <f>HYPERLINK("http://www.priorygroup.com/dewsbury", "http://www.priorygroup.com/dewsbury")</f>
        <v/>
      </c>
      <c r="Q959" t="inlineStr">
        <is>
          <t>(53.69366455078125, -1.6142386198043823)</t>
        </is>
      </c>
      <c r="R959" t="inlineStr"/>
    </row>
    <row r="960">
      <c r="A960" t="n">
        <v>1094756</v>
      </c>
      <c r="B960" t="inlineStr">
        <is>
          <t>RJZ30</t>
        </is>
      </c>
      <c r="C960" t="inlineStr">
        <is>
          <t>Hospital</t>
        </is>
      </c>
      <c r="D960" t="inlineStr">
        <is>
          <t>Hospital</t>
        </is>
      </c>
      <c r="E960" t="inlineStr">
        <is>
          <t>Independent Sector</t>
        </is>
      </c>
      <c r="F960" t="inlineStr">
        <is>
          <t>Visible</t>
        </is>
      </c>
      <c r="G960" t="b">
        <v>1</v>
      </c>
      <c r="H960" t="inlineStr">
        <is>
          <t>Princess Royal University Hospital</t>
        </is>
      </c>
      <c r="I960" t="inlineStr">
        <is>
          <t>Farnborough Common</t>
        </is>
      </c>
      <c r="J960" t="inlineStr">
        <is>
          <t>Orpington, Kent</t>
        </is>
      </c>
      <c r="K960" t="inlineStr">
        <is>
          <t>BR6 8ND</t>
        </is>
      </c>
      <c r="L960" t="inlineStr">
        <is>
          <t>RJZ</t>
        </is>
      </c>
      <c r="M960" t="inlineStr">
        <is>
          <t>King's College Hospital NHS Foundation Trust</t>
        </is>
      </c>
      <c r="N960" t="inlineStr">
        <is>
          <t>01689 863000</t>
        </is>
      </c>
      <c r="O960" t="inlineStr"/>
      <c r="P960">
        <f>HYPERLINK("http://pruh.kch.nhs.uk/", "http://pruh.kch.nhs.uk/")</f>
        <v/>
      </c>
      <c r="Q960" t="inlineStr">
        <is>
          <t>(51.36624145507813, 0.0591607615351677)</t>
        </is>
      </c>
      <c r="R960" t="inlineStr"/>
    </row>
    <row r="961">
      <c r="A961" t="n">
        <v>1094758</v>
      </c>
      <c r="B961" t="inlineStr">
        <is>
          <t>RJZ70</t>
        </is>
      </c>
      <c r="C961" t="inlineStr">
        <is>
          <t>Hospital</t>
        </is>
      </c>
      <c r="D961" t="inlineStr">
        <is>
          <t>Hospital</t>
        </is>
      </c>
      <c r="E961" t="inlineStr">
        <is>
          <t>Independent Sector</t>
        </is>
      </c>
      <c r="F961" t="inlineStr">
        <is>
          <t>Visible</t>
        </is>
      </c>
      <c r="G961" t="b">
        <v>1</v>
      </c>
      <c r="H961" t="inlineStr">
        <is>
          <t>Orpington Hospital</t>
        </is>
      </c>
      <c r="I961" t="inlineStr">
        <is>
          <t>Sevenoaks Road</t>
        </is>
      </c>
      <c r="J961" t="inlineStr">
        <is>
          <t>Orpington, Kent</t>
        </is>
      </c>
      <c r="K961" t="inlineStr">
        <is>
          <t>BR6 9JU</t>
        </is>
      </c>
      <c r="L961" t="inlineStr">
        <is>
          <t>RJZ</t>
        </is>
      </c>
      <c r="M961" t="inlineStr">
        <is>
          <t>King's College Hospital NHS Foundation Trust</t>
        </is>
      </c>
      <c r="N961" t="inlineStr">
        <is>
          <t>01689 863000</t>
        </is>
      </c>
      <c r="O961" t="inlineStr"/>
      <c r="P961">
        <f>HYPERLINK("http://pruh.kch.nhs.uk/", "http://pruh.kch.nhs.uk/")</f>
        <v/>
      </c>
      <c r="Q961" t="inlineStr">
        <is>
          <t>(51.36250305175781, 0.0951641425490379)</t>
        </is>
      </c>
      <c r="R961" t="inlineStr"/>
    </row>
    <row r="962">
      <c r="A962" t="n">
        <v>1094869</v>
      </c>
      <c r="B962" t="inlineStr">
        <is>
          <t>NV213</t>
        </is>
      </c>
      <c r="C962" t="inlineStr">
        <is>
          <t>Hospital</t>
        </is>
      </c>
      <c r="D962" t="inlineStr">
        <is>
          <t>Hospital</t>
        </is>
      </c>
      <c r="E962" t="inlineStr">
        <is>
          <t>Independent Sector</t>
        </is>
      </c>
      <c r="F962" t="inlineStr">
        <is>
          <t>Visible</t>
        </is>
      </c>
      <c r="G962" t="b">
        <v>1</v>
      </c>
      <c r="H962" t="inlineStr">
        <is>
          <t>Eldertree Lodge</t>
        </is>
      </c>
      <c r="I962" t="inlineStr">
        <is>
          <t>Ashley, Market Drayton</t>
        </is>
      </c>
      <c r="J962" t="inlineStr">
        <is>
          <t>Stoke-on-Trent, Staffordshire</t>
        </is>
      </c>
      <c r="K962" t="inlineStr">
        <is>
          <t>TF9 4LX</t>
        </is>
      </c>
      <c r="L962" t="inlineStr">
        <is>
          <t>NV2</t>
        </is>
      </c>
      <c r="M962" t="inlineStr">
        <is>
          <t>The Huntercombe Group</t>
        </is>
      </c>
      <c r="N962" t="inlineStr">
        <is>
          <t>01630 673800</t>
        </is>
      </c>
      <c r="O962" t="inlineStr">
        <is>
          <t>eldertree.lodge@huntercombe.com</t>
        </is>
      </c>
      <c r="P962">
        <f>HYPERLINK("http://huntercombe.com", "http://huntercombe.com")</f>
        <v/>
      </c>
      <c r="Q962" t="inlineStr">
        <is>
          <t>(52.92867660522461, -2.3565046787261963)</t>
        </is>
      </c>
      <c r="R962" t="inlineStr"/>
    </row>
    <row r="963">
      <c r="A963" t="n">
        <v>1095035</v>
      </c>
      <c r="B963" t="inlineStr">
        <is>
          <t>RXT22</t>
        </is>
      </c>
      <c r="C963" t="inlineStr">
        <is>
          <t>Hospital</t>
        </is>
      </c>
      <c r="D963" t="inlineStr">
        <is>
          <t>Hospital</t>
        </is>
      </c>
      <c r="E963" t="inlineStr">
        <is>
          <t>NHS Sector</t>
        </is>
      </c>
      <c r="F963" t="inlineStr">
        <is>
          <t>Visible</t>
        </is>
      </c>
      <c r="G963" t="b">
        <v>1</v>
      </c>
      <c r="H963" t="inlineStr">
        <is>
          <t>Forward House</t>
        </is>
      </c>
      <c r="I963" t="inlineStr">
        <is>
          <t>Entrance D, 71 Fentham Road, Erdington</t>
        </is>
      </c>
      <c r="J963" t="inlineStr">
        <is>
          <t>Birmingham, West Midlands</t>
        </is>
      </c>
      <c r="K963" t="inlineStr">
        <is>
          <t>B23 6AL</t>
        </is>
      </c>
      <c r="L963" t="inlineStr">
        <is>
          <t>RXT</t>
        </is>
      </c>
      <c r="M963" t="inlineStr">
        <is>
          <t>Birmingham and Solihull Mental Health NHS Foundation Trust</t>
        </is>
      </c>
      <c r="N963" t="inlineStr">
        <is>
          <t>0121 301 5922</t>
        </is>
      </c>
      <c r="O963" t="inlineStr"/>
      <c r="P963">
        <f>HYPERLINK("http://www.bsmhft.nhs.uk", "http://www.bsmhft.nhs.uk")</f>
        <v/>
      </c>
      <c r="Q963" t="inlineStr">
        <is>
          <t>(52.51944351196289, -1.855177521705628)</t>
        </is>
      </c>
      <c r="R963" t="inlineStr"/>
    </row>
    <row r="964">
      <c r="A964" t="n">
        <v>1095154</v>
      </c>
      <c r="B964" t="inlineStr">
        <is>
          <t>RW1AC</t>
        </is>
      </c>
      <c r="C964" t="inlineStr">
        <is>
          <t>Hospital</t>
        </is>
      </c>
      <c r="D964" t="inlineStr">
        <is>
          <t>Hospital</t>
        </is>
      </c>
      <c r="E964" t="inlineStr">
        <is>
          <t>NHS Sector</t>
        </is>
      </c>
      <c r="F964" t="inlineStr">
        <is>
          <t>Visible</t>
        </is>
      </c>
      <c r="G964" t="b">
        <v>1</v>
      </c>
      <c r="H964" t="inlineStr">
        <is>
          <t>Parklands Hospital</t>
        </is>
      </c>
      <c r="I964" t="inlineStr">
        <is>
          <t>Aldermaston Road</t>
        </is>
      </c>
      <c r="J964" t="inlineStr">
        <is>
          <t>Basingstoke, Hampshire</t>
        </is>
      </c>
      <c r="K964" t="inlineStr">
        <is>
          <t>RG24 9RH</t>
        </is>
      </c>
      <c r="L964" t="inlineStr">
        <is>
          <t>RW1</t>
        </is>
      </c>
      <c r="M964" t="inlineStr">
        <is>
          <t>Southern Health NHS Foundation Trust</t>
        </is>
      </c>
      <c r="N964" t="inlineStr">
        <is>
          <t>01256 817718</t>
        </is>
      </c>
      <c r="O964" t="inlineStr"/>
      <c r="P964">
        <f>HYPERLINK("nan", "nan")</f>
        <v/>
      </c>
      <c r="Q964" t="inlineStr">
        <is>
          <t>(51.2827377319336, -1.112343668937683)</t>
        </is>
      </c>
      <c r="R964" t="inlineStr"/>
    </row>
    <row r="965">
      <c r="A965" t="n">
        <v>1095168</v>
      </c>
      <c r="B965" t="inlineStr">
        <is>
          <t>RW178</t>
        </is>
      </c>
      <c r="C965" t="inlineStr">
        <is>
          <t>Hospital</t>
        </is>
      </c>
      <c r="D965" t="inlineStr">
        <is>
          <t>Hospital</t>
        </is>
      </c>
      <c r="E965" t="inlineStr">
        <is>
          <t>NHS Sector</t>
        </is>
      </c>
      <c r="F965" t="inlineStr">
        <is>
          <t>Visible</t>
        </is>
      </c>
      <c r="G965" t="b">
        <v>1</v>
      </c>
      <c r="H965" t="inlineStr">
        <is>
          <t>Fordingbridge Hospital</t>
        </is>
      </c>
      <c r="I965" t="inlineStr">
        <is>
          <t>Bartons Road</t>
        </is>
      </c>
      <c r="J965" t="inlineStr">
        <is>
          <t>Fordingbridge</t>
        </is>
      </c>
      <c r="K965" t="inlineStr">
        <is>
          <t>SP6 1JD</t>
        </is>
      </c>
      <c r="L965" t="inlineStr">
        <is>
          <t>RW1</t>
        </is>
      </c>
      <c r="M965" t="inlineStr">
        <is>
          <t>Southern Health NHS Foundation Trust</t>
        </is>
      </c>
      <c r="N965" t="inlineStr">
        <is>
          <t>01425 652255</t>
        </is>
      </c>
      <c r="O965" t="inlineStr"/>
      <c r="P965">
        <f>HYPERLINK("http://www.southernhealth.nhs.uk/services/community-health-services/hospitals/fordingbridge/", "http://www.southernhealth.nhs.uk/services/community-health-services/hospitals/fordingbridge/")</f>
        <v/>
      </c>
      <c r="Q965" t="inlineStr">
        <is>
          <t>(50.92808151245117, -1.7931904792785645)</t>
        </is>
      </c>
      <c r="R965" t="inlineStr"/>
    </row>
    <row r="966">
      <c r="A966" t="n">
        <v>1095826</v>
      </c>
      <c r="B966" t="inlineStr">
        <is>
          <t>RV320</t>
        </is>
      </c>
      <c r="C966" t="inlineStr">
        <is>
          <t>Hospital</t>
        </is>
      </c>
      <c r="D966" t="inlineStr">
        <is>
          <t>Hospital</t>
        </is>
      </c>
      <c r="E966" t="inlineStr">
        <is>
          <t>NHS Sector</t>
        </is>
      </c>
      <c r="F966" t="inlineStr">
        <is>
          <t>Visible</t>
        </is>
      </c>
      <c r="G966" t="b">
        <v>1</v>
      </c>
      <c r="H966" t="inlineStr">
        <is>
          <t>St Charles Hospital, Mental Health Unit</t>
        </is>
      </c>
      <c r="I966" t="inlineStr">
        <is>
          <t>Mental Health Unit, Exmoor Street</t>
        </is>
      </c>
      <c r="J966" t="inlineStr">
        <is>
          <t>Kensington and Chelsea, London</t>
        </is>
      </c>
      <c r="K966" t="inlineStr">
        <is>
          <t>W10 6DZ</t>
        </is>
      </c>
      <c r="L966" t="inlineStr">
        <is>
          <t>RV3</t>
        </is>
      </c>
      <c r="M966" t="inlineStr">
        <is>
          <t>Central and North West London NHS Foundation Trust</t>
        </is>
      </c>
      <c r="N966" t="inlineStr">
        <is>
          <t>020 8206 7000</t>
        </is>
      </c>
      <c r="O966" t="inlineStr"/>
      <c r="P966">
        <f>HYPERLINK("https://www.cnwl.nhs.uk/", "https://www.cnwl.nhs.uk/")</f>
        <v/>
      </c>
      <c r="Q966" t="inlineStr">
        <is>
          <t>(51.52236175537109, -0.2172035872936248)</t>
        </is>
      </c>
      <c r="R966" t="inlineStr">
        <is>
          <t>,</t>
        </is>
      </c>
    </row>
    <row r="967">
      <c r="A967" t="n">
        <v>1095914</v>
      </c>
      <c r="B967" t="inlineStr">
        <is>
          <t>RY402</t>
        </is>
      </c>
      <c r="C967" t="inlineStr">
        <is>
          <t>Hospital</t>
        </is>
      </c>
      <c r="D967" t="inlineStr">
        <is>
          <t>Hospital</t>
        </is>
      </c>
      <c r="E967" t="inlineStr">
        <is>
          <t>NHS Sector</t>
        </is>
      </c>
      <c r="F967" t="inlineStr">
        <is>
          <t>Visible</t>
        </is>
      </c>
      <c r="G967" t="b">
        <v>1</v>
      </c>
      <c r="H967" t="inlineStr">
        <is>
          <t>Potters Bar Community Hospital</t>
        </is>
      </c>
      <c r="I967" t="inlineStr">
        <is>
          <t>Oakmere Ward</t>
        </is>
      </c>
      <c r="J967" t="inlineStr">
        <is>
          <t>Potters Bar, Hertfordshire</t>
        </is>
      </c>
      <c r="K967" t="inlineStr">
        <is>
          <t>EN6 2RY</t>
        </is>
      </c>
      <c r="L967" t="inlineStr">
        <is>
          <t>RY4</t>
        </is>
      </c>
      <c r="M967" t="inlineStr">
        <is>
          <t>Hertfordshire Community NHS Trust</t>
        </is>
      </c>
      <c r="N967" t="inlineStr">
        <is>
          <t>01707 653286</t>
        </is>
      </c>
      <c r="O967" t="inlineStr"/>
      <c r="P967">
        <f>HYPERLINK("nan", "nan")</f>
        <v/>
      </c>
      <c r="Q967" t="inlineStr">
        <is>
          <t>(51.68718338012695, -0.1775048077106475)</t>
        </is>
      </c>
      <c r="R967" t="inlineStr"/>
    </row>
    <row r="968">
      <c r="A968" t="n">
        <v>1095944</v>
      </c>
      <c r="B968" t="inlineStr">
        <is>
          <t>R1J06</t>
        </is>
      </c>
      <c r="C968" t="inlineStr">
        <is>
          <t>Hospital</t>
        </is>
      </c>
      <c r="D968" t="inlineStr">
        <is>
          <t>Hospital</t>
        </is>
      </c>
      <c r="E968" t="inlineStr">
        <is>
          <t>NHS Sector</t>
        </is>
      </c>
      <c r="F968" t="inlineStr">
        <is>
          <t>Visible</t>
        </is>
      </c>
      <c r="G968" t="b">
        <v>1</v>
      </c>
      <c r="H968" t="inlineStr">
        <is>
          <t>Cirencester Hospital</t>
        </is>
      </c>
      <c r="I968" t="inlineStr">
        <is>
          <t>Tetbury Road</t>
        </is>
      </c>
      <c r="J968" t="inlineStr">
        <is>
          <t>Cirencester</t>
        </is>
      </c>
      <c r="K968" t="inlineStr">
        <is>
          <t>GL7 1UY</t>
        </is>
      </c>
      <c r="L968" t="inlineStr">
        <is>
          <t>R1J</t>
        </is>
      </c>
      <c r="M968" t="inlineStr">
        <is>
          <t>Gloucestershire Care Services NHS Trust</t>
        </is>
      </c>
      <c r="N968" t="inlineStr">
        <is>
          <t>0300 421 6200</t>
        </is>
      </c>
      <c r="O968" t="inlineStr"/>
      <c r="P968">
        <f>HYPERLINK("https://www.ghc.nhs.uk/locations/cirencester-hospital/", "https://www.ghc.nhs.uk/locations/cirencester-hospital/")</f>
        <v/>
      </c>
      <c r="Q968" t="inlineStr">
        <is>
          <t>(51.71238708496094, -1.9754489660263064)</t>
        </is>
      </c>
      <c r="R968" t="inlineStr"/>
    </row>
    <row r="969">
      <c r="A969" t="n">
        <v>1095945</v>
      </c>
      <c r="B969" t="inlineStr">
        <is>
          <t>R1J07</t>
        </is>
      </c>
      <c r="C969" t="inlineStr">
        <is>
          <t>Hospital</t>
        </is>
      </c>
      <c r="D969" t="inlineStr">
        <is>
          <t>Hospital</t>
        </is>
      </c>
      <c r="E969" t="inlineStr">
        <is>
          <t>NHS Sector</t>
        </is>
      </c>
      <c r="F969" t="inlineStr">
        <is>
          <t>Visible</t>
        </is>
      </c>
      <c r="G969" t="b">
        <v>1</v>
      </c>
      <c r="H969" t="inlineStr">
        <is>
          <t>Vale Community Hospital</t>
        </is>
      </c>
      <c r="I969" t="inlineStr">
        <is>
          <t>Lister Road</t>
        </is>
      </c>
      <c r="J969" t="inlineStr">
        <is>
          <t>Dursley</t>
        </is>
      </c>
      <c r="K969" t="inlineStr">
        <is>
          <t>GL11 4BA</t>
        </is>
      </c>
      <c r="L969" t="inlineStr">
        <is>
          <t>R1J</t>
        </is>
      </c>
      <c r="M969" t="inlineStr">
        <is>
          <t>Gloucestershire Care Services NHS Trust</t>
        </is>
      </c>
      <c r="N969" t="inlineStr">
        <is>
          <t>0300 421 8494</t>
        </is>
      </c>
      <c r="O969" t="inlineStr"/>
      <c r="P969">
        <f>HYPERLINK("http://www.glos-care.nhs.uk", "http://www.glos-care.nhs.uk")</f>
        <v/>
      </c>
      <c r="Q969" t="inlineStr">
        <is>
          <t>(51.68804931640625, -2.353351831436157)</t>
        </is>
      </c>
      <c r="R969" t="inlineStr"/>
    </row>
    <row r="970">
      <c r="A970" t="n">
        <v>1095946</v>
      </c>
      <c r="B970" t="inlineStr">
        <is>
          <t>R1J08</t>
        </is>
      </c>
      <c r="C970" t="inlineStr">
        <is>
          <t>Hospital</t>
        </is>
      </c>
      <c r="D970" t="inlineStr">
        <is>
          <t>Hospital</t>
        </is>
      </c>
      <c r="E970" t="inlineStr">
        <is>
          <t>NHS Sector</t>
        </is>
      </c>
      <c r="F970" t="inlineStr">
        <is>
          <t>Visible</t>
        </is>
      </c>
      <c r="G970" t="b">
        <v>1</v>
      </c>
      <c r="H970" t="inlineStr">
        <is>
          <t>Tewkesbury Community Hospital</t>
        </is>
      </c>
      <c r="I970" t="inlineStr">
        <is>
          <t>Barton Road, Tewkesbury</t>
        </is>
      </c>
      <c r="J970" t="inlineStr">
        <is>
          <t>Gloucestershire</t>
        </is>
      </c>
      <c r="K970" t="inlineStr">
        <is>
          <t>GL20 5QN</t>
        </is>
      </c>
      <c r="L970" t="inlineStr">
        <is>
          <t>R1J</t>
        </is>
      </c>
      <c r="M970" t="inlineStr">
        <is>
          <t>Gloucestershire Care Services NHS Trust</t>
        </is>
      </c>
      <c r="N970" t="inlineStr">
        <is>
          <t>0300 421 6100</t>
        </is>
      </c>
      <c r="O970" t="inlineStr"/>
      <c r="P970">
        <f>HYPERLINK("http://www.glos-care.nhs.uk", "http://www.glos-care.nhs.uk")</f>
        <v/>
      </c>
      <c r="Q970" t="inlineStr">
        <is>
          <t>(51.992149353027344, -2.152463674545288)</t>
        </is>
      </c>
      <c r="R970" t="inlineStr"/>
    </row>
    <row r="971">
      <c r="A971" t="n">
        <v>1095947</v>
      </c>
      <c r="B971" t="inlineStr">
        <is>
          <t>R1J10</t>
        </is>
      </c>
      <c r="C971" t="inlineStr">
        <is>
          <t>Hospital</t>
        </is>
      </c>
      <c r="D971" t="inlineStr">
        <is>
          <t>Hospital</t>
        </is>
      </c>
      <c r="E971" t="inlineStr">
        <is>
          <t>NHS Sector</t>
        </is>
      </c>
      <c r="F971" t="inlineStr">
        <is>
          <t>Visible</t>
        </is>
      </c>
      <c r="G971" t="b">
        <v>1</v>
      </c>
      <c r="H971" t="inlineStr">
        <is>
          <t>Dilke Memorial Hospital</t>
        </is>
      </c>
      <c r="I971" t="inlineStr">
        <is>
          <t>Speech House Road</t>
        </is>
      </c>
      <c r="J971" t="inlineStr">
        <is>
          <t>Cinderford</t>
        </is>
      </c>
      <c r="K971" t="inlineStr">
        <is>
          <t>GL14 3HX</t>
        </is>
      </c>
      <c r="L971" t="inlineStr">
        <is>
          <t>R1J</t>
        </is>
      </c>
      <c r="M971" t="inlineStr">
        <is>
          <t>Gloucestershire Care Services NHS Trust</t>
        </is>
      </c>
      <c r="N971" t="inlineStr">
        <is>
          <t>0300 421 8640</t>
        </is>
      </c>
      <c r="O971" t="inlineStr"/>
      <c r="P971">
        <f>HYPERLINK("http://www.glos-care.nhs.uk", "http://www.glos-care.nhs.uk")</f>
        <v/>
      </c>
      <c r="Q971" t="inlineStr">
        <is>
          <t>(51.81121063232422, -2.519848823547364)</t>
        </is>
      </c>
      <c r="R971" t="inlineStr"/>
    </row>
    <row r="972">
      <c r="A972" t="n">
        <v>1095948</v>
      </c>
      <c r="B972" t="inlineStr">
        <is>
          <t>R1J11</t>
        </is>
      </c>
      <c r="C972" t="inlineStr">
        <is>
          <t>Hospital</t>
        </is>
      </c>
      <c r="D972" t="inlineStr">
        <is>
          <t>Hospital</t>
        </is>
      </c>
      <c r="E972" t="inlineStr">
        <is>
          <t>NHS Sector</t>
        </is>
      </c>
      <c r="F972" t="inlineStr">
        <is>
          <t>Visible</t>
        </is>
      </c>
      <c r="G972" t="b">
        <v>1</v>
      </c>
      <c r="H972" t="inlineStr">
        <is>
          <t>Lydney &amp; District Hospital</t>
        </is>
      </c>
      <c r="I972" t="inlineStr">
        <is>
          <t>Grove Road</t>
        </is>
      </c>
      <c r="J972" t="inlineStr">
        <is>
          <t>Lydney, Gloucestershire</t>
        </is>
      </c>
      <c r="K972" t="inlineStr">
        <is>
          <t>GL15 5JE</t>
        </is>
      </c>
      <c r="L972" t="inlineStr">
        <is>
          <t>R1J</t>
        </is>
      </c>
      <c r="M972" t="inlineStr">
        <is>
          <t>Gloucestershire Care Services NHS Trust</t>
        </is>
      </c>
      <c r="N972" t="inlineStr">
        <is>
          <t>0300 421 8722</t>
        </is>
      </c>
      <c r="O972" t="inlineStr"/>
      <c r="P972">
        <f>HYPERLINK("http://www.glos-care.nhs.uk", "http://www.glos-care.nhs.uk")</f>
        <v/>
      </c>
      <c r="Q972" t="inlineStr">
        <is>
          <t>(51.727317810058594, -2.536882162094116)</t>
        </is>
      </c>
      <c r="R972" t="inlineStr"/>
    </row>
    <row r="973">
      <c r="A973" t="n">
        <v>1095949</v>
      </c>
      <c r="B973" t="inlineStr">
        <is>
          <t>R1J12</t>
        </is>
      </c>
      <c r="C973" t="inlineStr">
        <is>
          <t>Hospital</t>
        </is>
      </c>
      <c r="D973" t="inlineStr">
        <is>
          <t>Hospital</t>
        </is>
      </c>
      <c r="E973" t="inlineStr">
        <is>
          <t>NHS Sector</t>
        </is>
      </c>
      <c r="F973" t="inlineStr">
        <is>
          <t>Visible</t>
        </is>
      </c>
      <c r="G973" t="b">
        <v>1</v>
      </c>
      <c r="H973" t="inlineStr">
        <is>
          <t>Fairford Hospital</t>
        </is>
      </c>
      <c r="I973" t="inlineStr">
        <is>
          <t>The Croft</t>
        </is>
      </c>
      <c r="J973" t="inlineStr">
        <is>
          <t>Fairford</t>
        </is>
      </c>
      <c r="K973" t="inlineStr">
        <is>
          <t>GL7 4BB</t>
        </is>
      </c>
      <c r="L973" t="inlineStr">
        <is>
          <t>R1J</t>
        </is>
      </c>
      <c r="M973" t="inlineStr">
        <is>
          <t>Gloucestershire Care Services NHS Trust</t>
        </is>
      </c>
      <c r="N973" t="inlineStr">
        <is>
          <t>0300 421 6470</t>
        </is>
      </c>
      <c r="O973" t="inlineStr"/>
      <c r="P973">
        <f>HYPERLINK("http://www.glos-care.nhs.uk", "http://www.glos-care.nhs.uk")</f>
        <v/>
      </c>
      <c r="Q973" t="inlineStr">
        <is>
          <t>(51.70811462402344, -1.778166651725769)</t>
        </is>
      </c>
      <c r="R973" t="inlineStr"/>
    </row>
    <row r="974">
      <c r="A974" t="n">
        <v>1095950</v>
      </c>
      <c r="B974" t="inlineStr">
        <is>
          <t>R1J13</t>
        </is>
      </c>
      <c r="C974" t="inlineStr">
        <is>
          <t>Hospital</t>
        </is>
      </c>
      <c r="D974" t="inlineStr">
        <is>
          <t>Hospital</t>
        </is>
      </c>
      <c r="E974" t="inlineStr">
        <is>
          <t>NHS Sector</t>
        </is>
      </c>
      <c r="F974" t="inlineStr">
        <is>
          <t>Visible</t>
        </is>
      </c>
      <c r="G974" t="b">
        <v>1</v>
      </c>
      <c r="H974" t="inlineStr">
        <is>
          <t>Stroud General Hospital</t>
        </is>
      </c>
      <c r="I974" t="inlineStr">
        <is>
          <t>Trinity Road</t>
        </is>
      </c>
      <c r="J974" t="inlineStr">
        <is>
          <t>Stroud, Gloucestershire</t>
        </is>
      </c>
      <c r="K974" t="inlineStr">
        <is>
          <t>GL5 2HY</t>
        </is>
      </c>
      <c r="L974" t="inlineStr">
        <is>
          <t>R1J</t>
        </is>
      </c>
      <c r="M974" t="inlineStr">
        <is>
          <t>Gloucestershire Care Services NHS Trust</t>
        </is>
      </c>
      <c r="N974" t="inlineStr">
        <is>
          <t>0300 421 8080</t>
        </is>
      </c>
      <c r="O974" t="inlineStr"/>
      <c r="P974">
        <f>HYPERLINK("http://www.glos-care.nhs.uk", "http://www.glos-care.nhs.uk")</f>
        <v/>
      </c>
      <c r="Q974" t="inlineStr">
        <is>
          <t>(51.74302673339844, -2.2081217765808105)</t>
        </is>
      </c>
      <c r="R974" t="inlineStr"/>
    </row>
    <row r="975">
      <c r="A975" t="n">
        <v>1096059</v>
      </c>
      <c r="B975" t="inlineStr">
        <is>
          <t>RE915</t>
        </is>
      </c>
      <c r="C975" t="inlineStr">
        <is>
          <t>Hospital</t>
        </is>
      </c>
      <c r="D975" t="inlineStr">
        <is>
          <t>Hospital</t>
        </is>
      </c>
      <c r="E975" t="inlineStr">
        <is>
          <t>NHS Sector</t>
        </is>
      </c>
      <c r="F975" t="inlineStr">
        <is>
          <t>Visible</t>
        </is>
      </c>
      <c r="G975" t="b">
        <v>1</v>
      </c>
      <c r="H975" t="inlineStr">
        <is>
          <t>Bensham Hospital</t>
        </is>
      </c>
      <c r="I975" t="inlineStr">
        <is>
          <t>Saltwell Road</t>
        </is>
      </c>
      <c r="J975" t="inlineStr">
        <is>
          <t>Gateshead</t>
        </is>
      </c>
      <c r="K975" t="inlineStr">
        <is>
          <t>NE8 4YL</t>
        </is>
      </c>
      <c r="L975" t="inlineStr">
        <is>
          <t>RE9</t>
        </is>
      </c>
      <c r="M975" t="inlineStr">
        <is>
          <t>South Tyneside NHS Foundation Trust</t>
        </is>
      </c>
      <c r="N975" t="inlineStr">
        <is>
          <t>0191 445 5231</t>
        </is>
      </c>
      <c r="O975" t="inlineStr"/>
      <c r="P975">
        <f>HYPERLINK("nan", "nan")</f>
        <v/>
      </c>
      <c r="Q975" t="inlineStr">
        <is>
          <t>(54.9449577331543, -1.6149579286575315)</t>
        </is>
      </c>
      <c r="R975" t="inlineStr"/>
    </row>
    <row r="976">
      <c r="A976" t="n">
        <v>1169049</v>
      </c>
      <c r="B976" t="inlineStr">
        <is>
          <t>RWX8X</t>
        </is>
      </c>
      <c r="C976" t="inlineStr">
        <is>
          <t>Hospital</t>
        </is>
      </c>
      <c r="D976" t="inlineStr">
        <is>
          <t>Hospital</t>
        </is>
      </c>
      <c r="E976" t="inlineStr">
        <is>
          <t>NHS Sector</t>
        </is>
      </c>
      <c r="F976" t="inlineStr">
        <is>
          <t>Visible</t>
        </is>
      </c>
      <c r="G976" t="b">
        <v>1</v>
      </c>
      <c r="H976" t="inlineStr">
        <is>
          <t>West Berkshire Community Hospital</t>
        </is>
      </c>
      <c r="I976" t="inlineStr">
        <is>
          <t>London Road, Benham Hill</t>
        </is>
      </c>
      <c r="J976" t="inlineStr">
        <is>
          <t>Thatcham, Berkshire</t>
        </is>
      </c>
      <c r="K976" t="inlineStr">
        <is>
          <t>RG18 3AS</t>
        </is>
      </c>
      <c r="L976" t="inlineStr">
        <is>
          <t>RWX</t>
        </is>
      </c>
      <c r="M976" t="inlineStr">
        <is>
          <t>Berkshire Healthcare NHS Foundation Trust</t>
        </is>
      </c>
      <c r="N976" t="inlineStr">
        <is>
          <t>01635 273300</t>
        </is>
      </c>
      <c r="O976" t="inlineStr"/>
      <c r="P976">
        <f>HYPERLINK("https://www.berkshirehealthcare.nhs.uk/our-sites/west-berkshire/west-berkshire-community-hospital/", "https://www.berkshirehealthcare.nhs.uk/our-sites/west-berkshire/west-berkshire-community-hospital/")</f>
        <v/>
      </c>
      <c r="Q976" t="inlineStr">
        <is>
          <t>(51.40637588500977, -1.291764497756958)</t>
        </is>
      </c>
      <c r="R976" t="inlineStr"/>
    </row>
    <row r="977">
      <c r="A977" t="n">
        <v>1169069</v>
      </c>
      <c r="B977" t="inlineStr">
        <is>
          <t>NYW04</t>
        </is>
      </c>
      <c r="C977" t="inlineStr">
        <is>
          <t>Hospital</t>
        </is>
      </c>
      <c r="D977" t="inlineStr">
        <is>
          <t>Hospital</t>
        </is>
      </c>
      <c r="E977" t="inlineStr">
        <is>
          <t>Independent Sector</t>
        </is>
      </c>
      <c r="F977" t="inlineStr">
        <is>
          <t>Visible</t>
        </is>
      </c>
      <c r="G977" t="b">
        <v>1</v>
      </c>
      <c r="H977" t="inlineStr">
        <is>
          <t>Claremont Private Hospital</t>
        </is>
      </c>
      <c r="I977" t="inlineStr">
        <is>
          <t>401 Sandygate Road, Sheffield</t>
        </is>
      </c>
      <c r="J977" t="inlineStr">
        <is>
          <t>Sheffield, South Yorkshire</t>
        </is>
      </c>
      <c r="K977" t="inlineStr">
        <is>
          <t>S10 5UB</t>
        </is>
      </c>
      <c r="L977" t="inlineStr">
        <is>
          <t>NYW</t>
        </is>
      </c>
      <c r="M977" t="inlineStr">
        <is>
          <t>Aspen Healthcare Limited</t>
        </is>
      </c>
      <c r="N977" t="inlineStr">
        <is>
          <t>0114 263 0330</t>
        </is>
      </c>
      <c r="O977" t="inlineStr">
        <is>
          <t>info@claremont-hospital.co.uk</t>
        </is>
      </c>
      <c r="P977">
        <f>HYPERLINK("http://www.claremont-hospital.co.uk/", "http://www.claremont-hospital.co.uk/")</f>
        <v/>
      </c>
      <c r="Q977" t="inlineStr">
        <is>
          <t>(53.37545776367188, -1.5360244512557983)</t>
        </is>
      </c>
      <c r="R977" t="inlineStr">
        <is>
          <t>0114 263 2122</t>
        </is>
      </c>
    </row>
    <row r="978">
      <c r="A978" t="n">
        <v>1279531</v>
      </c>
      <c r="B978" t="inlineStr">
        <is>
          <t>NTT10</t>
        </is>
      </c>
      <c r="C978" t="inlineStr">
        <is>
          <t>Hospital</t>
        </is>
      </c>
      <c r="D978" t="inlineStr">
        <is>
          <t>Hospital</t>
        </is>
      </c>
      <c r="E978" t="inlineStr">
        <is>
          <t>NHS Sector</t>
        </is>
      </c>
      <c r="F978" t="inlineStr">
        <is>
          <t>Visible</t>
        </is>
      </c>
      <c r="G978" t="b">
        <v>0</v>
      </c>
      <c r="H978" t="inlineStr">
        <is>
          <t>The Manor Hospital</t>
        </is>
      </c>
      <c r="I978" t="inlineStr">
        <is>
          <t>Central Drive, Shirebrook</t>
        </is>
      </c>
      <c r="J978" t="inlineStr">
        <is>
          <t>Mansfield, Nottinghamshire</t>
        </is>
      </c>
      <c r="K978" t="inlineStr">
        <is>
          <t>NG20 8BA</t>
        </is>
      </c>
      <c r="L978" t="inlineStr">
        <is>
          <t>NTT</t>
        </is>
      </c>
      <c r="M978" t="inlineStr">
        <is>
          <t>Cambian Healthcare Limited</t>
        </is>
      </c>
      <c r="N978" t="inlineStr"/>
      <c r="O978" t="inlineStr"/>
      <c r="P978">
        <f>HYPERLINK("nan", "nan")</f>
        <v/>
      </c>
      <c r="Q978" t="inlineStr">
        <is>
          <t>(53.2017593383789, -1.2181611061096191)</t>
        </is>
      </c>
      <c r="R978" t="inlineStr"/>
    </row>
    <row r="979">
      <c r="A979" t="n">
        <v>1279606</v>
      </c>
      <c r="B979" t="inlineStr">
        <is>
          <t>RDU25</t>
        </is>
      </c>
      <c r="C979" t="inlineStr">
        <is>
          <t>Hospital</t>
        </is>
      </c>
      <c r="D979" t="inlineStr">
        <is>
          <t>Hospital</t>
        </is>
      </c>
      <c r="E979" t="inlineStr">
        <is>
          <t>Independent Sector</t>
        </is>
      </c>
      <c r="F979" t="inlineStr">
        <is>
          <t>Visible</t>
        </is>
      </c>
      <c r="G979" t="b">
        <v>1</v>
      </c>
      <c r="H979" t="inlineStr">
        <is>
          <t>Heatherwood Hospital</t>
        </is>
      </c>
      <c r="I979" t="inlineStr">
        <is>
          <t>London Road</t>
        </is>
      </c>
      <c r="J979" t="inlineStr">
        <is>
          <t>Ascot, Berkshire</t>
        </is>
      </c>
      <c r="K979" t="inlineStr">
        <is>
          <t>SL5 8AA</t>
        </is>
      </c>
      <c r="L979" t="inlineStr">
        <is>
          <t>RDU</t>
        </is>
      </c>
      <c r="M979" t="inlineStr">
        <is>
          <t>Frimley Health NHS Foundation Trust</t>
        </is>
      </c>
      <c r="N979" t="inlineStr">
        <is>
          <t>0300 6145000</t>
        </is>
      </c>
      <c r="O979" t="inlineStr"/>
      <c r="P979">
        <f>HYPERLINK("https://www.fhft.nhs.uk/", "https://www.fhft.nhs.uk/")</f>
        <v/>
      </c>
      <c r="Q979" t="inlineStr">
        <is>
          <t>(51.4101676940918, -0.6873379349708557)</t>
        </is>
      </c>
      <c r="R979" t="inlineStr"/>
    </row>
    <row r="980">
      <c r="A980" t="n">
        <v>1279646</v>
      </c>
      <c r="B980" t="inlineStr">
        <is>
          <t>NTPH1</t>
        </is>
      </c>
      <c r="C980" t="inlineStr">
        <is>
          <t>Hospital</t>
        </is>
      </c>
      <c r="D980" t="inlineStr">
        <is>
          <t>Hospital</t>
        </is>
      </c>
      <c r="E980" t="inlineStr">
        <is>
          <t>NHS Sector</t>
        </is>
      </c>
      <c r="F980" t="inlineStr">
        <is>
          <t>Visible</t>
        </is>
      </c>
      <c r="G980" t="b">
        <v>1</v>
      </c>
      <c r="H980" t="inlineStr">
        <is>
          <t>Shepton Mallet NHS Treatment Centre</t>
        </is>
      </c>
      <c r="I980" t="inlineStr">
        <is>
          <t>Shepton Mallet Treatment Centre, Old Wells Road</t>
        </is>
      </c>
      <c r="J980" t="inlineStr">
        <is>
          <t>Shepton Mallet, Somerset</t>
        </is>
      </c>
      <c r="K980" t="inlineStr">
        <is>
          <t>BA4 4LP</t>
        </is>
      </c>
      <c r="L980" t="inlineStr">
        <is>
          <t>NTP</t>
        </is>
      </c>
      <c r="M980" t="inlineStr">
        <is>
          <t>Practice Plus Group</t>
        </is>
      </c>
      <c r="N980" t="inlineStr">
        <is>
          <t>01749 333600</t>
        </is>
      </c>
      <c r="O980" t="inlineStr">
        <is>
          <t>connie.stocker@careuk.com</t>
        </is>
      </c>
      <c r="P980">
        <f>HYPERLINK("http://www.sheptonmallettreatmentcentre.nhs.uk/", "http://www.sheptonmallettreatmentcentre.nhs.uk/")</f>
        <v/>
      </c>
      <c r="Q980" t="inlineStr">
        <is>
          <t>(51.18974304199218, -2.562704801559448)</t>
        </is>
      </c>
      <c r="R980" t="inlineStr">
        <is>
          <t>01749 333601</t>
        </is>
      </c>
    </row>
    <row r="981">
      <c r="A981" t="n">
        <v>1279647</v>
      </c>
      <c r="B981" t="inlineStr">
        <is>
          <t>NTPH2</t>
        </is>
      </c>
      <c r="C981" t="inlineStr">
        <is>
          <t>Hospital</t>
        </is>
      </c>
      <c r="D981" t="inlineStr">
        <is>
          <t>Hospital</t>
        </is>
      </c>
      <c r="E981" t="inlineStr">
        <is>
          <t>NHS Sector</t>
        </is>
      </c>
      <c r="F981" t="inlineStr">
        <is>
          <t>Visible</t>
        </is>
      </c>
      <c r="G981" t="b">
        <v>1</v>
      </c>
      <c r="H981" t="inlineStr">
        <is>
          <t>Emersons Green NHS Treatment Centre</t>
        </is>
      </c>
      <c r="I981" t="inlineStr">
        <is>
          <t>The Brooms, Emersons Green</t>
        </is>
      </c>
      <c r="J981" t="inlineStr">
        <is>
          <t>Bristol, Avon</t>
        </is>
      </c>
      <c r="K981" t="inlineStr">
        <is>
          <t>BS16 7FH</t>
        </is>
      </c>
      <c r="L981" t="inlineStr">
        <is>
          <t>NTP</t>
        </is>
      </c>
      <c r="M981" t="inlineStr">
        <is>
          <t>Practice Plus Group</t>
        </is>
      </c>
      <c r="N981" t="inlineStr">
        <is>
          <t>0117 906 1801</t>
        </is>
      </c>
      <c r="O981" t="inlineStr"/>
      <c r="P981">
        <f>HYPERLINK("http://www.emersonsgreentreatmentcentre.nhs.uk/", "http://www.emersonsgreentreatmentcentre.nhs.uk/")</f>
        <v/>
      </c>
      <c r="Q981" t="inlineStr">
        <is>
          <t>(51.5032844543457, -2.484394788742065)</t>
        </is>
      </c>
      <c r="R981" t="inlineStr">
        <is>
          <t>0117 906 1950</t>
        </is>
      </c>
    </row>
    <row r="982">
      <c r="A982" t="n">
        <v>1279653</v>
      </c>
      <c r="B982" t="inlineStr">
        <is>
          <t>NTPH5</t>
        </is>
      </c>
      <c r="C982" t="inlineStr">
        <is>
          <t>Hospital</t>
        </is>
      </c>
      <c r="D982" t="inlineStr">
        <is>
          <t>Hospital</t>
        </is>
      </c>
      <c r="E982" t="inlineStr">
        <is>
          <t>NHS Sector</t>
        </is>
      </c>
      <c r="F982" t="inlineStr">
        <is>
          <t>Visible</t>
        </is>
      </c>
      <c r="G982" t="b">
        <v>1</v>
      </c>
      <c r="H982" t="inlineStr">
        <is>
          <t>Peninsula NHS Treatment Centre</t>
        </is>
      </c>
      <c r="I982" t="inlineStr">
        <is>
          <t>20 Brest Road, Derriford</t>
        </is>
      </c>
      <c r="J982" t="inlineStr">
        <is>
          <t>Plymouth, Devon</t>
        </is>
      </c>
      <c r="K982" t="inlineStr">
        <is>
          <t>PL6 5XP</t>
        </is>
      </c>
      <c r="L982" t="inlineStr">
        <is>
          <t>NTP</t>
        </is>
      </c>
      <c r="M982" t="inlineStr">
        <is>
          <t>Practice Plus Group</t>
        </is>
      </c>
      <c r="N982" t="inlineStr">
        <is>
          <t>01752 506070</t>
        </is>
      </c>
      <c r="O982" t="inlineStr">
        <is>
          <t>patricia.warwick@careuk.com</t>
        </is>
      </c>
      <c r="P982">
        <f>HYPERLINK("http://www.peninsulatreatmentcentre.nhs.uk/", "http://www.peninsulatreatmentcentre.nhs.uk/")</f>
        <v/>
      </c>
      <c r="Q982" t="inlineStr">
        <is>
          <t>(50.412391662597656, -4.117672920227051)</t>
        </is>
      </c>
      <c r="R982" t="inlineStr"/>
    </row>
    <row r="983">
      <c r="A983" t="n">
        <v>1349252</v>
      </c>
      <c r="B983" t="inlineStr">
        <is>
          <t>RH5K6</t>
        </is>
      </c>
      <c r="C983" t="inlineStr">
        <is>
          <t>Hospital</t>
        </is>
      </c>
      <c r="D983" t="inlineStr">
        <is>
          <t>Hospital</t>
        </is>
      </c>
      <c r="E983" t="inlineStr">
        <is>
          <t>Independent Sector</t>
        </is>
      </c>
      <c r="F983" t="inlineStr">
        <is>
          <t>Visible</t>
        </is>
      </c>
      <c r="G983" t="b">
        <v>1</v>
      </c>
      <c r="H983" t="inlineStr">
        <is>
          <t>Bridgwater Community Hospital</t>
        </is>
      </c>
      <c r="I983" t="inlineStr">
        <is>
          <t>Bridgwater Community Hospital, Bower Lane</t>
        </is>
      </c>
      <c r="J983" t="inlineStr">
        <is>
          <t>Bridgwater, Somerset</t>
        </is>
      </c>
      <c r="K983" t="inlineStr">
        <is>
          <t>TA6 4GU</t>
        </is>
      </c>
      <c r="L983" t="inlineStr">
        <is>
          <t>RH5</t>
        </is>
      </c>
      <c r="M983" t="inlineStr">
        <is>
          <t>Somerset Partnership NHS Foundation Trust</t>
        </is>
      </c>
      <c r="N983" t="inlineStr">
        <is>
          <t>01278 436 555</t>
        </is>
      </c>
      <c r="O983" t="inlineStr"/>
      <c r="P983">
        <f>HYPERLINK("http://www.sompar.nhs.uk/our_services/adult_services/hospitals/bridgwater_hospital/", "http://www.sompar.nhs.uk/our_services/adult_services/hospitals/bridgwater_hospital/")</f>
        <v/>
      </c>
      <c r="Q983" t="inlineStr">
        <is>
          <t>(51.13797378540039, -2.971696138381958)</t>
        </is>
      </c>
      <c r="R983" t="inlineStr"/>
    </row>
    <row r="984">
      <c r="A984" t="n">
        <v>1349731</v>
      </c>
      <c r="B984" t="inlineStr">
        <is>
          <t>NCNDC</t>
        </is>
      </c>
      <c r="C984" t="inlineStr">
        <is>
          <t>Hospital</t>
        </is>
      </c>
      <c r="D984" t="inlineStr">
        <is>
          <t>Hospital</t>
        </is>
      </c>
      <c r="E984" t="inlineStr">
        <is>
          <t>NHS Sector</t>
        </is>
      </c>
      <c r="F984" t="inlineStr">
        <is>
          <t>Visible</t>
        </is>
      </c>
      <c r="G984" t="b">
        <v>1</v>
      </c>
      <c r="H984" t="inlineStr">
        <is>
          <t>Dmc Community Dermatology Service - Swale CCG (Sheppey Community Hospital)</t>
        </is>
      </c>
      <c r="I984" t="inlineStr">
        <is>
          <t>Sheppey Community Hospital, Plover Road, Minster-on-Sea</t>
        </is>
      </c>
      <c r="J984" t="inlineStr">
        <is>
          <t>Sheerness, Kent</t>
        </is>
      </c>
      <c r="K984" t="inlineStr">
        <is>
          <t>ME12 3LT</t>
        </is>
      </c>
      <c r="L984" t="inlineStr">
        <is>
          <t>NCN</t>
        </is>
      </c>
      <c r="M984" t="inlineStr">
        <is>
          <t>Dmc Community Outpatient Services</t>
        </is>
      </c>
      <c r="N984" t="inlineStr">
        <is>
          <t>02076351012</t>
        </is>
      </c>
      <c r="O984" t="inlineStr"/>
      <c r="P984">
        <f>HYPERLINK("nan", "nan")</f>
        <v/>
      </c>
      <c r="Q984" t="inlineStr">
        <is>
          <t>(51.41540908813477, 0.7930755615234375)</t>
        </is>
      </c>
      <c r="R984" t="inlineStr"/>
    </row>
    <row r="985">
      <c r="A985" t="n">
        <v>1349762</v>
      </c>
      <c r="B985" t="inlineStr">
        <is>
          <t>ADP02</t>
        </is>
      </c>
      <c r="C985" t="inlineStr">
        <is>
          <t>Hospital</t>
        </is>
      </c>
      <c r="D985" t="inlineStr">
        <is>
          <t>Hospital</t>
        </is>
      </c>
      <c r="E985" t="inlineStr">
        <is>
          <t>NHS Sector</t>
        </is>
      </c>
      <c r="F985" t="inlineStr">
        <is>
          <t>Visible</t>
        </is>
      </c>
      <c r="G985" t="b">
        <v>1</v>
      </c>
      <c r="H985" t="inlineStr">
        <is>
          <t>KIMS Hospital</t>
        </is>
      </c>
      <c r="I985" t="inlineStr">
        <is>
          <t>Newnham Court Way, Weavering</t>
        </is>
      </c>
      <c r="J985" t="inlineStr">
        <is>
          <t>Maidstone, Kent</t>
        </is>
      </c>
      <c r="K985" t="inlineStr">
        <is>
          <t>ME14 5FT</t>
        </is>
      </c>
      <c r="L985" t="inlineStr">
        <is>
          <t>ADP</t>
        </is>
      </c>
      <c r="M985" t="inlineStr">
        <is>
          <t>KIMS Hospital</t>
        </is>
      </c>
      <c r="N985" t="inlineStr">
        <is>
          <t>01622 237 500</t>
        </is>
      </c>
      <c r="O985" t="inlineStr">
        <is>
          <t>enquiries@kims.org.uk</t>
        </is>
      </c>
      <c r="P985">
        <f>HYPERLINK("http://www.kims.org.uk", "http://www.kims.org.uk")</f>
        <v/>
      </c>
      <c r="Q985" t="inlineStr">
        <is>
          <t>(51.28607177734375, 0.5569166541099548)</t>
        </is>
      </c>
      <c r="R985" t="inlineStr"/>
    </row>
    <row r="986">
      <c r="A986" t="n">
        <v>1349810</v>
      </c>
      <c r="B986" t="inlineStr">
        <is>
          <t>RXTD6</t>
        </is>
      </c>
      <c r="C986" t="inlineStr">
        <is>
          <t>Hospital</t>
        </is>
      </c>
      <c r="D986" t="inlineStr">
        <is>
          <t>Hospital</t>
        </is>
      </c>
      <c r="E986" t="inlineStr">
        <is>
          <t>NHS Sector</t>
        </is>
      </c>
      <c r="F986" t="inlineStr">
        <is>
          <t>Visible</t>
        </is>
      </c>
      <c r="G986" t="b">
        <v>1</v>
      </c>
      <c r="H986" t="inlineStr">
        <is>
          <t>Tamarind Centre</t>
        </is>
      </c>
      <c r="I986" t="inlineStr">
        <is>
          <t>165 Yardley Green Road, Bordesley Green</t>
        </is>
      </c>
      <c r="J986" t="inlineStr">
        <is>
          <t>Birmingham</t>
        </is>
      </c>
      <c r="K986" t="inlineStr">
        <is>
          <t>B9 5PU</t>
        </is>
      </c>
      <c r="L986" t="inlineStr">
        <is>
          <t>RXT</t>
        </is>
      </c>
      <c r="M986" t="inlineStr">
        <is>
          <t>Birmingham and Solihull Mental Health NHS Foundation Trust</t>
        </is>
      </c>
      <c r="N986" t="inlineStr">
        <is>
          <t>0121 301 0500</t>
        </is>
      </c>
      <c r="O986" t="inlineStr"/>
      <c r="P986">
        <f>HYPERLINK("http://www.bsmhft.nhs.uk", "http://www.bsmhft.nhs.uk")</f>
        <v/>
      </c>
      <c r="Q986" t="inlineStr">
        <is>
          <t>(52.47571182250977, -1.8390671014785769)</t>
        </is>
      </c>
      <c r="R986" t="inlineStr"/>
    </row>
    <row r="987">
      <c r="A987" t="n">
        <v>1350031</v>
      </c>
      <c r="B987" t="inlineStr">
        <is>
          <t>NLX22</t>
        </is>
      </c>
      <c r="C987" t="inlineStr">
        <is>
          <t>Hospital</t>
        </is>
      </c>
      <c r="D987" t="inlineStr">
        <is>
          <t>Hospital</t>
        </is>
      </c>
      <c r="E987" t="inlineStr">
        <is>
          <t>NHS Sector</t>
        </is>
      </c>
      <c r="F987" t="inlineStr">
        <is>
          <t>Visible</t>
        </is>
      </c>
      <c r="G987" t="b">
        <v>1</v>
      </c>
      <c r="H987" t="inlineStr">
        <is>
          <t>Thornbury Hospital (Henderson Ward)</t>
        </is>
      </c>
      <c r="I987" t="inlineStr">
        <is>
          <t>Eastland Road, Thornbury</t>
        </is>
      </c>
      <c r="J987" t="inlineStr">
        <is>
          <t>Bristol, Avon</t>
        </is>
      </c>
      <c r="K987" t="inlineStr">
        <is>
          <t>BS35 1DN</t>
        </is>
      </c>
      <c r="L987" t="inlineStr">
        <is>
          <t>NLX</t>
        </is>
      </c>
      <c r="M987" t="inlineStr">
        <is>
          <t>Sirona Care &amp; Health</t>
        </is>
      </c>
      <c r="N987" t="inlineStr"/>
      <c r="O987" t="inlineStr"/>
      <c r="P987">
        <f>HYPERLINK("nan", "nan")</f>
        <v/>
      </c>
      <c r="Q987" t="inlineStr">
        <is>
          <t>(51.61167144775391, -2.5188794136047363)</t>
        </is>
      </c>
      <c r="R987" t="inlineStr"/>
    </row>
    <row r="988">
      <c r="A988" t="n">
        <v>1521809</v>
      </c>
      <c r="B988" t="inlineStr">
        <is>
          <t>RX277</t>
        </is>
      </c>
      <c r="C988" t="inlineStr">
        <is>
          <t>Hospital</t>
        </is>
      </c>
      <c r="D988" t="inlineStr">
        <is>
          <t>Hospital</t>
        </is>
      </c>
      <c r="E988" t="inlineStr">
        <is>
          <t>NHS Sector</t>
        </is>
      </c>
      <c r="F988" t="inlineStr">
        <is>
          <t>Visible</t>
        </is>
      </c>
      <c r="G988" t="b">
        <v>1</v>
      </c>
      <c r="H988" t="inlineStr">
        <is>
          <t>Meadowfield</t>
        </is>
      </c>
      <c r="I988" t="inlineStr">
        <is>
          <t>Swandean, Arundel Road</t>
        </is>
      </c>
      <c r="J988" t="inlineStr">
        <is>
          <t>Worthing, West Sussex</t>
        </is>
      </c>
      <c r="K988" t="inlineStr">
        <is>
          <t>BN13 3EF</t>
        </is>
      </c>
      <c r="L988" t="inlineStr">
        <is>
          <t>RX2</t>
        </is>
      </c>
      <c r="M988" t="inlineStr">
        <is>
          <t>Sussex Partnership NHS Foundation Trust</t>
        </is>
      </c>
      <c r="N988" t="inlineStr">
        <is>
          <t>01903 843200</t>
        </is>
      </c>
      <c r="O988" t="inlineStr">
        <is>
          <t>info@sussexpartnership.nhs.uk</t>
        </is>
      </c>
      <c r="P988">
        <f>HYPERLINK("http://www.sussexpartnership.nhs.uk/location-meadowfield-hospital", "http://www.sussexpartnership.nhs.uk/location-meadowfield-hospital")</f>
        <v/>
      </c>
      <c r="Q988" t="inlineStr">
        <is>
          <t>(50.84244537353516, -0.4119010865688324)</t>
        </is>
      </c>
      <c r="R988" t="inlineStr">
        <is>
          <t>01903 843266</t>
        </is>
      </c>
    </row>
    <row r="989">
      <c r="A989" t="n">
        <v>1521810</v>
      </c>
      <c r="B989" t="inlineStr">
        <is>
          <t>RX2X4</t>
        </is>
      </c>
      <c r="C989" t="inlineStr">
        <is>
          <t>Hospital</t>
        </is>
      </c>
      <c r="D989" t="inlineStr">
        <is>
          <t>Hospital</t>
        </is>
      </c>
      <c r="E989" t="inlineStr">
        <is>
          <t>NHS Sector</t>
        </is>
      </c>
      <c r="F989" t="inlineStr">
        <is>
          <t>Visible</t>
        </is>
      </c>
      <c r="G989" t="b">
        <v>1</v>
      </c>
      <c r="H989" t="inlineStr">
        <is>
          <t>Chalkhill</t>
        </is>
      </c>
      <c r="I989" t="inlineStr">
        <is>
          <t>Chalkhill, Based on the Princess Royal Hospital site, Lewes Road</t>
        </is>
      </c>
      <c r="J989" t="inlineStr">
        <is>
          <t>Haywards Heath, West Sussex</t>
        </is>
      </c>
      <c r="K989" t="inlineStr">
        <is>
          <t>RH16 4NQ</t>
        </is>
      </c>
      <c r="L989" t="inlineStr">
        <is>
          <t>RX2</t>
        </is>
      </c>
      <c r="M989" t="inlineStr">
        <is>
          <t>Sussex Partnership NHS Foundation Trust</t>
        </is>
      </c>
      <c r="N989" t="inlineStr">
        <is>
          <t>01444 472670</t>
        </is>
      </c>
      <c r="O989" t="inlineStr">
        <is>
          <t>info@sussexpartnership.nhs.uk</t>
        </is>
      </c>
      <c r="P989">
        <f>HYPERLINK("http://www.sussexpartnership.nhs.uk/location-chalkhill", "http://www.sussexpartnership.nhs.uk/location-chalkhill")</f>
        <v/>
      </c>
      <c r="Q989" t="inlineStr">
        <is>
          <t>(50.99113845825195, -0.0935863107442855)</t>
        </is>
      </c>
      <c r="R989" t="inlineStr"/>
    </row>
    <row r="990">
      <c r="A990" t="n">
        <v>1634862</v>
      </c>
      <c r="B990" t="inlineStr">
        <is>
          <t>NL002</t>
        </is>
      </c>
      <c r="C990" t="inlineStr">
        <is>
          <t>Hospital</t>
        </is>
      </c>
      <c r="D990" t="inlineStr">
        <is>
          <t>Hospital</t>
        </is>
      </c>
      <c r="E990" t="inlineStr">
        <is>
          <t>NHS Sector</t>
        </is>
      </c>
      <c r="F990" t="inlineStr">
        <is>
          <t>Visible</t>
        </is>
      </c>
      <c r="G990" t="b">
        <v>0</v>
      </c>
      <c r="H990" t="inlineStr">
        <is>
          <t>Edith Shaw Hospital</t>
        </is>
      </c>
      <c r="I990" t="inlineStr">
        <is>
          <t>5 Hugo Street</t>
        </is>
      </c>
      <c r="J990" t="inlineStr">
        <is>
          <t>Leek, Staffordshire</t>
        </is>
      </c>
      <c r="K990" t="inlineStr">
        <is>
          <t>ST13 5PE</t>
        </is>
      </c>
      <c r="L990" t="inlineStr">
        <is>
          <t>NL0</t>
        </is>
      </c>
      <c r="M990" t="inlineStr">
        <is>
          <t>John Munroe Hospital</t>
        </is>
      </c>
      <c r="N990" t="inlineStr"/>
      <c r="O990" t="inlineStr"/>
      <c r="P990">
        <f>HYPERLINK("nan", "nan")</f>
        <v/>
      </c>
      <c r="Q990" t="inlineStr">
        <is>
          <t>(53.10265350341797, -2.028098821640014)</t>
        </is>
      </c>
      <c r="R990" t="inlineStr"/>
    </row>
    <row r="991">
      <c r="A991" t="n">
        <v>1708424</v>
      </c>
      <c r="B991" t="inlineStr">
        <is>
          <t>RH8A4</t>
        </is>
      </c>
      <c r="C991" t="inlineStr">
        <is>
          <t>Hospital</t>
        </is>
      </c>
      <c r="D991" t="inlineStr">
        <is>
          <t>Hospital</t>
        </is>
      </c>
      <c r="E991" t="inlineStr">
        <is>
          <t>Independent Sector</t>
        </is>
      </c>
      <c r="F991" t="inlineStr">
        <is>
          <t>Visible</t>
        </is>
      </c>
      <c r="G991" t="b">
        <v>0</v>
      </c>
      <c r="H991" t="inlineStr">
        <is>
          <t>Seaton Hospital</t>
        </is>
      </c>
      <c r="I991" t="inlineStr">
        <is>
          <t>Valley View Road</t>
        </is>
      </c>
      <c r="J991" t="inlineStr">
        <is>
          <t>Seaton, Devon</t>
        </is>
      </c>
      <c r="K991" t="inlineStr">
        <is>
          <t>EX12 2UU</t>
        </is>
      </c>
      <c r="L991" t="inlineStr">
        <is>
          <t>RH8</t>
        </is>
      </c>
      <c r="M991" t="inlineStr">
        <is>
          <t>Royal Devon and Exeter NHS Foundation Trust</t>
        </is>
      </c>
      <c r="N991" t="inlineStr"/>
      <c r="O991" t="inlineStr"/>
      <c r="P991">
        <f>HYPERLINK("nan", "nan")</f>
        <v/>
      </c>
      <c r="Q991" t="inlineStr">
        <is>
          <t>(50.71180725097656, -3.0714924335479736)</t>
        </is>
      </c>
      <c r="R991" t="inlineStr"/>
    </row>
    <row r="992">
      <c r="A992" t="n">
        <v>1708524</v>
      </c>
      <c r="B992" t="inlineStr">
        <is>
          <t>RNUGP</t>
        </is>
      </c>
      <c r="C992" t="inlineStr">
        <is>
          <t>Hospital</t>
        </is>
      </c>
      <c r="D992" t="inlineStr">
        <is>
          <t>Hospital</t>
        </is>
      </c>
      <c r="E992" t="inlineStr">
        <is>
          <t>Independent Sector</t>
        </is>
      </c>
      <c r="F992" t="inlineStr">
        <is>
          <t>Visible</t>
        </is>
      </c>
      <c r="G992" t="b">
        <v>1</v>
      </c>
      <c r="H992" t="inlineStr">
        <is>
          <t>Whiteleaf Centre</t>
        </is>
      </c>
      <c r="I992" t="inlineStr">
        <is>
          <t>Bierton Road</t>
        </is>
      </c>
      <c r="J992" t="inlineStr">
        <is>
          <t>Aylesbury, Buckinghamshire</t>
        </is>
      </c>
      <c r="K992" t="inlineStr">
        <is>
          <t>HP20 1EG</t>
        </is>
      </c>
      <c r="L992" t="inlineStr">
        <is>
          <t>RNU</t>
        </is>
      </c>
      <c r="M992" t="inlineStr">
        <is>
          <t>Oxford Health NHS Foundation Trust</t>
        </is>
      </c>
      <c r="N992" t="inlineStr">
        <is>
          <t>01865 902000</t>
        </is>
      </c>
      <c r="O992" t="inlineStr"/>
      <c r="P992">
        <f>HYPERLINK("http://www.oxfordhealth.nhs.uk/whiteleaf/", "http://www.oxfordhealth.nhs.uk/whiteleaf/")</f>
        <v/>
      </c>
      <c r="Q992" t="inlineStr">
        <is>
          <t>(51.82040786743164, -0.8025490045547485)</t>
        </is>
      </c>
      <c r="R992" t="inlineStr"/>
    </row>
    <row r="993">
      <c r="A993" t="n">
        <v>1819383</v>
      </c>
      <c r="B993" t="inlineStr">
        <is>
          <t>RRPG7</t>
        </is>
      </c>
      <c r="C993" t="inlineStr">
        <is>
          <t>Hospital</t>
        </is>
      </c>
      <c r="D993" t="inlineStr">
        <is>
          <t>Hospital</t>
        </is>
      </c>
      <c r="E993" t="inlineStr">
        <is>
          <t>Independent Sector</t>
        </is>
      </c>
      <c r="F993" t="inlineStr">
        <is>
          <t>Visible</t>
        </is>
      </c>
      <c r="G993" t="b">
        <v>0</v>
      </c>
      <c r="H993" t="inlineStr">
        <is>
          <t>St Andrews Court</t>
        </is>
      </c>
      <c r="I993" t="inlineStr">
        <is>
          <t>1-4 River Front, Enfield Town</t>
        </is>
      </c>
      <c r="J993" t="inlineStr">
        <is>
          <t>Enfield, Middlesex</t>
        </is>
      </c>
      <c r="K993" t="inlineStr">
        <is>
          <t>EN1 3SY</t>
        </is>
      </c>
      <c r="L993" t="inlineStr">
        <is>
          <t>RRP</t>
        </is>
      </c>
      <c r="M993" t="inlineStr">
        <is>
          <t>Barnet, Enfield and Haringey Mental Health NHS Trust</t>
        </is>
      </c>
      <c r="N993" t="inlineStr"/>
      <c r="O993" t="inlineStr"/>
      <c r="P993">
        <f>HYPERLINK("nan", "nan")</f>
        <v/>
      </c>
      <c r="Q993" t="inlineStr">
        <is>
          <t>(51.65277481079102, -0.0784574523568153)</t>
        </is>
      </c>
      <c r="R993" t="inlineStr"/>
    </row>
    <row r="994">
      <c r="A994" t="n">
        <v>1819387</v>
      </c>
      <c r="B994" t="inlineStr">
        <is>
          <t>RN7ED</t>
        </is>
      </c>
      <c r="C994" t="inlineStr">
        <is>
          <t>Hospital</t>
        </is>
      </c>
      <c r="D994" t="inlineStr">
        <is>
          <t>Hospital</t>
        </is>
      </c>
      <c r="E994" t="inlineStr">
        <is>
          <t>NHS Sector</t>
        </is>
      </c>
      <c r="F994" t="inlineStr">
        <is>
          <t>Visible</t>
        </is>
      </c>
      <c r="G994" t="b">
        <v>1</v>
      </c>
      <c r="H994" t="inlineStr">
        <is>
          <t>Erith and District Hospital</t>
        </is>
      </c>
      <c r="I994" t="inlineStr">
        <is>
          <t>Erith Hospital, Urgent Care 01322356116, Park Crescent</t>
        </is>
      </c>
      <c r="J994" t="inlineStr">
        <is>
          <t>Erith, Kent</t>
        </is>
      </c>
      <c r="K994" t="inlineStr">
        <is>
          <t>DA8 3EE</t>
        </is>
      </c>
      <c r="L994" t="inlineStr">
        <is>
          <t>RN7</t>
        </is>
      </c>
      <c r="M994" t="inlineStr">
        <is>
          <t>Dartford and Gravesham NHS Trust</t>
        </is>
      </c>
      <c r="N994" t="inlineStr">
        <is>
          <t>0203 668 9490</t>
        </is>
      </c>
      <c r="O994" t="inlineStr"/>
      <c r="P994">
        <f>HYPERLINK("nan", "nan")</f>
        <v/>
      </c>
      <c r="Q994" t="inlineStr">
        <is>
          <t>(51.47711181640625, 0.166657730937004)</t>
        </is>
      </c>
      <c r="R994" t="inlineStr"/>
    </row>
    <row r="995">
      <c r="A995" t="n">
        <v>1819859</v>
      </c>
      <c r="B995" t="inlineStr">
        <is>
          <t>RWELH</t>
        </is>
      </c>
      <c r="C995" t="inlineStr">
        <is>
          <t>Hospital</t>
        </is>
      </c>
      <c r="D995" t="inlineStr">
        <is>
          <t>Hospital</t>
        </is>
      </c>
      <c r="E995" t="inlineStr">
        <is>
          <t>Independent Sector</t>
        </is>
      </c>
      <c r="F995" t="inlineStr">
        <is>
          <t>Visible</t>
        </is>
      </c>
      <c r="G995" t="b">
        <v>0</v>
      </c>
      <c r="H995" t="inlineStr">
        <is>
          <t>Hinckley &amp; District Hosp</t>
        </is>
      </c>
      <c r="I995" t="inlineStr">
        <is>
          <t>Mount Road</t>
        </is>
      </c>
      <c r="J995" t="inlineStr">
        <is>
          <t>Hinckley, Leicestershire</t>
        </is>
      </c>
      <c r="K995" t="inlineStr">
        <is>
          <t>LE10 1AG</t>
        </is>
      </c>
      <c r="L995" t="inlineStr">
        <is>
          <t>RWE</t>
        </is>
      </c>
      <c r="M995" t="inlineStr">
        <is>
          <t>University Hospitals Of Leicester NHS Trust</t>
        </is>
      </c>
      <c r="N995" t="inlineStr"/>
      <c r="O995" t="inlineStr"/>
      <c r="P995">
        <f>HYPERLINK("nan", "nan")</f>
        <v/>
      </c>
      <c r="Q995" t="inlineStr">
        <is>
          <t>(52.53975296020508, -1.3682432174682615)</t>
        </is>
      </c>
      <c r="R995" t="inlineStr"/>
    </row>
    <row r="996">
      <c r="A996" t="n">
        <v>1819863</v>
      </c>
      <c r="B996" t="inlineStr">
        <is>
          <t>RWELR</t>
        </is>
      </c>
      <c r="C996" t="inlineStr">
        <is>
          <t>Hospital</t>
        </is>
      </c>
      <c r="D996" t="inlineStr">
        <is>
          <t>Hospital</t>
        </is>
      </c>
      <c r="E996" t="inlineStr">
        <is>
          <t>Independent Sector</t>
        </is>
      </c>
      <c r="F996" t="inlineStr">
        <is>
          <t>Visible</t>
        </is>
      </c>
      <c r="G996" t="b">
        <v>1</v>
      </c>
      <c r="H996" t="inlineStr">
        <is>
          <t>Rutland Memorial Hospital - University Hospitals Of Leicester NHS Trust</t>
        </is>
      </c>
      <c r="I996" t="inlineStr">
        <is>
          <t>Cold Overton Road</t>
        </is>
      </c>
      <c r="J996" t="inlineStr">
        <is>
          <t>Oakham, Rutland</t>
        </is>
      </c>
      <c r="K996" t="inlineStr">
        <is>
          <t>LE15 6NT</t>
        </is>
      </c>
      <c r="L996" t="inlineStr">
        <is>
          <t>RWE</t>
        </is>
      </c>
      <c r="M996" t="inlineStr">
        <is>
          <t>University Hospitals Of Leicester NHS Trust</t>
        </is>
      </c>
      <c r="N996" t="inlineStr">
        <is>
          <t>01572 722 552</t>
        </is>
      </c>
      <c r="O996" t="inlineStr"/>
      <c r="P996">
        <f>HYPERLINK("nan", "nan")</f>
        <v/>
      </c>
      <c r="Q996" t="inlineStr">
        <is>
          <t>(52.67080307006836, -0.7375247478485107)</t>
        </is>
      </c>
      <c r="R996" t="inlineStr"/>
    </row>
    <row r="997">
      <c r="A997" t="n">
        <v>1819864</v>
      </c>
      <c r="B997" t="inlineStr">
        <is>
          <t>RWELS</t>
        </is>
      </c>
      <c r="C997" t="inlineStr">
        <is>
          <t>Hospital</t>
        </is>
      </c>
      <c r="D997" t="inlineStr">
        <is>
          <t>Hospital</t>
        </is>
      </c>
      <c r="E997" t="inlineStr">
        <is>
          <t>Independent Sector</t>
        </is>
      </c>
      <c r="F997" t="inlineStr">
        <is>
          <t>Visible</t>
        </is>
      </c>
      <c r="G997" t="b">
        <v>1</v>
      </c>
      <c r="H997" t="inlineStr">
        <is>
          <t>St Lukes Hospital</t>
        </is>
      </c>
      <c r="I997" t="inlineStr">
        <is>
          <t>33 Leicester Road</t>
        </is>
      </c>
      <c r="J997" t="inlineStr">
        <is>
          <t>Market Harborough, Leicestershire</t>
        </is>
      </c>
      <c r="K997" t="inlineStr">
        <is>
          <t>LE16 7BN</t>
        </is>
      </c>
      <c r="L997" t="inlineStr">
        <is>
          <t>RWE</t>
        </is>
      </c>
      <c r="M997" t="inlineStr">
        <is>
          <t>University Hospitals Of Leicester NHS Trust</t>
        </is>
      </c>
      <c r="N997" t="inlineStr">
        <is>
          <t>01858 410300</t>
        </is>
      </c>
      <c r="O997" t="inlineStr"/>
      <c r="P997">
        <f>HYPERLINK("nan", "nan")</f>
        <v/>
      </c>
      <c r="Q997" t="inlineStr">
        <is>
          <t>(52.48721313476562, -0.9310758113861084)</t>
        </is>
      </c>
      <c r="R997" t="inlineStr"/>
    </row>
    <row r="998">
      <c r="A998" t="n">
        <v>2026442</v>
      </c>
      <c r="B998" t="inlineStr">
        <is>
          <t>RW15R</t>
        </is>
      </c>
      <c r="C998" t="inlineStr">
        <is>
          <t>Hospital</t>
        </is>
      </c>
      <c r="D998" t="inlineStr">
        <is>
          <t>Hospital</t>
        </is>
      </c>
      <c r="E998" t="inlineStr">
        <is>
          <t>Independent Sector</t>
        </is>
      </c>
      <c r="F998" t="inlineStr">
        <is>
          <t>Visible</t>
        </is>
      </c>
      <c r="G998" t="b">
        <v>1</v>
      </c>
      <c r="H998" t="inlineStr">
        <is>
          <t>Victoria Cottage Hospital</t>
        </is>
      </c>
      <c r="I998" t="inlineStr">
        <is>
          <t>North Street</t>
        </is>
      </c>
      <c r="J998" t="inlineStr">
        <is>
          <t>Emsworth, Hampshire</t>
        </is>
      </c>
      <c r="K998" t="inlineStr">
        <is>
          <t>PO10 7DD</t>
        </is>
      </c>
      <c r="L998" t="inlineStr">
        <is>
          <t>RW1</t>
        </is>
      </c>
      <c r="M998" t="inlineStr">
        <is>
          <t>Southern Health NHS Foundation Trust</t>
        </is>
      </c>
      <c r="N998" t="inlineStr">
        <is>
          <t>01243 376041</t>
        </is>
      </c>
      <c r="O998" t="inlineStr"/>
      <c r="P998">
        <f>HYPERLINK("nan", "nan")</f>
        <v/>
      </c>
      <c r="Q998" t="inlineStr">
        <is>
          <t>(50.84840393066406, -0.9373946189880372)</t>
        </is>
      </c>
      <c r="R998" t="inlineStr"/>
    </row>
    <row r="999">
      <c r="A999" t="n">
        <v>2027168</v>
      </c>
      <c r="B999" t="inlineStr">
        <is>
          <t>RALC7</t>
        </is>
      </c>
      <c r="C999" t="inlineStr">
        <is>
          <t>Hospital</t>
        </is>
      </c>
      <c r="D999" t="inlineStr">
        <is>
          <t>Hospital</t>
        </is>
      </c>
      <c r="E999" t="inlineStr">
        <is>
          <t>Independent Sector</t>
        </is>
      </c>
      <c r="F999" t="inlineStr">
        <is>
          <t>Visible</t>
        </is>
      </c>
      <c r="G999" t="b">
        <v>1</v>
      </c>
      <c r="H999" t="inlineStr">
        <is>
          <t>Chase Farm Hospital</t>
        </is>
      </c>
      <c r="I999" t="inlineStr">
        <is>
          <t>127 The Ridgeway</t>
        </is>
      </c>
      <c r="J999" t="inlineStr">
        <is>
          <t>Enfield, Middlesex</t>
        </is>
      </c>
      <c r="K999" t="inlineStr">
        <is>
          <t>EN2 8JL</t>
        </is>
      </c>
      <c r="L999" t="inlineStr">
        <is>
          <t>RAL</t>
        </is>
      </c>
      <c r="M999" t="inlineStr">
        <is>
          <t>Royal Free London NHS Foundation Trust</t>
        </is>
      </c>
      <c r="N999" t="inlineStr">
        <is>
          <t>020 8375 2999</t>
        </is>
      </c>
      <c r="O999" t="inlineStr">
        <is>
          <t>bcfpals@nhs.net</t>
        </is>
      </c>
      <c r="P999">
        <f>HYPERLINK("https://www.royalfree.nhs.uk/", "https://www.royalfree.nhs.uk/")</f>
        <v/>
      </c>
      <c r="Q999" t="inlineStr">
        <is>
          <t>(51.6665267944336, -0.1040206775069236)</t>
        </is>
      </c>
      <c r="R999" t="inlineStr"/>
    </row>
    <row r="1000">
      <c r="A1000" t="n">
        <v>2027170</v>
      </c>
      <c r="B1000" t="inlineStr">
        <is>
          <t>RALCC</t>
        </is>
      </c>
      <c r="C1000" t="inlineStr">
        <is>
          <t>Hospital</t>
        </is>
      </c>
      <c r="D1000" t="inlineStr">
        <is>
          <t>Hospital</t>
        </is>
      </c>
      <c r="E1000" t="inlineStr">
        <is>
          <t>Independent Sector</t>
        </is>
      </c>
      <c r="F1000" t="inlineStr">
        <is>
          <t>Visible</t>
        </is>
      </c>
      <c r="G1000" t="b">
        <v>0</v>
      </c>
      <c r="H1000" t="inlineStr">
        <is>
          <t>Cheshunt Community Hospital</t>
        </is>
      </c>
      <c r="I1000" t="inlineStr">
        <is>
          <t>King Arthur Court, Cheshunt</t>
        </is>
      </c>
      <c r="J1000" t="inlineStr">
        <is>
          <t>Waltham Cross, Hertfordshire</t>
        </is>
      </c>
      <c r="K1000" t="inlineStr">
        <is>
          <t>EN8 8XN</t>
        </is>
      </c>
      <c r="L1000" t="inlineStr">
        <is>
          <t>RAL</t>
        </is>
      </c>
      <c r="M1000" t="inlineStr">
        <is>
          <t>Royal Free London NHS Foundation Trust</t>
        </is>
      </c>
      <c r="N1000" t="inlineStr"/>
      <c r="O1000" t="inlineStr"/>
      <c r="P1000">
        <f>HYPERLINK("nan", "nan")</f>
        <v/>
      </c>
      <c r="Q1000" t="inlineStr">
        <is>
          <t>(51.69922637939453, -0.0332066603004932)</t>
        </is>
      </c>
      <c r="R1000" t="inlineStr"/>
    </row>
    <row r="1001">
      <c r="A1001" t="n">
        <v>2027176</v>
      </c>
      <c r="B1001" t="inlineStr">
        <is>
          <t>RV9FH</t>
        </is>
      </c>
      <c r="C1001" t="inlineStr">
        <is>
          <t>Hospital</t>
        </is>
      </c>
      <c r="D1001" t="inlineStr">
        <is>
          <t>Hospital</t>
        </is>
      </c>
      <c r="E1001" t="inlineStr">
        <is>
          <t>NHS Sector</t>
        </is>
      </c>
      <c r="F1001" t="inlineStr">
        <is>
          <t>Visible</t>
        </is>
      </c>
      <c r="G1001" t="b">
        <v>1</v>
      </c>
      <c r="H1001" t="inlineStr">
        <is>
          <t>Humber Centre for Forensic Psychiatry</t>
        </is>
      </c>
      <c r="I1001" t="inlineStr">
        <is>
          <t>Willerby Hill</t>
        </is>
      </c>
      <c r="J1001" t="inlineStr">
        <is>
          <t>Hull, Yorkshire(East Riding)</t>
        </is>
      </c>
      <c r="K1001" t="inlineStr">
        <is>
          <t>HU10 6ED</t>
        </is>
      </c>
      <c r="L1001" t="inlineStr">
        <is>
          <t>RV9</t>
        </is>
      </c>
      <c r="M1001" t="inlineStr">
        <is>
          <t>Humber Teaching NHS Foundation Trust</t>
        </is>
      </c>
      <c r="N1001" t="inlineStr">
        <is>
          <t>01482 336200</t>
        </is>
      </c>
      <c r="O1001" t="inlineStr">
        <is>
          <t>hnf-tr.contactus@nhs.net</t>
        </is>
      </c>
      <c r="P1001">
        <f>HYPERLINK("http://www.humber.nhs.uk", "http://www.humber.nhs.uk")</f>
        <v/>
      </c>
      <c r="Q1001" t="inlineStr">
        <is>
          <t>(53.77197265625, -0.4444626569747925)</t>
        </is>
      </c>
      <c r="R1001" t="inlineStr"/>
    </row>
    <row r="1002">
      <c r="A1002" t="n">
        <v>2131250</v>
      </c>
      <c r="B1002" t="inlineStr">
        <is>
          <t>RTF86</t>
        </is>
      </c>
      <c r="C1002" t="inlineStr">
        <is>
          <t>Hospital</t>
        </is>
      </c>
      <c r="D1002" t="inlineStr">
        <is>
          <t>Hospital</t>
        </is>
      </c>
      <c r="E1002" t="inlineStr">
        <is>
          <t>Independent Sector</t>
        </is>
      </c>
      <c r="F1002" t="inlineStr">
        <is>
          <t>Visible</t>
        </is>
      </c>
      <c r="G1002" t="b">
        <v>1</v>
      </c>
      <c r="H1002" t="inlineStr">
        <is>
          <t>Northumbria Specialist Emergency Care Hospital</t>
        </is>
      </c>
      <c r="I1002" t="inlineStr">
        <is>
          <t>Northumbria Specialist Emergency Care Hospital, Northumbria Way, Northumberland</t>
        </is>
      </c>
      <c r="J1002" t="inlineStr">
        <is>
          <t>Cramlington, Northumberland</t>
        </is>
      </c>
      <c r="K1002" t="inlineStr">
        <is>
          <t>NE23 6NZ</t>
        </is>
      </c>
      <c r="L1002" t="inlineStr">
        <is>
          <t>RTF</t>
        </is>
      </c>
      <c r="M1002" t="inlineStr">
        <is>
          <t>Northumbria Healthcare NHS Foundation Trust</t>
        </is>
      </c>
      <c r="N1002" t="inlineStr">
        <is>
          <t>0344 811 8111</t>
        </is>
      </c>
      <c r="O1002" t="inlineStr">
        <is>
          <t>contactus@northumbria.nhs.uk</t>
        </is>
      </c>
      <c r="P1002">
        <f>HYPERLINK("https://www.northumbria.nhs.uk/emergency/", "https://www.northumbria.nhs.uk/emergency/")</f>
        <v/>
      </c>
      <c r="Q1002" t="inlineStr">
        <is>
          <t>(55.07406997680664, -1.5696691274642944)</t>
        </is>
      </c>
      <c r="R1002" t="inlineStr"/>
    </row>
    <row r="1003">
      <c r="A1003" t="n">
        <v>2309255</v>
      </c>
      <c r="B1003" t="inlineStr">
        <is>
          <t>TAJ52</t>
        </is>
      </c>
      <c r="C1003" t="inlineStr">
        <is>
          <t>Hospital</t>
        </is>
      </c>
      <c r="D1003" t="inlineStr">
        <is>
          <t>Hospital</t>
        </is>
      </c>
      <c r="E1003" t="inlineStr">
        <is>
          <t>NHS Sector</t>
        </is>
      </c>
      <c r="F1003" t="inlineStr">
        <is>
          <t>Visible</t>
        </is>
      </c>
      <c r="G1003" t="b">
        <v>1</v>
      </c>
      <c r="H1003" t="inlineStr">
        <is>
          <t>Penn Hospital</t>
        </is>
      </c>
      <c r="I1003" t="inlineStr">
        <is>
          <t>Penn Hospital, Penn Road, Penn</t>
        </is>
      </c>
      <c r="J1003" t="inlineStr">
        <is>
          <t>Wolverhampton</t>
        </is>
      </c>
      <c r="K1003" t="inlineStr">
        <is>
          <t>WV4 5HN</t>
        </is>
      </c>
      <c r="L1003" t="inlineStr">
        <is>
          <t>TAJ</t>
        </is>
      </c>
      <c r="M1003" t="inlineStr">
        <is>
          <t>Black Country Healthcare NHS Foundation Trust</t>
        </is>
      </c>
      <c r="N1003" t="inlineStr">
        <is>
          <t>01902 444141</t>
        </is>
      </c>
      <c r="O1003" t="inlineStr"/>
      <c r="P1003">
        <f>HYPERLINK("http://www.bcpft.nhs.uk", "http://www.bcpft.nhs.uk")</f>
        <v/>
      </c>
      <c r="Q1003" t="inlineStr">
        <is>
          <t>(52.55867385864258, -2.1591730117797847)</t>
        </is>
      </c>
      <c r="R1003" t="inlineStr"/>
    </row>
    <row r="1004">
      <c r="A1004" t="n">
        <v>2309346</v>
      </c>
      <c r="B1004" t="inlineStr">
        <is>
          <t>REFX7</t>
        </is>
      </c>
      <c r="C1004" t="inlineStr">
        <is>
          <t>Hospital</t>
        </is>
      </c>
      <c r="D1004" t="inlineStr">
        <is>
          <t>Hospital</t>
        </is>
      </c>
      <c r="E1004" t="inlineStr">
        <is>
          <t>Independent Sector</t>
        </is>
      </c>
      <c r="F1004" t="inlineStr">
        <is>
          <t>Visible</t>
        </is>
      </c>
      <c r="G1004" t="b">
        <v>0</v>
      </c>
      <c r="H1004" t="inlineStr">
        <is>
          <t>Fowey Hospital</t>
        </is>
      </c>
      <c r="I1004" t="inlineStr">
        <is>
          <t>Park Road</t>
        </is>
      </c>
      <c r="J1004" t="inlineStr">
        <is>
          <t>Fowey, Cornwall</t>
        </is>
      </c>
      <c r="K1004" t="inlineStr">
        <is>
          <t>PL23 1EE</t>
        </is>
      </c>
      <c r="L1004" t="inlineStr">
        <is>
          <t>REF</t>
        </is>
      </c>
      <c r="M1004" t="inlineStr">
        <is>
          <t>Royal Cornwall Hospitals NHS Trust</t>
        </is>
      </c>
      <c r="N1004" t="inlineStr"/>
      <c r="O1004" t="inlineStr"/>
      <c r="P1004">
        <f>HYPERLINK("nan", "nan")</f>
        <v/>
      </c>
      <c r="Q1004" t="inlineStr">
        <is>
          <t>(50.33850479125977, -4.639208793640137)</t>
        </is>
      </c>
      <c r="R1004" t="inlineStr"/>
    </row>
    <row r="1005">
      <c r="A1005" t="n">
        <v>2309377</v>
      </c>
      <c r="B1005" t="inlineStr">
        <is>
          <t>TAHEC</t>
        </is>
      </c>
      <c r="C1005" t="inlineStr">
        <is>
          <t>Hospital</t>
        </is>
      </c>
      <c r="D1005" t="inlineStr">
        <is>
          <t>Hospital</t>
        </is>
      </c>
      <c r="E1005" t="inlineStr">
        <is>
          <t>NHS Sector</t>
        </is>
      </c>
      <c r="F1005" t="inlineStr">
        <is>
          <t>Visible</t>
        </is>
      </c>
      <c r="G1005" t="b">
        <v>1</v>
      </c>
      <c r="H1005" t="inlineStr">
        <is>
          <t xml:space="preserve">Intensive Support Service </t>
        </is>
      </c>
      <c r="I1005" t="inlineStr">
        <is>
          <t>32 Firshill Rise</t>
        </is>
      </c>
      <c r="J1005" t="inlineStr">
        <is>
          <t>Sheffield</t>
        </is>
      </c>
      <c r="K1005" t="inlineStr">
        <is>
          <t>S4 7BU</t>
        </is>
      </c>
      <c r="L1005" t="inlineStr">
        <is>
          <t>TAH</t>
        </is>
      </c>
      <c r="M1005" t="inlineStr">
        <is>
          <t>Sheffield Health and Social Care NHS Foundation Trust</t>
        </is>
      </c>
      <c r="N1005" t="inlineStr">
        <is>
          <t>0114 2261937</t>
        </is>
      </c>
      <c r="O1005" t="inlineStr"/>
      <c r="P1005">
        <f>HYPERLINK("nan", "nan")</f>
        <v/>
      </c>
      <c r="Q1005" t="inlineStr">
        <is>
          <t>(53.40324401855469, -1.467451095581055)</t>
        </is>
      </c>
      <c r="R1005" t="inlineStr">
        <is>
          <t>0114 2261559</t>
        </is>
      </c>
    </row>
    <row r="1006">
      <c r="A1006" t="n">
        <v>2309378</v>
      </c>
      <c r="B1006" t="inlineStr">
        <is>
          <t>TAHFC</t>
        </is>
      </c>
      <c r="C1006" t="inlineStr">
        <is>
          <t>Hospital</t>
        </is>
      </c>
      <c r="D1006" t="inlineStr">
        <is>
          <t>Hospital</t>
        </is>
      </c>
      <c r="E1006" t="inlineStr">
        <is>
          <t>NHS Sector</t>
        </is>
      </c>
      <c r="F1006" t="inlineStr">
        <is>
          <t>Visible</t>
        </is>
      </c>
      <c r="G1006" t="b">
        <v>1</v>
      </c>
      <c r="H1006" t="inlineStr">
        <is>
          <t>Michael Carlisle Centre</t>
        </is>
      </c>
      <c r="I1006" t="inlineStr">
        <is>
          <t>75 Osborne Road</t>
        </is>
      </c>
      <c r="J1006" t="inlineStr"/>
      <c r="K1006" t="inlineStr">
        <is>
          <t>S11 9BF</t>
        </is>
      </c>
      <c r="L1006" t="inlineStr">
        <is>
          <t>TAH</t>
        </is>
      </c>
      <c r="M1006" t="inlineStr">
        <is>
          <t>Sheffield Health and Social Care NHS Foundation Trust</t>
        </is>
      </c>
      <c r="N1006" t="inlineStr"/>
      <c r="O1006" t="inlineStr"/>
      <c r="P1006">
        <f>HYPERLINK("nan", "nan")</f>
        <v/>
      </c>
      <c r="Q1006" t="inlineStr">
        <is>
          <t>(53.36141204833984, -1.497589349746704)</t>
        </is>
      </c>
      <c r="R1006" t="inlineStr"/>
    </row>
    <row r="1007">
      <c r="A1007" t="n">
        <v>2309420</v>
      </c>
      <c r="B1007" t="inlineStr">
        <is>
          <t>RL4TC</t>
        </is>
      </c>
      <c r="C1007" t="inlineStr">
        <is>
          <t>Hospital</t>
        </is>
      </c>
      <c r="D1007" t="inlineStr">
        <is>
          <t>Hospital</t>
        </is>
      </c>
      <c r="E1007" t="inlineStr">
        <is>
          <t>Independent Sector</t>
        </is>
      </c>
      <c r="F1007" t="inlineStr">
        <is>
          <t>Visible</t>
        </is>
      </c>
      <c r="G1007" t="b">
        <v>1</v>
      </c>
      <c r="H1007" t="inlineStr">
        <is>
          <t>Cannock Chase Hospital</t>
        </is>
      </c>
      <c r="I1007" t="inlineStr">
        <is>
          <t>Brunswick Road</t>
        </is>
      </c>
      <c r="J1007" t="inlineStr">
        <is>
          <t>Cannock, Staffordshire</t>
        </is>
      </c>
      <c r="K1007" t="inlineStr">
        <is>
          <t>WS11 5XY</t>
        </is>
      </c>
      <c r="L1007" t="inlineStr">
        <is>
          <t>RL4</t>
        </is>
      </c>
      <c r="M1007" t="inlineStr">
        <is>
          <t>The Royal Wolverhampton NHS Trust</t>
        </is>
      </c>
      <c r="N1007" t="inlineStr">
        <is>
          <t>01543 572757</t>
        </is>
      </c>
      <c r="O1007" t="inlineStr"/>
      <c r="P1007">
        <f>HYPERLINK("nan", "nan")</f>
        <v/>
      </c>
      <c r="Q1007" t="inlineStr">
        <is>
          <t>(52.69324493408203, -2.030599594116211)</t>
        </is>
      </c>
      <c r="R1007" t="inlineStr"/>
    </row>
    <row r="1008">
      <c r="A1008" t="n">
        <v>2489913</v>
      </c>
      <c r="B1008" t="inlineStr">
        <is>
          <t>RWK06</t>
        </is>
      </c>
      <c r="C1008" t="inlineStr">
        <is>
          <t>Hospital</t>
        </is>
      </c>
      <c r="D1008" t="inlineStr">
        <is>
          <t>Hospital</t>
        </is>
      </c>
      <c r="E1008" t="inlineStr">
        <is>
          <t>NHS Sector</t>
        </is>
      </c>
      <c r="F1008" t="inlineStr">
        <is>
          <t>Visible</t>
        </is>
      </c>
      <c r="G1008" t="b">
        <v>1</v>
      </c>
      <c r="H1008" t="inlineStr">
        <is>
          <t>The Lodge</t>
        </is>
      </c>
      <c r="I1008" t="inlineStr">
        <is>
          <t>1 Crozier Terrace</t>
        </is>
      </c>
      <c r="J1008" t="inlineStr">
        <is>
          <t>London</t>
        </is>
      </c>
      <c r="K1008" t="inlineStr">
        <is>
          <t>E9 6AT</t>
        </is>
      </c>
      <c r="L1008" t="inlineStr">
        <is>
          <t>RWK</t>
        </is>
      </c>
      <c r="M1008" t="inlineStr">
        <is>
          <t>East London NHS Foundation Trust</t>
        </is>
      </c>
      <c r="N1008" t="inlineStr">
        <is>
          <t>020 8510 2340</t>
        </is>
      </c>
      <c r="O1008" t="inlineStr"/>
      <c r="P1008">
        <f>HYPERLINK("nan", "nan")</f>
        <v/>
      </c>
      <c r="Q1008" t="inlineStr">
        <is>
          <t>(51.548377990722656, -0.0401809401810169)</t>
        </is>
      </c>
      <c r="R1008" t="inlineStr"/>
    </row>
    <row r="1009">
      <c r="A1009" t="n">
        <v>2596948</v>
      </c>
      <c r="B1009" t="inlineStr">
        <is>
          <t>RT265</t>
        </is>
      </c>
      <c r="C1009" t="inlineStr">
        <is>
          <t>Hospital</t>
        </is>
      </c>
      <c r="D1009" t="inlineStr">
        <is>
          <t>Hospital</t>
        </is>
      </c>
      <c r="E1009" t="inlineStr">
        <is>
          <t>NHS Sector</t>
        </is>
      </c>
      <c r="F1009" t="inlineStr">
        <is>
          <t>Visible</t>
        </is>
      </c>
      <c r="G1009" t="b">
        <v>1</v>
      </c>
      <c r="H1009" t="inlineStr">
        <is>
          <t>Child &amp; Family Service</t>
        </is>
      </c>
      <c r="I1009" t="inlineStr">
        <is>
          <t>Fairfield General Hospital</t>
        </is>
      </c>
      <c r="J1009" t="inlineStr">
        <is>
          <t>Rochdale</t>
        </is>
      </c>
      <c r="K1009" t="inlineStr">
        <is>
          <t>BL9 7TD</t>
        </is>
      </c>
      <c r="L1009" t="inlineStr">
        <is>
          <t>RT2</t>
        </is>
      </c>
      <c r="M1009" t="inlineStr">
        <is>
          <t>Pennine Care NHS Foundation Trust</t>
        </is>
      </c>
      <c r="N1009" t="inlineStr">
        <is>
          <t>0161 918 8515</t>
        </is>
      </c>
      <c r="O1009" t="inlineStr"/>
      <c r="P1009">
        <f>HYPERLINK("https://www.penninecare.nhs.uk/your-services/child-and-adolescent-mental-health-services-camhs/", "https://www.penninecare.nhs.uk/your-services/child-and-adolescent-mental-health-services-camhs/")</f>
        <v/>
      </c>
      <c r="Q1009" t="inlineStr">
        <is>
          <t>(53.60042572021485, -2.255607843399048)</t>
        </is>
      </c>
      <c r="R1009" t="inlineStr"/>
    </row>
    <row r="1010">
      <c r="A1010" t="n">
        <v>2704015</v>
      </c>
      <c r="B1010" t="inlineStr">
        <is>
          <t>AHH01</t>
        </is>
      </c>
      <c r="C1010" t="inlineStr">
        <is>
          <t>Hospital</t>
        </is>
      </c>
      <c r="D1010" t="inlineStr">
        <is>
          <t>Hospital</t>
        </is>
      </c>
      <c r="E1010" t="inlineStr">
        <is>
          <t>NHS Sector</t>
        </is>
      </c>
      <c r="F1010" t="inlineStr">
        <is>
          <t>Visible</t>
        </is>
      </c>
      <c r="G1010" t="b">
        <v>1</v>
      </c>
      <c r="H1010" t="inlineStr">
        <is>
          <t>Foscote Court (Banbury) Trust</t>
        </is>
      </c>
      <c r="I1010" t="inlineStr">
        <is>
          <t>Foscote Hospital, 2 Foscote Rise</t>
        </is>
      </c>
      <c r="J1010" t="inlineStr">
        <is>
          <t>Banbury, Oxfordshire</t>
        </is>
      </c>
      <c r="K1010" t="inlineStr">
        <is>
          <t>OX16 9XP</t>
        </is>
      </c>
      <c r="L1010" t="inlineStr">
        <is>
          <t>AHH</t>
        </is>
      </c>
      <c r="M1010" t="inlineStr">
        <is>
          <t>Foscote Court (Banbury) Trust Ltd</t>
        </is>
      </c>
      <c r="N1010" t="inlineStr">
        <is>
          <t>01295 252281</t>
        </is>
      </c>
      <c r="O1010" t="inlineStr">
        <is>
          <t>reception@thefoscotehospital.co.uk</t>
        </is>
      </c>
      <c r="P1010">
        <f>HYPERLINK("http://www.thefoscotehospital.co.uk/", "http://www.thefoscotehospital.co.uk/")</f>
        <v/>
      </c>
      <c r="Q1010" t="inlineStr">
        <is>
          <t>(52.05334091186523, -1.3309791088104248)</t>
        </is>
      </c>
      <c r="R1010" t="inlineStr">
        <is>
          <t>01295 272877</t>
        </is>
      </c>
    </row>
    <row r="1011">
      <c r="A1011" t="n">
        <v>2704214</v>
      </c>
      <c r="B1011" t="inlineStr">
        <is>
          <t>AHN02</t>
        </is>
      </c>
      <c r="C1011" t="inlineStr">
        <is>
          <t>Hospital</t>
        </is>
      </c>
      <c r="D1011" t="inlineStr">
        <is>
          <t>Hospital</t>
        </is>
      </c>
      <c r="E1011" t="inlineStr">
        <is>
          <t>NHS Sector</t>
        </is>
      </c>
      <c r="F1011" t="inlineStr">
        <is>
          <t>Visible</t>
        </is>
      </c>
      <c r="G1011" t="b">
        <v>0</v>
      </c>
      <c r="H1011" t="inlineStr">
        <is>
          <t>Jigsaw Independent Hospital</t>
        </is>
      </c>
      <c r="I1011" t="inlineStr">
        <is>
          <t>134 Palatine Road, Didsbury</t>
        </is>
      </c>
      <c r="J1011" t="inlineStr">
        <is>
          <t>Manchester, Greater Manchester</t>
        </is>
      </c>
      <c r="K1011" t="inlineStr">
        <is>
          <t>M20 3ZA</t>
        </is>
      </c>
      <c r="L1011" t="inlineStr">
        <is>
          <t>AHN</t>
        </is>
      </c>
      <c r="M1011" t="inlineStr">
        <is>
          <t>Equilibrium Healthcare</t>
        </is>
      </c>
      <c r="N1011" t="inlineStr"/>
      <c r="O1011" t="inlineStr"/>
      <c r="P1011">
        <f>HYPERLINK("nan", "nan")</f>
        <v/>
      </c>
      <c r="Q1011" t="inlineStr">
        <is>
          <t>(53.42431640625, -2.2384324073791504)</t>
        </is>
      </c>
      <c r="R1011" t="inlineStr"/>
    </row>
    <row r="1012">
      <c r="A1012" t="n">
        <v>2704221</v>
      </c>
      <c r="B1012" t="inlineStr">
        <is>
          <t>RDYYQ</t>
        </is>
      </c>
      <c r="C1012" t="inlineStr">
        <is>
          <t>Hospital</t>
        </is>
      </c>
      <c r="D1012" t="inlineStr">
        <is>
          <t>Hospital</t>
        </is>
      </c>
      <c r="E1012" t="inlineStr">
        <is>
          <t>Independent Sector</t>
        </is>
      </c>
      <c r="F1012" t="inlineStr">
        <is>
          <t>Visible</t>
        </is>
      </c>
      <c r="G1012" t="b">
        <v>0</v>
      </c>
      <c r="H1012" t="inlineStr">
        <is>
          <t>Greenfields Day Hospital</t>
        </is>
      </c>
      <c r="I1012" t="inlineStr">
        <is>
          <t>Hospital Lane</t>
        </is>
      </c>
      <c r="J1012" t="inlineStr">
        <is>
          <t>Bridport, Dorset</t>
        </is>
      </c>
      <c r="K1012" t="inlineStr">
        <is>
          <t>DT6 5DR</t>
        </is>
      </c>
      <c r="L1012" t="inlineStr">
        <is>
          <t>RDY</t>
        </is>
      </c>
      <c r="M1012" t="inlineStr">
        <is>
          <t>Dorset Healthcare University NHS Foundation Trust</t>
        </is>
      </c>
      <c r="N1012" t="inlineStr"/>
      <c r="O1012" t="inlineStr"/>
      <c r="P1012">
        <f>HYPERLINK("nan", "nan")</f>
        <v/>
      </c>
      <c r="Q1012" t="inlineStr">
        <is>
          <t>(50.74161148071289, -2.769914388656616)</t>
        </is>
      </c>
      <c r="R1012" t="inlineStr"/>
    </row>
    <row r="1013">
      <c r="A1013" t="n">
        <v>2704334</v>
      </c>
      <c r="B1013" t="inlineStr">
        <is>
          <t>AHQ02</t>
        </is>
      </c>
      <c r="C1013" t="inlineStr">
        <is>
          <t>Hospital</t>
        </is>
      </c>
      <c r="D1013" t="inlineStr">
        <is>
          <t>Hospital</t>
        </is>
      </c>
      <c r="E1013" t="inlineStr">
        <is>
          <t>NHS Sector</t>
        </is>
      </c>
      <c r="F1013" t="inlineStr">
        <is>
          <t>Visible</t>
        </is>
      </c>
      <c r="G1013" t="b">
        <v>0</v>
      </c>
      <c r="H1013" t="inlineStr">
        <is>
          <t>Olive Eden Hospital</t>
        </is>
      </c>
      <c r="I1013" t="inlineStr">
        <is>
          <t>71 St. Pauls Road</t>
        </is>
      </c>
      <c r="J1013" t="inlineStr">
        <is>
          <t>London, Greater London</t>
        </is>
      </c>
      <c r="K1013" t="inlineStr">
        <is>
          <t>N17 0ND</t>
        </is>
      </c>
      <c r="L1013" t="inlineStr">
        <is>
          <t>AHQ</t>
        </is>
      </c>
      <c r="M1013" t="inlineStr">
        <is>
          <t>Curocare Ltd Head Office</t>
        </is>
      </c>
      <c r="N1013" t="inlineStr"/>
      <c r="O1013" t="inlineStr"/>
      <c r="P1013">
        <f>HYPERLINK("nan", "nan")</f>
        <v/>
      </c>
      <c r="Q1013" t="inlineStr">
        <is>
          <t>(51.60136413574218, -0.0614810101687908)</t>
        </is>
      </c>
      <c r="R1013" t="inlineStr"/>
    </row>
    <row r="1014">
      <c r="A1014" t="n">
        <v>2704335</v>
      </c>
      <c r="B1014" t="inlineStr">
        <is>
          <t>AHQ03</t>
        </is>
      </c>
      <c r="C1014" t="inlineStr">
        <is>
          <t>Hospital</t>
        </is>
      </c>
      <c r="D1014" t="inlineStr">
        <is>
          <t>Hospital</t>
        </is>
      </c>
      <c r="E1014" t="inlineStr">
        <is>
          <t>NHS Sector</t>
        </is>
      </c>
      <c r="F1014" t="inlineStr">
        <is>
          <t>Visible</t>
        </is>
      </c>
      <c r="G1014" t="b">
        <v>1</v>
      </c>
      <c r="H1014" t="inlineStr">
        <is>
          <t>Bloomfield Court Hospital</t>
        </is>
      </c>
      <c r="I1014" t="inlineStr">
        <is>
          <t>69 Bloomfield Road, Woolwich, Greenwich</t>
        </is>
      </c>
      <c r="J1014" t="inlineStr">
        <is>
          <t>London, Greater London</t>
        </is>
      </c>
      <c r="K1014" t="inlineStr">
        <is>
          <t>SE18 7JN</t>
        </is>
      </c>
      <c r="L1014" t="inlineStr">
        <is>
          <t>AHQ</t>
        </is>
      </c>
      <c r="M1014" t="inlineStr">
        <is>
          <t>Curocare Ltd Head Office</t>
        </is>
      </c>
      <c r="N1014" t="inlineStr"/>
      <c r="O1014" t="inlineStr"/>
      <c r="P1014">
        <f>HYPERLINK("nan", "nan")</f>
        <v/>
      </c>
      <c r="Q1014" t="inlineStr">
        <is>
          <t>(51.48412322998047, 0.0707325264811515)</t>
        </is>
      </c>
      <c r="R1014" t="inlineStr"/>
    </row>
    <row r="1015">
      <c r="A1015" t="n">
        <v>2917635</v>
      </c>
      <c r="B1015" t="inlineStr">
        <is>
          <t>NCR06</t>
        </is>
      </c>
      <c r="C1015" t="inlineStr">
        <is>
          <t>Hospital</t>
        </is>
      </c>
      <c r="D1015" t="inlineStr">
        <is>
          <t>Hospital</t>
        </is>
      </c>
      <c r="E1015" t="inlineStr">
        <is>
          <t>Independent Sector</t>
        </is>
      </c>
      <c r="F1015" t="inlineStr">
        <is>
          <t>Visible</t>
        </is>
      </c>
      <c r="G1015" t="b">
        <v>1</v>
      </c>
      <c r="H1015" t="inlineStr">
        <is>
          <t>iSIGHT (Southport)</t>
        </is>
      </c>
      <c r="I1015" t="inlineStr">
        <is>
          <t>Drayton House, 2 Lulworth Road</t>
        </is>
      </c>
      <c r="J1015" t="inlineStr">
        <is>
          <t>Southport</t>
        </is>
      </c>
      <c r="K1015" t="inlineStr">
        <is>
          <t>PR8 2AT</t>
        </is>
      </c>
      <c r="L1015" t="inlineStr">
        <is>
          <t>NCR</t>
        </is>
      </c>
      <c r="M1015" t="inlineStr">
        <is>
          <t>Isight</t>
        </is>
      </c>
      <c r="N1015" t="inlineStr">
        <is>
          <t>01704 563279</t>
        </is>
      </c>
      <c r="O1015" t="inlineStr">
        <is>
          <t>enquiries@isightclinics.com</t>
        </is>
      </c>
      <c r="P1015">
        <f>HYPERLINK("http://www.isightclinics.com/", "http://www.isightclinics.com/")</f>
        <v/>
      </c>
      <c r="Q1015" t="inlineStr">
        <is>
          <t>(53.642127990722656, -3.016127586364746)</t>
        </is>
      </c>
      <c r="R1015" t="inlineStr">
        <is>
          <t>01704 550057</t>
        </is>
      </c>
    </row>
    <row r="1016">
      <c r="A1016" t="n">
        <v>2917651</v>
      </c>
      <c r="B1016" t="inlineStr">
        <is>
          <t>R1K01</t>
        </is>
      </c>
      <c r="C1016" t="inlineStr">
        <is>
          <t>Hospital</t>
        </is>
      </c>
      <c r="D1016" t="inlineStr">
        <is>
          <t>Hospital</t>
        </is>
      </c>
      <c r="E1016" t="inlineStr">
        <is>
          <t>Independent Sector</t>
        </is>
      </c>
      <c r="F1016" t="inlineStr">
        <is>
          <t>Visible</t>
        </is>
      </c>
      <c r="G1016" t="b">
        <v>1</v>
      </c>
      <c r="H1016" t="inlineStr">
        <is>
          <t>Northwick Park Hospital</t>
        </is>
      </c>
      <c r="I1016" t="inlineStr">
        <is>
          <t>Watford Road</t>
        </is>
      </c>
      <c r="J1016" t="inlineStr">
        <is>
          <t>Harrow, Middlesex</t>
        </is>
      </c>
      <c r="K1016" t="inlineStr">
        <is>
          <t>HA1 3UJ</t>
        </is>
      </c>
      <c r="L1016" t="inlineStr">
        <is>
          <t>R1K</t>
        </is>
      </c>
      <c r="M1016" t="inlineStr">
        <is>
          <t>London North West University Healthcare NHS Trust</t>
        </is>
      </c>
      <c r="N1016" t="inlineStr">
        <is>
          <t>020 8864 3232</t>
        </is>
      </c>
      <c r="O1016" t="inlineStr">
        <is>
          <t>lnwh-tr.trust@nhs.net</t>
        </is>
      </c>
      <c r="P1016">
        <f>HYPERLINK("http://www.lnwh.nhs.uk/", "http://www.lnwh.nhs.uk/")</f>
        <v/>
      </c>
      <c r="Q1016" t="inlineStr">
        <is>
          <t>(51.57540893554688, -0.3220227360725403)</t>
        </is>
      </c>
      <c r="R1016" t="inlineStr"/>
    </row>
    <row r="1017">
      <c r="A1017" t="n">
        <v>2917652</v>
      </c>
      <c r="B1017" t="inlineStr">
        <is>
          <t>R1K02</t>
        </is>
      </c>
      <c r="C1017" t="inlineStr">
        <is>
          <t>Hospital</t>
        </is>
      </c>
      <c r="D1017" t="inlineStr">
        <is>
          <t>Hospital</t>
        </is>
      </c>
      <c r="E1017" t="inlineStr">
        <is>
          <t>Independent Sector</t>
        </is>
      </c>
      <c r="F1017" t="inlineStr">
        <is>
          <t>Visible</t>
        </is>
      </c>
      <c r="G1017" t="b">
        <v>1</v>
      </c>
      <c r="H1017" t="inlineStr">
        <is>
          <t>Central Middlesex Hospital</t>
        </is>
      </c>
      <c r="I1017" t="inlineStr">
        <is>
          <t>Acton Lane, Park Royal</t>
        </is>
      </c>
      <c r="J1017" t="inlineStr">
        <is>
          <t>London</t>
        </is>
      </c>
      <c r="K1017" t="inlineStr">
        <is>
          <t>NW10 7NS</t>
        </is>
      </c>
      <c r="L1017" t="inlineStr">
        <is>
          <t>R1K</t>
        </is>
      </c>
      <c r="M1017" t="inlineStr">
        <is>
          <t>London North West University Healthcare NHS Trust</t>
        </is>
      </c>
      <c r="N1017" t="inlineStr">
        <is>
          <t>020 8965 5733</t>
        </is>
      </c>
      <c r="O1017" t="inlineStr">
        <is>
          <t>lnwh-tr.trust@nhs.net</t>
        </is>
      </c>
      <c r="P1017">
        <f>HYPERLINK("http://www.lnwh.nhs.uk", "http://www.lnwh.nhs.uk")</f>
        <v/>
      </c>
      <c r="Q1017" t="inlineStr">
        <is>
          <t>(51.53093719482422, -0.2691462934017181)</t>
        </is>
      </c>
      <c r="R1017" t="inlineStr"/>
    </row>
    <row r="1018">
      <c r="A1018" t="n">
        <v>2917653</v>
      </c>
      <c r="B1018" t="inlineStr">
        <is>
          <t>R1K03</t>
        </is>
      </c>
      <c r="C1018" t="inlineStr">
        <is>
          <t>Hospital</t>
        </is>
      </c>
      <c r="D1018" t="inlineStr">
        <is>
          <t>Hospital</t>
        </is>
      </c>
      <c r="E1018" t="inlineStr">
        <is>
          <t>Independent Sector</t>
        </is>
      </c>
      <c r="F1018" t="inlineStr">
        <is>
          <t>Visible</t>
        </is>
      </c>
      <c r="G1018" t="b">
        <v>1</v>
      </c>
      <c r="H1018" t="inlineStr">
        <is>
          <t>St Mark's Hospital</t>
        </is>
      </c>
      <c r="I1018" t="inlineStr">
        <is>
          <t>Watford Road</t>
        </is>
      </c>
      <c r="J1018" t="inlineStr">
        <is>
          <t>Harrow, Middlesex</t>
        </is>
      </c>
      <c r="K1018" t="inlineStr">
        <is>
          <t>HA1 3UJ</t>
        </is>
      </c>
      <c r="L1018" t="inlineStr">
        <is>
          <t>R1K</t>
        </is>
      </c>
      <c r="M1018" t="inlineStr">
        <is>
          <t>London North West University Healthcare NHS Trust</t>
        </is>
      </c>
      <c r="N1018" t="inlineStr">
        <is>
          <t>020 8864 3232</t>
        </is>
      </c>
      <c r="O1018" t="inlineStr"/>
      <c r="P1018">
        <f>HYPERLINK("http://www.stmarkshospital.nhs.uk/", "http://www.stmarkshospital.nhs.uk/")</f>
        <v/>
      </c>
      <c r="Q1018" t="inlineStr">
        <is>
          <t>(51.57540893554688, -0.3220227360725403)</t>
        </is>
      </c>
      <c r="R1018" t="inlineStr"/>
    </row>
    <row r="1019">
      <c r="A1019" t="n">
        <v>2917654</v>
      </c>
      <c r="B1019" t="inlineStr">
        <is>
          <t>R1K04</t>
        </is>
      </c>
      <c r="C1019" t="inlineStr">
        <is>
          <t>Hospital</t>
        </is>
      </c>
      <c r="D1019" t="inlineStr">
        <is>
          <t>Hospital</t>
        </is>
      </c>
      <c r="E1019" t="inlineStr">
        <is>
          <t>Independent Sector</t>
        </is>
      </c>
      <c r="F1019" t="inlineStr">
        <is>
          <t>Visible</t>
        </is>
      </c>
      <c r="G1019" t="b">
        <v>1</v>
      </c>
      <c r="H1019" t="inlineStr">
        <is>
          <t>Ealing Hospital</t>
        </is>
      </c>
      <c r="I1019" t="inlineStr">
        <is>
          <t>Uxbridge Road</t>
        </is>
      </c>
      <c r="J1019" t="inlineStr">
        <is>
          <t>Southall, Middlesex</t>
        </is>
      </c>
      <c r="K1019" t="inlineStr">
        <is>
          <t>UB1 3HW</t>
        </is>
      </c>
      <c r="L1019" t="inlineStr">
        <is>
          <t>R1K</t>
        </is>
      </c>
      <c r="M1019" t="inlineStr">
        <is>
          <t>London North West University Healthcare NHS Trust</t>
        </is>
      </c>
      <c r="N1019" t="inlineStr">
        <is>
          <t>020 8967 5000</t>
        </is>
      </c>
      <c r="O1019" t="inlineStr">
        <is>
          <t>lnwh-tr.trust@nhs.net</t>
        </is>
      </c>
      <c r="P1019">
        <f>HYPERLINK("https://www.lnwh.nhs.uk/", "https://www.lnwh.nhs.uk/")</f>
        <v/>
      </c>
      <c r="Q1019" t="inlineStr">
        <is>
          <t>(51.507606506347656, -0.3454811275005341)</t>
        </is>
      </c>
      <c r="R1019" t="inlineStr"/>
    </row>
    <row r="1020">
      <c r="A1020" t="n">
        <v>2917659</v>
      </c>
      <c r="B1020" t="inlineStr">
        <is>
          <t>RNS01</t>
        </is>
      </c>
      <c r="C1020" t="inlineStr">
        <is>
          <t>Hospital</t>
        </is>
      </c>
      <c r="D1020" t="inlineStr">
        <is>
          <t>Hospital</t>
        </is>
      </c>
      <c r="E1020" t="inlineStr">
        <is>
          <t>NHS Sector</t>
        </is>
      </c>
      <c r="F1020" t="inlineStr">
        <is>
          <t>Visible</t>
        </is>
      </c>
      <c r="G1020" t="b">
        <v>1</v>
      </c>
      <c r="H1020" t="inlineStr">
        <is>
          <t>Northampton General Hospital (Acute)</t>
        </is>
      </c>
      <c r="I1020" t="inlineStr">
        <is>
          <t>Cliftonville</t>
        </is>
      </c>
      <c r="J1020" t="inlineStr">
        <is>
          <t>Northampton, Northamptonshire</t>
        </is>
      </c>
      <c r="K1020" t="inlineStr">
        <is>
          <t>NN1 5BD</t>
        </is>
      </c>
      <c r="L1020" t="inlineStr">
        <is>
          <t>RNS</t>
        </is>
      </c>
      <c r="M1020" t="inlineStr">
        <is>
          <t>Northampton General Hospital NHS Trust</t>
        </is>
      </c>
      <c r="N1020" t="inlineStr">
        <is>
          <t>01604 634700</t>
        </is>
      </c>
      <c r="O1020" t="inlineStr"/>
      <c r="P1020">
        <f>HYPERLINK("nan", "nan")</f>
        <v/>
      </c>
      <c r="Q1020" t="inlineStr">
        <is>
          <t>(52.23605346679688, -0.8838294744491578)</t>
        </is>
      </c>
      <c r="R1020" t="inlineStr"/>
    </row>
    <row r="1021">
      <c r="A1021" t="n">
        <v>2917660</v>
      </c>
      <c r="B1021" t="inlineStr">
        <is>
          <t>RYK53</t>
        </is>
      </c>
      <c r="C1021" t="inlineStr">
        <is>
          <t>Hospital</t>
        </is>
      </c>
      <c r="D1021" t="inlineStr">
        <is>
          <t>Hospital</t>
        </is>
      </c>
      <c r="E1021" t="inlineStr">
        <is>
          <t>NHS Sector</t>
        </is>
      </c>
      <c r="F1021" t="inlineStr">
        <is>
          <t>Visible</t>
        </is>
      </c>
      <c r="G1021" t="b">
        <v>1</v>
      </c>
      <c r="H1021" t="inlineStr">
        <is>
          <t>Caludon Centre</t>
        </is>
      </c>
      <c r="I1021" t="inlineStr">
        <is>
          <t>Clifford Bridge Road</t>
        </is>
      </c>
      <c r="J1021" t="inlineStr">
        <is>
          <t>Coventry</t>
        </is>
      </c>
      <c r="K1021" t="inlineStr">
        <is>
          <t>CV2 2TE</t>
        </is>
      </c>
      <c r="L1021" t="inlineStr">
        <is>
          <t>RYG</t>
        </is>
      </c>
      <c r="M1021" t="inlineStr">
        <is>
          <t>Coventry and Warwickshire Partnership NHS Trust</t>
        </is>
      </c>
      <c r="N1021" t="inlineStr">
        <is>
          <t>024 7693 2500</t>
        </is>
      </c>
      <c r="O1021" t="inlineStr"/>
      <c r="P1021">
        <f>HYPERLINK("https://www.covwarkpt.nhs.uk/caludon-centre", "https://www.covwarkpt.nhs.uk/caludon-centre")</f>
        <v/>
      </c>
      <c r="Q1021" t="inlineStr">
        <is>
          <t>(52.42243194580078, -1.4455344676971436)</t>
        </is>
      </c>
      <c r="R1021" t="inlineStr"/>
    </row>
    <row r="1022">
      <c r="A1022" t="n">
        <v>2917773</v>
      </c>
      <c r="B1022" t="inlineStr">
        <is>
          <t>NPE01</t>
        </is>
      </c>
      <c r="C1022" t="inlineStr">
        <is>
          <t>Hospital</t>
        </is>
      </c>
      <c r="D1022" t="inlineStr">
        <is>
          <t>Hospital</t>
        </is>
      </c>
      <c r="E1022" t="inlineStr">
        <is>
          <t>NHS Sector</t>
        </is>
      </c>
      <c r="F1022" t="inlineStr">
        <is>
          <t>Visible</t>
        </is>
      </c>
      <c r="G1022" t="b">
        <v>0</v>
      </c>
      <c r="H1022" t="inlineStr">
        <is>
          <t>The Retreat Hospital York</t>
        </is>
      </c>
      <c r="I1022" t="inlineStr">
        <is>
          <t>107 Heslington Road</t>
        </is>
      </c>
      <c r="J1022" t="inlineStr">
        <is>
          <t>York, North Yorkshire</t>
        </is>
      </c>
      <c r="K1022" t="inlineStr">
        <is>
          <t>YO10 5BN</t>
        </is>
      </c>
      <c r="L1022" t="inlineStr">
        <is>
          <t>NPE</t>
        </is>
      </c>
      <c r="M1022" t="inlineStr">
        <is>
          <t>The Retreat Hospital</t>
        </is>
      </c>
      <c r="N1022" t="inlineStr"/>
      <c r="O1022" t="inlineStr"/>
      <c r="P1022">
        <f>HYPERLINK("nan", "nan")</f>
        <v/>
      </c>
      <c r="Q1022" t="inlineStr">
        <is>
          <t>(53.95082473754882, -1.0631204843521118)</t>
        </is>
      </c>
      <c r="R1022" t="inlineStr"/>
    </row>
    <row r="1023">
      <c r="A1023" t="n">
        <v>3028092</v>
      </c>
      <c r="B1023" t="inlineStr">
        <is>
          <t>RDU50</t>
        </is>
      </c>
      <c r="C1023" t="inlineStr">
        <is>
          <t>Hospital</t>
        </is>
      </c>
      <c r="D1023" t="inlineStr">
        <is>
          <t>Hospital</t>
        </is>
      </c>
      <c r="E1023" t="inlineStr">
        <is>
          <t>Independent Sector</t>
        </is>
      </c>
      <c r="F1023" t="inlineStr">
        <is>
          <t>Visible</t>
        </is>
      </c>
      <c r="G1023" t="b">
        <v>1</v>
      </c>
      <c r="H1023" t="inlineStr">
        <is>
          <t>Wexham Park Hospital</t>
        </is>
      </c>
      <c r="I1023" t="inlineStr">
        <is>
          <t>Wexham Park</t>
        </is>
      </c>
      <c r="J1023" t="inlineStr">
        <is>
          <t>Slough, Berkshire</t>
        </is>
      </c>
      <c r="K1023" t="inlineStr">
        <is>
          <t>SL2 4HL</t>
        </is>
      </c>
      <c r="L1023" t="inlineStr">
        <is>
          <t>RDU</t>
        </is>
      </c>
      <c r="M1023" t="inlineStr">
        <is>
          <t>Frimley Health NHS Foundation Trust</t>
        </is>
      </c>
      <c r="N1023" t="inlineStr">
        <is>
          <t>0300 6145000</t>
        </is>
      </c>
      <c r="O1023" t="inlineStr"/>
      <c r="P1023">
        <f>HYPERLINK("https://www.fhft.nhs.uk/", "https://www.fhft.nhs.uk/")</f>
        <v/>
      </c>
      <c r="Q1023" t="inlineStr">
        <is>
          <t>(51.53200912475586, -0.5739779472351074)</t>
        </is>
      </c>
      <c r="R1023" t="inlineStr"/>
    </row>
    <row r="1024">
      <c r="A1024" t="n">
        <v>3028142</v>
      </c>
      <c r="B1024" t="inlineStr">
        <is>
          <t>REN20</t>
        </is>
      </c>
      <c r="C1024" t="inlineStr">
        <is>
          <t>Hospital</t>
        </is>
      </c>
      <c r="D1024" t="inlineStr">
        <is>
          <t>Hospital</t>
        </is>
      </c>
      <c r="E1024" t="inlineStr">
        <is>
          <t>NHS Sector</t>
        </is>
      </c>
      <c r="F1024" t="inlineStr">
        <is>
          <t>Visible</t>
        </is>
      </c>
      <c r="G1024" t="b">
        <v>1</v>
      </c>
      <c r="H1024" t="inlineStr">
        <is>
          <t>The Clatterbridge Cancer Centre (Wirral)</t>
        </is>
      </c>
      <c r="I1024" t="inlineStr">
        <is>
          <t>Clatterbridge Road, Bebington</t>
        </is>
      </c>
      <c r="J1024" t="inlineStr">
        <is>
          <t>Wirral</t>
        </is>
      </c>
      <c r="K1024" t="inlineStr">
        <is>
          <t>CH63 4JY</t>
        </is>
      </c>
      <c r="L1024" t="inlineStr">
        <is>
          <t>REN</t>
        </is>
      </c>
      <c r="M1024" t="inlineStr">
        <is>
          <t>The Clatterbridge Cancer Centre NHS Foundation Trust</t>
        </is>
      </c>
      <c r="N1024" t="inlineStr">
        <is>
          <t>0151 334 1155</t>
        </is>
      </c>
      <c r="O1024" t="inlineStr"/>
      <c r="P1024">
        <f>HYPERLINK("http://www.clatterbridgecc.nhs.uk", "http://www.clatterbridgecc.nhs.uk")</f>
        <v/>
      </c>
      <c r="Q1024" t="inlineStr">
        <is>
          <t>(53.33288955688477, -3.0241219997406006)</t>
        </is>
      </c>
      <c r="R1024" t="inlineStr"/>
    </row>
    <row r="1025">
      <c r="A1025" t="n">
        <v>3028181</v>
      </c>
      <c r="B1025" t="inlineStr">
        <is>
          <t>RD115</t>
        </is>
      </c>
      <c r="C1025" t="inlineStr">
        <is>
          <t>Hospital</t>
        </is>
      </c>
      <c r="D1025" t="inlineStr">
        <is>
          <t>Hospital</t>
        </is>
      </c>
      <c r="E1025" t="inlineStr">
        <is>
          <t>Independent Sector</t>
        </is>
      </c>
      <c r="F1025" t="inlineStr">
        <is>
          <t>Visible</t>
        </is>
      </c>
      <c r="G1025" t="b">
        <v>1</v>
      </c>
      <c r="H1025" t="inlineStr">
        <is>
          <t>Royal National Mineral Hospital For Rheumatic Diseases NHS Foundation Trust</t>
        </is>
      </c>
      <c r="I1025" t="inlineStr">
        <is>
          <t>Upper Borough Walls</t>
        </is>
      </c>
      <c r="J1025" t="inlineStr">
        <is>
          <t>Bath, Avon</t>
        </is>
      </c>
      <c r="K1025" t="inlineStr">
        <is>
          <t>BA1 1RL</t>
        </is>
      </c>
      <c r="L1025" t="inlineStr">
        <is>
          <t>RD1</t>
        </is>
      </c>
      <c r="M1025" t="inlineStr">
        <is>
          <t>Royal United Hospitals Bath NHS Foundation Trust</t>
        </is>
      </c>
      <c r="N1025" t="inlineStr"/>
      <c r="O1025" t="inlineStr"/>
      <c r="P1025">
        <f>HYPERLINK("nan", "nan")</f>
        <v/>
      </c>
      <c r="Q1025" t="inlineStr">
        <is>
          <t>(51.38225936889648, -2.3614223003387447)</t>
        </is>
      </c>
      <c r="R1025" t="inlineStr"/>
    </row>
    <row r="1026">
      <c r="A1026" t="n">
        <v>3028281</v>
      </c>
      <c r="B1026" t="inlineStr">
        <is>
          <t>NT3X3</t>
        </is>
      </c>
      <c r="C1026" t="inlineStr">
        <is>
          <t>Hospital</t>
        </is>
      </c>
      <c r="D1026" t="inlineStr">
        <is>
          <t>Hospital</t>
        </is>
      </c>
      <c r="E1026" t="inlineStr">
        <is>
          <t>NHS Sector</t>
        </is>
      </c>
      <c r="F1026" t="inlineStr">
        <is>
          <t>Visible</t>
        </is>
      </c>
      <c r="G1026" t="b">
        <v>1</v>
      </c>
      <c r="H1026" t="inlineStr">
        <is>
          <t>Spire St Anthony's Hospital</t>
        </is>
      </c>
      <c r="I1026" t="inlineStr">
        <is>
          <t>801 London Road, Cheam</t>
        </is>
      </c>
      <c r="J1026" t="inlineStr">
        <is>
          <t>Sutton, Surrey</t>
        </is>
      </c>
      <c r="K1026" t="inlineStr">
        <is>
          <t>SM3 9DW</t>
        </is>
      </c>
      <c r="L1026" t="inlineStr">
        <is>
          <t>NT3</t>
        </is>
      </c>
      <c r="M1026" t="inlineStr">
        <is>
          <t>Spire Healthcare</t>
        </is>
      </c>
      <c r="N1026" t="inlineStr">
        <is>
          <t>020 8337 6691</t>
        </is>
      </c>
      <c r="O1026" t="inlineStr">
        <is>
          <t>info@spirestanthonys.com</t>
        </is>
      </c>
      <c r="P1026">
        <f>HYPERLINK("https://www.spirehealthcare.com/spire-st-anthonys-hospital/", "https://www.spirehealthcare.com/spire-st-anthonys-hospital/")</f>
        <v/>
      </c>
      <c r="Q1026" t="inlineStr">
        <is>
          <t>(51.379920959472656, -0.2208036482334137)</t>
        </is>
      </c>
      <c r="R1026" t="inlineStr"/>
    </row>
    <row r="1027">
      <c r="A1027" t="n">
        <v>3137672</v>
      </c>
      <c r="B1027" t="inlineStr">
        <is>
          <t>RT133</t>
        </is>
      </c>
      <c r="C1027" t="inlineStr">
        <is>
          <t>Hospital</t>
        </is>
      </c>
      <c r="D1027" t="inlineStr">
        <is>
          <t>Hospital</t>
        </is>
      </c>
      <c r="E1027" t="inlineStr">
        <is>
          <t>NHS Sector</t>
        </is>
      </c>
      <c r="F1027" t="inlineStr">
        <is>
          <t>Visible</t>
        </is>
      </c>
      <c r="G1027" t="b">
        <v>1</v>
      </c>
      <c r="H1027" t="inlineStr">
        <is>
          <t>Doddington Hospital - Cambridgeshire and Peterborough NHS Foundation Trust</t>
        </is>
      </c>
      <c r="I1027" t="inlineStr">
        <is>
          <t>Doddington Hospital, Benwick Road</t>
        </is>
      </c>
      <c r="J1027" t="inlineStr">
        <is>
          <t>Doddington, Cambridgeshire</t>
        </is>
      </c>
      <c r="K1027" t="inlineStr">
        <is>
          <t>PE15 0UG</t>
        </is>
      </c>
      <c r="L1027" t="inlineStr">
        <is>
          <t>RT1</t>
        </is>
      </c>
      <c r="M1027" t="inlineStr">
        <is>
          <t>Cambridgeshire and Peterborough NHS Foundation Trust</t>
        </is>
      </c>
      <c r="N1027" t="inlineStr">
        <is>
          <t>0300 5556655</t>
        </is>
      </c>
      <c r="O1027" t="inlineStr"/>
      <c r="P1027">
        <f>HYPERLINK("https://www.cambscommunityservices.nhs.uk/contact?", "https://www.cambscommunityservices.nhs.uk/contact?")</f>
        <v/>
      </c>
      <c r="Q1027" t="inlineStr">
        <is>
          <t>(52.49989318847656, 0.055862084031105)</t>
        </is>
      </c>
      <c r="R1027" t="inlineStr"/>
    </row>
    <row r="1028">
      <c r="A1028" t="n">
        <v>3137676</v>
      </c>
      <c r="B1028" t="inlineStr">
        <is>
          <t>RT182</t>
        </is>
      </c>
      <c r="C1028" t="inlineStr">
        <is>
          <t>Hospital</t>
        </is>
      </c>
      <c r="D1028" t="inlineStr">
        <is>
          <t>Hospital</t>
        </is>
      </c>
      <c r="E1028" t="inlineStr">
        <is>
          <t>NHS Sector</t>
        </is>
      </c>
      <c r="F1028" t="inlineStr">
        <is>
          <t>Visible</t>
        </is>
      </c>
      <c r="G1028" t="b">
        <v>1</v>
      </c>
      <c r="H1028" t="inlineStr">
        <is>
          <t>North Cambridgeshire Hospital - Cambridgeshire and Peterborough NHS Foundation Trust</t>
        </is>
      </c>
      <c r="I1028" t="inlineStr">
        <is>
          <t>North Cambs Hospital, Churchill Road</t>
        </is>
      </c>
      <c r="J1028" t="inlineStr">
        <is>
          <t>Wisbech, Cambridgeshire</t>
        </is>
      </c>
      <c r="K1028" t="inlineStr">
        <is>
          <t>PE13 3AB</t>
        </is>
      </c>
      <c r="L1028" t="inlineStr">
        <is>
          <t>RT1</t>
        </is>
      </c>
      <c r="M1028" t="inlineStr">
        <is>
          <t>Cambridgeshire and Peterborough NHS Foundation Trust</t>
        </is>
      </c>
      <c r="N1028" t="inlineStr">
        <is>
          <t>01945 488088</t>
        </is>
      </c>
      <c r="O1028" t="inlineStr"/>
      <c r="P1028">
        <f>HYPERLINK("http://www.cpft.nhs.uk", "http://www.cpft.nhs.uk")</f>
        <v/>
      </c>
      <c r="Q1028" t="inlineStr">
        <is>
          <t>(52.66493606567383, 0.1639279127120971)</t>
        </is>
      </c>
      <c r="R1028" t="inlineStr"/>
    </row>
    <row r="1029">
      <c r="A1029" t="n">
        <v>3137680</v>
      </c>
      <c r="B1029" t="inlineStr">
        <is>
          <t>RT1FC</t>
        </is>
      </c>
      <c r="C1029" t="inlineStr">
        <is>
          <t>Hospital</t>
        </is>
      </c>
      <c r="D1029" t="inlineStr">
        <is>
          <t>Hospital</t>
        </is>
      </c>
      <c r="E1029" t="inlineStr">
        <is>
          <t>NHS Sector</t>
        </is>
      </c>
      <c r="F1029" t="inlineStr">
        <is>
          <t>Visible</t>
        </is>
      </c>
      <c r="G1029" t="b">
        <v>1</v>
      </c>
      <c r="H1029" t="inlineStr">
        <is>
          <t>Princess of Wales Hospital - Cambridgeshire and Peterborough NHS Foundation Trust</t>
        </is>
      </c>
      <c r="I1029" t="inlineStr">
        <is>
          <t>Princess of Wales Hospital, Lynn Road</t>
        </is>
      </c>
      <c r="J1029" t="inlineStr">
        <is>
          <t>Ely, Cambridgeshire</t>
        </is>
      </c>
      <c r="K1029" t="inlineStr">
        <is>
          <t>CB6 1DN</t>
        </is>
      </c>
      <c r="L1029" t="inlineStr">
        <is>
          <t>RT1</t>
        </is>
      </c>
      <c r="M1029" t="inlineStr">
        <is>
          <t>Cambridgeshire and Peterborough NHS Foundation Trust</t>
        </is>
      </c>
      <c r="N1029" t="inlineStr">
        <is>
          <t>01353 652000</t>
        </is>
      </c>
      <c r="O1029" t="inlineStr"/>
      <c r="P1029">
        <f>HYPERLINK("https://www.cambscommunityservices.nhs.uk/contact?", "https://www.cambscommunityservices.nhs.uk/contact?")</f>
        <v/>
      </c>
      <c r="Q1029" t="inlineStr">
        <is>
          <t>(52.41312789916992, 0.2754795253276825)</t>
        </is>
      </c>
      <c r="R1029" t="inlineStr"/>
    </row>
    <row r="1030">
      <c r="A1030" t="n">
        <v>3138301</v>
      </c>
      <c r="B1030" t="inlineStr">
        <is>
          <t>RQWG1</t>
        </is>
      </c>
      <c r="C1030" t="inlineStr">
        <is>
          <t>Hospital</t>
        </is>
      </c>
      <c r="D1030" t="inlineStr">
        <is>
          <t>Hospital</t>
        </is>
      </c>
      <c r="E1030" t="inlineStr">
        <is>
          <t>NHS Sector</t>
        </is>
      </c>
      <c r="F1030" t="inlineStr">
        <is>
          <t>Visible</t>
        </is>
      </c>
      <c r="G1030" t="b">
        <v>1</v>
      </c>
      <c r="H1030" t="inlineStr">
        <is>
          <t>St Margaret's Hospital</t>
        </is>
      </c>
      <c r="I1030" t="inlineStr">
        <is>
          <t>The Plain, Epping</t>
        </is>
      </c>
      <c r="J1030" t="inlineStr">
        <is>
          <t>Essex</t>
        </is>
      </c>
      <c r="K1030" t="inlineStr">
        <is>
          <t>CM16 6TN</t>
        </is>
      </c>
      <c r="L1030" t="inlineStr">
        <is>
          <t>RQW</t>
        </is>
      </c>
      <c r="M1030" t="inlineStr">
        <is>
          <t>The Princess Alexandra Hospital NHS Trust</t>
        </is>
      </c>
      <c r="N1030" t="inlineStr">
        <is>
          <t>01992 561666</t>
        </is>
      </c>
      <c r="O1030" t="inlineStr"/>
      <c r="P1030">
        <f>HYPERLINK("nan", "nan")</f>
        <v/>
      </c>
      <c r="Q1030" t="inlineStr">
        <is>
          <t>(51.70429611206055, 0.1239447593688964)</t>
        </is>
      </c>
      <c r="R1030" t="inlineStr"/>
    </row>
    <row r="1031">
      <c r="A1031" t="n">
        <v>3358845</v>
      </c>
      <c r="B1031" t="inlineStr">
        <is>
          <t>NIB09</t>
        </is>
      </c>
      <c r="C1031" t="inlineStr">
        <is>
          <t>Hospital</t>
        </is>
      </c>
      <c r="D1031" t="inlineStr">
        <is>
          <t>UNKNOWN</t>
        </is>
      </c>
      <c r="E1031" t="inlineStr">
        <is>
          <t>NHS Sector</t>
        </is>
      </c>
      <c r="F1031" t="inlineStr">
        <is>
          <t>Visible</t>
        </is>
      </c>
      <c r="G1031" t="b">
        <v>0</v>
      </c>
      <c r="H1031" t="inlineStr">
        <is>
          <t>Stafford General Infirmary</t>
        </is>
      </c>
      <c r="I1031" t="inlineStr">
        <is>
          <t>Ground Floor South Wing, Madford Retail Park, Foregate Street</t>
        </is>
      </c>
      <c r="J1031" t="inlineStr">
        <is>
          <t>Stafford, Staffordshire</t>
        </is>
      </c>
      <c r="K1031" t="inlineStr">
        <is>
          <t>ST16 2PA</t>
        </is>
      </c>
      <c r="L1031" t="inlineStr">
        <is>
          <t>NIB</t>
        </is>
      </c>
      <c r="M1031" t="inlineStr">
        <is>
          <t>Brewood Medical Services Ltd</t>
        </is>
      </c>
      <c r="N1031" t="inlineStr"/>
      <c r="O1031" t="inlineStr"/>
      <c r="P1031">
        <f>HYPERLINK("nan", "nan")</f>
        <v/>
      </c>
      <c r="Q1031" t="inlineStr">
        <is>
          <t>(52.81060791015625, -2.1206750869750977)</t>
        </is>
      </c>
      <c r="R1031" t="inlineStr"/>
    </row>
    <row r="1032">
      <c r="A1032" t="n">
        <v>3469744</v>
      </c>
      <c r="B1032" t="inlineStr">
        <is>
          <t>RX33A</t>
        </is>
      </c>
      <c r="C1032" t="inlineStr">
        <is>
          <t>Hospital</t>
        </is>
      </c>
      <c r="D1032" t="inlineStr">
        <is>
          <t>UNKNOWN</t>
        </is>
      </c>
      <c r="E1032" t="inlineStr">
        <is>
          <t>Independent Sector</t>
        </is>
      </c>
      <c r="F1032" t="inlineStr">
        <is>
          <t>Visible</t>
        </is>
      </c>
      <c r="G1032" t="b">
        <v>0</v>
      </c>
      <c r="H1032" t="inlineStr">
        <is>
          <t>Roseberry Park Hospital</t>
        </is>
      </c>
      <c r="I1032" t="inlineStr">
        <is>
          <t>Marton Road</t>
        </is>
      </c>
      <c r="J1032" t="inlineStr">
        <is>
          <t>Middlesbrough, Cleveland</t>
        </is>
      </c>
      <c r="K1032" t="inlineStr">
        <is>
          <t>TS4 3AF</t>
        </is>
      </c>
      <c r="L1032" t="inlineStr">
        <is>
          <t>RX3</t>
        </is>
      </c>
      <c r="M1032" t="inlineStr">
        <is>
          <t>Tees, Esk and Wear Valleys NHS Foundation Trust</t>
        </is>
      </c>
      <c r="N1032" t="inlineStr"/>
      <c r="O1032" t="inlineStr"/>
      <c r="P1032">
        <f>HYPERLINK("nan", "nan")</f>
        <v/>
      </c>
      <c r="Q1032" t="inlineStr">
        <is>
          <t>(54.55572128295898, -1.2176517248153689)</t>
        </is>
      </c>
      <c r="R1032" t="inlineStr"/>
    </row>
    <row r="1033">
      <c r="A1033" t="n">
        <v>3580194</v>
      </c>
      <c r="B1033" t="inlineStr">
        <is>
          <t>RXECH</t>
        </is>
      </c>
      <c r="C1033" t="inlineStr">
        <is>
          <t>Hospital</t>
        </is>
      </c>
      <c r="D1033" t="inlineStr">
        <is>
          <t>Hospital</t>
        </is>
      </c>
      <c r="E1033" t="inlineStr">
        <is>
          <t>NHS Sector</t>
        </is>
      </c>
      <c r="F1033" t="inlineStr">
        <is>
          <t>Visible</t>
        </is>
      </c>
      <c r="G1033" t="b">
        <v>1</v>
      </c>
      <c r="H1033" t="inlineStr">
        <is>
          <t>North Lincs Adult Mental Health Service - Access Team  including Crisis Resolution Service</t>
        </is>
      </c>
      <c r="I1033" t="inlineStr">
        <is>
          <t>Great Oaks, Ashby High Street</t>
        </is>
      </c>
      <c r="J1033" t="inlineStr">
        <is>
          <t>Scunthorpe, Lincolnshire</t>
        </is>
      </c>
      <c r="K1033" t="inlineStr">
        <is>
          <t>DN16 2JX</t>
        </is>
      </c>
      <c r="L1033" t="inlineStr">
        <is>
          <t>RXE</t>
        </is>
      </c>
      <c r="M1033" t="inlineStr">
        <is>
          <t>Rotherham Doncaster and South Humber NHS Foundation Trust</t>
        </is>
      </c>
      <c r="N1033" t="inlineStr">
        <is>
          <t>0800 015 0211</t>
        </is>
      </c>
      <c r="O1033" t="inlineStr"/>
      <c r="P1033">
        <f>HYPERLINK("http://www.rdash.nhs.uk/services/our-services/adult-mental-health-services/adult-community-mental-he", "http://www.rdash.nhs.uk/services/our-services/adult-mental-health-services/adult-community-mental-he")</f>
        <v/>
      </c>
      <c r="Q1033" t="inlineStr">
        <is>
          <t>(53.56698608398438, -0.6385596990585327)</t>
        </is>
      </c>
      <c r="R1033" t="inlineStr"/>
    </row>
    <row r="1034">
      <c r="A1034" t="n">
        <v>3580196</v>
      </c>
      <c r="B1034" t="inlineStr">
        <is>
          <t>RXE87</t>
        </is>
      </c>
      <c r="C1034" t="inlineStr">
        <is>
          <t>Hospital</t>
        </is>
      </c>
      <c r="D1034" t="inlineStr">
        <is>
          <t>Hospital</t>
        </is>
      </c>
      <c r="E1034" t="inlineStr">
        <is>
          <t>NHS Sector</t>
        </is>
      </c>
      <c r="F1034" t="inlineStr">
        <is>
          <t>Visible</t>
        </is>
      </c>
      <c r="G1034" t="b">
        <v>1</v>
      </c>
      <c r="H1034" t="inlineStr">
        <is>
          <t>Doncaster Adult Mental Health Service - Access Team including Crisis Resolution Service</t>
        </is>
      </c>
      <c r="I1034" t="inlineStr">
        <is>
          <t>Opal Centre, Tickhill Road Site, Weston Road</t>
        </is>
      </c>
      <c r="J1034" t="inlineStr">
        <is>
          <t>Balby, Doncaster, South Yorkshire</t>
        </is>
      </c>
      <c r="K1034" t="inlineStr">
        <is>
          <t>DN4 8QN</t>
        </is>
      </c>
      <c r="L1034" t="inlineStr">
        <is>
          <t>RXE</t>
        </is>
      </c>
      <c r="M1034" t="inlineStr">
        <is>
          <t>Rotherham Doncaster and South Humber NHS Foundation Trust</t>
        </is>
      </c>
      <c r="N1034" t="inlineStr">
        <is>
          <t>0800 804 8999</t>
        </is>
      </c>
      <c r="O1034" t="inlineStr"/>
      <c r="P1034">
        <f>HYPERLINK("http://www.rdash.nhs.uk/services/our-services/adult-mental-health-services/adult-community-mental-he", "http://www.rdash.nhs.uk/services/our-services/adult-mental-health-services/adult-community-mental-he")</f>
        <v/>
      </c>
      <c r="Q1034" t="inlineStr">
        <is>
          <t>(53.49481582641602, -1.1459606885910034)</t>
        </is>
      </c>
      <c r="R1034" t="inlineStr"/>
    </row>
    <row r="1035">
      <c r="A1035" t="n">
        <v>3664766</v>
      </c>
      <c r="B1035" t="inlineStr">
        <is>
          <t>RTQ02</t>
        </is>
      </c>
      <c r="C1035" t="inlineStr">
        <is>
          <t>Hospital</t>
        </is>
      </c>
      <c r="D1035" t="inlineStr">
        <is>
          <t>Hospital</t>
        </is>
      </c>
      <c r="E1035" t="inlineStr">
        <is>
          <t>NHS Sector</t>
        </is>
      </c>
      <c r="F1035" t="inlineStr">
        <is>
          <t>Visible</t>
        </is>
      </c>
      <c r="G1035" t="b">
        <v>1</v>
      </c>
      <c r="H1035" t="inlineStr">
        <is>
          <t>Wotton Lawn Hospital</t>
        </is>
      </c>
      <c r="I1035" t="inlineStr">
        <is>
          <t>Wotton Lawn Hospital, Horton Road</t>
        </is>
      </c>
      <c r="J1035" t="inlineStr">
        <is>
          <t>Gloucester, Gloucestershire</t>
        </is>
      </c>
      <c r="K1035" t="inlineStr">
        <is>
          <t>GL1 3WL</t>
        </is>
      </c>
      <c r="L1035" t="inlineStr">
        <is>
          <t>RTQ</t>
        </is>
      </c>
      <c r="M1035" t="inlineStr">
        <is>
          <t>Gloucestershire Health and Care NHS Foundation Trust</t>
        </is>
      </c>
      <c r="N1035" t="inlineStr">
        <is>
          <t>01452 894500</t>
        </is>
      </c>
      <c r="O1035" t="inlineStr"/>
      <c r="P1035">
        <f>HYPERLINK("https://www.ghc.nhs.uk", "https://www.ghc.nhs.uk")</f>
        <v/>
      </c>
      <c r="Q1035" t="inlineStr">
        <is>
          <t>(51.866966247558594, -2.227879047393799)</t>
        </is>
      </c>
      <c r="R1035" t="inlineStr"/>
    </row>
    <row r="1036">
      <c r="A1036" t="n">
        <v>3664767</v>
      </c>
      <c r="B1036" t="inlineStr">
        <is>
          <t>RTQ54</t>
        </is>
      </c>
      <c r="C1036" t="inlineStr">
        <is>
          <t>Hospital</t>
        </is>
      </c>
      <c r="D1036" t="inlineStr">
        <is>
          <t>Hospital</t>
        </is>
      </c>
      <c r="E1036" t="inlineStr">
        <is>
          <t>NHS Sector</t>
        </is>
      </c>
      <c r="F1036" t="inlineStr">
        <is>
          <t>Visible</t>
        </is>
      </c>
      <c r="G1036" t="b">
        <v>1</v>
      </c>
      <c r="H1036" t="inlineStr">
        <is>
          <t>Berkeley House</t>
        </is>
      </c>
      <c r="I1036" t="inlineStr">
        <is>
          <t>Berkeley Close, Stroud</t>
        </is>
      </c>
      <c r="J1036" t="inlineStr"/>
      <c r="K1036" t="inlineStr">
        <is>
          <t>GL5 4SA</t>
        </is>
      </c>
      <c r="L1036" t="inlineStr">
        <is>
          <t>RTQ</t>
        </is>
      </c>
      <c r="M1036" t="inlineStr">
        <is>
          <t>Gloucestershire Health and Care NHS Foundation Trust</t>
        </is>
      </c>
      <c r="N1036" t="inlineStr"/>
      <c r="O1036" t="inlineStr"/>
      <c r="P1036">
        <f>HYPERLINK("nan", "nan")</f>
        <v/>
      </c>
      <c r="Q1036" t="inlineStr">
        <is>
          <t>(51.74640274047852, -2.2476651668548584)</t>
        </is>
      </c>
      <c r="R1036" t="inlineStr"/>
    </row>
    <row r="1037">
      <c r="A1037" t="n">
        <v>3664772</v>
      </c>
      <c r="B1037" t="inlineStr">
        <is>
          <t>RTQ01</t>
        </is>
      </c>
      <c r="C1037" t="inlineStr">
        <is>
          <t>Hospital</t>
        </is>
      </c>
      <c r="D1037" t="inlineStr">
        <is>
          <t>Hospital</t>
        </is>
      </c>
      <c r="E1037" t="inlineStr">
        <is>
          <t>NHS Sector</t>
        </is>
      </c>
      <c r="F1037" t="inlineStr">
        <is>
          <t>Visible</t>
        </is>
      </c>
      <c r="G1037" t="b">
        <v>1</v>
      </c>
      <c r="H1037" t="inlineStr">
        <is>
          <t>Charlton Lane Hospital</t>
        </is>
      </c>
      <c r="I1037" t="inlineStr">
        <is>
          <t>Charlton Lane, Cheltenham</t>
        </is>
      </c>
      <c r="J1037" t="inlineStr"/>
      <c r="K1037" t="inlineStr">
        <is>
          <t>GL53 9DZ</t>
        </is>
      </c>
      <c r="L1037" t="inlineStr">
        <is>
          <t>RTQ</t>
        </is>
      </c>
      <c r="M1037" t="inlineStr">
        <is>
          <t>Gloucestershire Health and Care NHS Foundation Trust</t>
        </is>
      </c>
      <c r="N1037" t="inlineStr"/>
      <c r="O1037" t="inlineStr"/>
      <c r="P1037">
        <f>HYPERLINK("nan", "nan")</f>
        <v/>
      </c>
      <c r="Q1037" t="inlineStr">
        <is>
          <t>(51.88105392456055, -2.07366681098938)</t>
        </is>
      </c>
      <c r="R1037" t="inlineStr"/>
    </row>
    <row r="1038">
      <c r="A1038" t="n">
        <v>3664773</v>
      </c>
      <c r="B1038" t="inlineStr">
        <is>
          <t>RTQ13</t>
        </is>
      </c>
      <c r="C1038" t="inlineStr">
        <is>
          <t>Hospital</t>
        </is>
      </c>
      <c r="D1038" t="inlineStr">
        <is>
          <t>Hospital</t>
        </is>
      </c>
      <c r="E1038" t="inlineStr">
        <is>
          <t>NHS Sector</t>
        </is>
      </c>
      <c r="F1038" t="inlineStr">
        <is>
          <t>Visible</t>
        </is>
      </c>
      <c r="G1038" t="b">
        <v>1</v>
      </c>
      <c r="H1038" t="inlineStr">
        <is>
          <t>Honeybourne</t>
        </is>
      </c>
      <c r="I1038" t="inlineStr">
        <is>
          <t>Swindon Road, Cheltenham</t>
        </is>
      </c>
      <c r="J1038" t="inlineStr"/>
      <c r="K1038" t="inlineStr">
        <is>
          <t>GL51 9EZ</t>
        </is>
      </c>
      <c r="L1038" t="inlineStr">
        <is>
          <t>RTQ</t>
        </is>
      </c>
      <c r="M1038" t="inlineStr">
        <is>
          <t>Gloucestershire Health and Care NHS Foundation Trust</t>
        </is>
      </c>
      <c r="N1038" t="inlineStr"/>
      <c r="O1038" t="inlineStr"/>
      <c r="P1038">
        <f>HYPERLINK("nan", "nan")</f>
        <v/>
      </c>
      <c r="Q1038" t="inlineStr">
        <is>
          <t>(51.90705871582031, -2.082939863204956)</t>
        </is>
      </c>
      <c r="R1038" t="inlineStr"/>
    </row>
    <row r="1039">
      <c r="A1039" t="n">
        <v>3664780</v>
      </c>
      <c r="B1039" t="inlineStr">
        <is>
          <t>RTQHM</t>
        </is>
      </c>
      <c r="C1039" t="inlineStr">
        <is>
          <t>Hospital</t>
        </is>
      </c>
      <c r="D1039" t="inlineStr">
        <is>
          <t>Hospital</t>
        </is>
      </c>
      <c r="E1039" t="inlineStr">
        <is>
          <t>NHS Sector</t>
        </is>
      </c>
      <c r="F1039" t="inlineStr">
        <is>
          <t>Visible</t>
        </is>
      </c>
      <c r="G1039" t="b">
        <v>1</v>
      </c>
      <c r="H1039" t="inlineStr">
        <is>
          <t>Oak House</t>
        </is>
      </c>
      <c r="I1039" t="inlineStr">
        <is>
          <t>Barton Street, Hereford</t>
        </is>
      </c>
      <c r="J1039" t="inlineStr"/>
      <c r="K1039" t="inlineStr">
        <is>
          <t>HR4 0AY</t>
        </is>
      </c>
      <c r="L1039" t="inlineStr">
        <is>
          <t>RTQ</t>
        </is>
      </c>
      <c r="M1039" t="inlineStr">
        <is>
          <t>Gloucestershire Health and Care NHS Foundation Trust</t>
        </is>
      </c>
      <c r="N1039" t="inlineStr"/>
      <c r="O1039" t="inlineStr"/>
      <c r="P1039">
        <f>HYPERLINK("nan", "nan")</f>
        <v/>
      </c>
      <c r="Q1039" t="inlineStr">
        <is>
          <t>(52.05361175537109, -2.723156213760376)</t>
        </is>
      </c>
      <c r="R1039" t="inlineStr"/>
    </row>
    <row r="1040">
      <c r="A1040" t="n">
        <v>3664840</v>
      </c>
      <c r="B1040" t="inlineStr">
        <is>
          <t>RJC46</t>
        </is>
      </c>
      <c r="C1040" t="inlineStr">
        <is>
          <t>Hospital</t>
        </is>
      </c>
      <c r="D1040" t="inlineStr">
        <is>
          <t>UNKNOWN</t>
        </is>
      </c>
      <c r="E1040" t="inlineStr">
        <is>
          <t>Independent Sector</t>
        </is>
      </c>
      <c r="F1040" t="inlineStr">
        <is>
          <t>Visible</t>
        </is>
      </c>
      <c r="G1040" t="b">
        <v>1</v>
      </c>
      <c r="H1040" t="inlineStr">
        <is>
          <t>Leamington Spa Hospital</t>
        </is>
      </c>
      <c r="I1040" t="inlineStr">
        <is>
          <t>Heathcote Lane, Heathcote</t>
        </is>
      </c>
      <c r="J1040" t="inlineStr">
        <is>
          <t>Warwick, Warwickshire</t>
        </is>
      </c>
      <c r="K1040" t="inlineStr">
        <is>
          <t>CV34 6SR</t>
        </is>
      </c>
      <c r="L1040" t="inlineStr">
        <is>
          <t>RJC</t>
        </is>
      </c>
      <c r="M1040" t="inlineStr">
        <is>
          <t>South Warwickshire NHS Foundation Trust</t>
        </is>
      </c>
      <c r="N1040" t="inlineStr">
        <is>
          <t>01926 317 700</t>
        </is>
      </c>
      <c r="O1040" t="inlineStr"/>
      <c r="P1040">
        <f>HYPERLINK("nan", "nan")</f>
        <v/>
      </c>
      <c r="Q1040" t="inlineStr">
        <is>
          <t>(52.26855850219727, -1.5403915643692017)</t>
        </is>
      </c>
      <c r="R1040" t="inlineStr"/>
    </row>
    <row r="1041">
      <c r="A1041" t="n">
        <v>3774885</v>
      </c>
      <c r="B1041" t="inlineStr">
        <is>
          <t>ANH02</t>
        </is>
      </c>
      <c r="C1041" t="inlineStr">
        <is>
          <t>Hospital</t>
        </is>
      </c>
      <c r="D1041" t="inlineStr">
        <is>
          <t>UNKNOWN</t>
        </is>
      </c>
      <c r="E1041" t="inlineStr">
        <is>
          <t>NHS Sector</t>
        </is>
      </c>
      <c r="F1041" t="inlineStr">
        <is>
          <t>Visible</t>
        </is>
      </c>
      <c r="G1041" t="b">
        <v>0</v>
      </c>
      <c r="H1041" t="inlineStr">
        <is>
          <t>Dudley Urgent Care Centre</t>
        </is>
      </c>
      <c r="I1041" t="inlineStr">
        <is>
          <t>Russells Hall Hospital, Pensnett Road</t>
        </is>
      </c>
      <c r="J1041" t="inlineStr">
        <is>
          <t>Dudley, West Midlands</t>
        </is>
      </c>
      <c r="K1041" t="inlineStr">
        <is>
          <t>DY1 2HQ</t>
        </is>
      </c>
      <c r="L1041" t="inlineStr">
        <is>
          <t>ANH</t>
        </is>
      </c>
      <c r="M1041" t="inlineStr">
        <is>
          <t>Malling Health UK Limited</t>
        </is>
      </c>
      <c r="N1041" t="inlineStr"/>
      <c r="O1041" t="inlineStr"/>
      <c r="P1041">
        <f>HYPERLINK("nan", "nan")</f>
        <v/>
      </c>
      <c r="Q1041" t="inlineStr">
        <is>
          <t>(52.50294876098633, -2.1185030937194824)</t>
        </is>
      </c>
      <c r="R1041" t="inlineStr"/>
    </row>
    <row r="1042">
      <c r="A1042" t="n">
        <v>3774995</v>
      </c>
      <c r="B1042" t="inlineStr">
        <is>
          <t>RMYNP</t>
        </is>
      </c>
      <c r="C1042" t="inlineStr">
        <is>
          <t>Hospital</t>
        </is>
      </c>
      <c r="D1042" t="inlineStr">
        <is>
          <t>Hospital</t>
        </is>
      </c>
      <c r="E1042" t="inlineStr">
        <is>
          <t>NHS Sector</t>
        </is>
      </c>
      <c r="F1042" t="inlineStr">
        <is>
          <t>Visible</t>
        </is>
      </c>
      <c r="G1042" t="b">
        <v>1</v>
      </c>
      <c r="H1042" t="inlineStr">
        <is>
          <t>Airey Close, Lowestoft</t>
        </is>
      </c>
      <c r="I1042" t="inlineStr">
        <is>
          <t>Lothingland</t>
        </is>
      </c>
      <c r="J1042" t="inlineStr">
        <is>
          <t>Oulton, Suffolk</t>
        </is>
      </c>
      <c r="K1042" t="inlineStr">
        <is>
          <t>NR32 3JQ</t>
        </is>
      </c>
      <c r="L1042" t="inlineStr">
        <is>
          <t>RMY</t>
        </is>
      </c>
      <c r="M1042" t="inlineStr">
        <is>
          <t>Norfolk and Suffolk NHS Foundation Trust</t>
        </is>
      </c>
      <c r="N1042" t="inlineStr">
        <is>
          <t>01502 535000</t>
        </is>
      </c>
      <c r="O1042" t="inlineStr"/>
      <c r="P1042">
        <f>HYPERLINK("http://www.nsft.nhs.uk", "http://www.nsft.nhs.uk")</f>
        <v/>
      </c>
      <c r="Q1042" t="inlineStr">
        <is>
          <t>(52.49748992919922, 1.7186286449432373)</t>
        </is>
      </c>
      <c r="R1042" t="inlineStr"/>
    </row>
    <row r="1043">
      <c r="A1043" t="n">
        <v>3775034</v>
      </c>
      <c r="B1043" t="inlineStr">
        <is>
          <t>RMYMW</t>
        </is>
      </c>
      <c r="C1043" t="inlineStr">
        <is>
          <t>Hospital</t>
        </is>
      </c>
      <c r="D1043" t="inlineStr">
        <is>
          <t>Hospital</t>
        </is>
      </c>
      <c r="E1043" t="inlineStr">
        <is>
          <t>NHS Sector</t>
        </is>
      </c>
      <c r="F1043" t="inlineStr">
        <is>
          <t>Visible</t>
        </is>
      </c>
      <c r="G1043" t="b">
        <v>1</v>
      </c>
      <c r="H1043" t="inlineStr">
        <is>
          <t>Walker Close, Ipswich</t>
        </is>
      </c>
      <c r="I1043" t="inlineStr">
        <is>
          <t>3 and 4 Walker Close</t>
        </is>
      </c>
      <c r="J1043" t="inlineStr">
        <is>
          <t>Ipswich, Suffolk</t>
        </is>
      </c>
      <c r="K1043" t="inlineStr">
        <is>
          <t>IP3 8LY</t>
        </is>
      </c>
      <c r="L1043" t="inlineStr">
        <is>
          <t>RMY</t>
        </is>
      </c>
      <c r="M1043" t="inlineStr">
        <is>
          <t>Norfolk and Suffolk NHS Foundation Trust</t>
        </is>
      </c>
      <c r="N1043" t="inlineStr">
        <is>
          <t>01603421421</t>
        </is>
      </c>
      <c r="O1043" t="inlineStr"/>
      <c r="P1043">
        <f>HYPERLINK("http://www.nsft.nhs.uk", "http://www.nsft.nhs.uk")</f>
        <v/>
      </c>
      <c r="Q1043" t="inlineStr">
        <is>
          <t>(52.05271911621094, 1.1968756914138794)</t>
        </is>
      </c>
      <c r="R1043" t="inlineStr"/>
    </row>
    <row r="1044">
      <c r="A1044" t="n">
        <v>3775035</v>
      </c>
      <c r="B1044" t="inlineStr">
        <is>
          <t>RMY55</t>
        </is>
      </c>
      <c r="C1044" t="inlineStr">
        <is>
          <t>Hospital</t>
        </is>
      </c>
      <c r="D1044" t="inlineStr">
        <is>
          <t>Hospital</t>
        </is>
      </c>
      <c r="E1044" t="inlineStr">
        <is>
          <t>NHS Sector</t>
        </is>
      </c>
      <c r="F1044" t="inlineStr">
        <is>
          <t>Visible</t>
        </is>
      </c>
      <c r="G1044" t="b">
        <v>1</v>
      </c>
      <c r="H1044" t="inlineStr">
        <is>
          <t>1b St Catherines Way, Gorleston</t>
        </is>
      </c>
      <c r="I1044" t="inlineStr">
        <is>
          <t>Stepping Out, 1B St Catherines Way</t>
        </is>
      </c>
      <c r="J1044" t="inlineStr">
        <is>
          <t>Gorleston on Sea, Norfolk</t>
        </is>
      </c>
      <c r="K1044" t="inlineStr">
        <is>
          <t>NR31 7QB</t>
        </is>
      </c>
      <c r="L1044" t="inlineStr">
        <is>
          <t>RMY</t>
        </is>
      </c>
      <c r="M1044" t="inlineStr">
        <is>
          <t>Norfolk and Suffolk NHS Foundation Trust</t>
        </is>
      </c>
      <c r="N1044" t="inlineStr">
        <is>
          <t>01493 444465</t>
        </is>
      </c>
      <c r="O1044" t="inlineStr"/>
      <c r="P1044">
        <f>HYPERLINK("http://www.nsft.nhs.uk", "http://www.nsft.nhs.uk")</f>
        <v/>
      </c>
      <c r="Q1044" t="inlineStr">
        <is>
          <t>(52.57298278808594, 1.7169004678726196)</t>
        </is>
      </c>
      <c r="R1044" t="inlineStr"/>
    </row>
    <row r="1045">
      <c r="A1045" t="n">
        <v>3775074</v>
      </c>
      <c r="B1045" t="inlineStr">
        <is>
          <t>RPGHP</t>
        </is>
      </c>
      <c r="C1045" t="inlineStr">
        <is>
          <t>Hospital</t>
        </is>
      </c>
      <c r="D1045" t="inlineStr">
        <is>
          <t>UNKNOWN</t>
        </is>
      </c>
      <c r="E1045" t="inlineStr">
        <is>
          <t>Independent Sector</t>
        </is>
      </c>
      <c r="F1045" t="inlineStr">
        <is>
          <t>Visible</t>
        </is>
      </c>
      <c r="G1045" t="b">
        <v>1</v>
      </c>
      <c r="H1045" t="inlineStr">
        <is>
          <t>Eltham Community Hospital</t>
        </is>
      </c>
      <c r="I1045" t="inlineStr">
        <is>
          <t>30 Passey Place</t>
        </is>
      </c>
      <c r="J1045" t="inlineStr">
        <is>
          <t>London</t>
        </is>
      </c>
      <c r="K1045" t="inlineStr">
        <is>
          <t>SE9 5DQ</t>
        </is>
      </c>
      <c r="L1045" t="inlineStr">
        <is>
          <t>RPG</t>
        </is>
      </c>
      <c r="M1045" t="inlineStr">
        <is>
          <t>Oxleas NHS Foundation Trust</t>
        </is>
      </c>
      <c r="N1045" t="inlineStr">
        <is>
          <t>020 3049 0400</t>
        </is>
      </c>
      <c r="O1045" t="inlineStr"/>
      <c r="P1045">
        <f>HYPERLINK("nan", "nan")</f>
        <v/>
      </c>
      <c r="Q1045" t="inlineStr">
        <is>
          <t>(51.44994735717773, 0.0537280477583408)</t>
        </is>
      </c>
      <c r="R1045" t="inlineStr"/>
    </row>
    <row r="1046">
      <c r="A1046" t="n">
        <v>3775218</v>
      </c>
      <c r="B1046" t="inlineStr">
        <is>
          <t>RH8A6</t>
        </is>
      </c>
      <c r="C1046" t="inlineStr">
        <is>
          <t>Hospital</t>
        </is>
      </c>
      <c r="D1046" t="inlineStr">
        <is>
          <t>UNKNOWN</t>
        </is>
      </c>
      <c r="E1046" t="inlineStr">
        <is>
          <t>Independent Sector</t>
        </is>
      </c>
      <c r="F1046" t="inlineStr">
        <is>
          <t>Visible</t>
        </is>
      </c>
      <c r="G1046" t="b">
        <v>0</v>
      </c>
      <c r="H1046" t="inlineStr">
        <is>
          <t>Budleigh Salterton Hospital</t>
        </is>
      </c>
      <c r="I1046" t="inlineStr">
        <is>
          <t>East Budleigh Road</t>
        </is>
      </c>
      <c r="J1046" t="inlineStr">
        <is>
          <t>Budleigh Salterton, Devon</t>
        </is>
      </c>
      <c r="K1046" t="inlineStr">
        <is>
          <t>EX9 6HF</t>
        </is>
      </c>
      <c r="L1046" t="inlineStr">
        <is>
          <t>RH8</t>
        </is>
      </c>
      <c r="M1046" t="inlineStr">
        <is>
          <t>Royal Devon and Exeter NHS Foundation Trust</t>
        </is>
      </c>
      <c r="N1046" t="inlineStr"/>
      <c r="O1046" t="inlineStr"/>
      <c r="P1046">
        <f>HYPERLINK("nan", "nan")</f>
        <v/>
      </c>
      <c r="Q1046" t="inlineStr">
        <is>
          <t>(50.63159561157226, -3.320505857467652)</t>
        </is>
      </c>
      <c r="R1046" t="inlineStr"/>
    </row>
    <row r="1047">
      <c r="A1047" t="n">
        <v>3775539</v>
      </c>
      <c r="B1047" t="inlineStr">
        <is>
          <t>NMJ20</t>
        </is>
      </c>
      <c r="C1047" t="inlineStr">
        <is>
          <t>Hospital</t>
        </is>
      </c>
      <c r="D1047" t="inlineStr">
        <is>
          <t>Hospital</t>
        </is>
      </c>
      <c r="E1047" t="inlineStr">
        <is>
          <t>NHS Sector</t>
        </is>
      </c>
      <c r="F1047" t="inlineStr">
        <is>
          <t>Visible</t>
        </is>
      </c>
      <c r="G1047" t="b">
        <v>1</v>
      </c>
      <c r="H1047" t="inlineStr">
        <is>
          <t>Cygnet Hospital Taunton</t>
        </is>
      </c>
      <c r="I1047" t="inlineStr">
        <is>
          <t>Orchard Portman</t>
        </is>
      </c>
      <c r="J1047" t="inlineStr">
        <is>
          <t>Taunton, Somerset</t>
        </is>
      </c>
      <c r="K1047" t="inlineStr">
        <is>
          <t>TA3 7BQ</t>
        </is>
      </c>
      <c r="L1047" t="inlineStr">
        <is>
          <t>NMJ</t>
        </is>
      </c>
      <c r="M1047" t="inlineStr">
        <is>
          <t>Cygnet Health Care Limited</t>
        </is>
      </c>
      <c r="N1047" t="inlineStr">
        <is>
          <t>01823 336457</t>
        </is>
      </c>
      <c r="O1047" t="inlineStr"/>
      <c r="P1047">
        <f>HYPERLINK("https://www.cygnethealth.co.uk/locations/cygnet-hospital-taunton/", "https://www.cygnethealth.co.uk/locations/cygnet-hospital-taunton/")</f>
        <v/>
      </c>
      <c r="Q1047" t="inlineStr">
        <is>
          <t>(50.98910903930664, -3.0775816440582275)</t>
        </is>
      </c>
      <c r="R1047" t="inlineStr"/>
    </row>
    <row r="1048">
      <c r="A1048" t="n">
        <v>3995215</v>
      </c>
      <c r="B1048" t="inlineStr">
        <is>
          <t>R1K68</t>
        </is>
      </c>
      <c r="C1048" t="inlineStr">
        <is>
          <t>Hospital</t>
        </is>
      </c>
      <c r="D1048" t="inlineStr">
        <is>
          <t>UNKNOWN</t>
        </is>
      </c>
      <c r="E1048" t="inlineStr">
        <is>
          <t>Independent Sector</t>
        </is>
      </c>
      <c r="F1048" t="inlineStr">
        <is>
          <t>Visible</t>
        </is>
      </c>
      <c r="G1048" t="b">
        <v>1</v>
      </c>
      <c r="H1048" t="inlineStr">
        <is>
          <t>Clayponds Rehabilitation Hospital</t>
        </is>
      </c>
      <c r="I1048" t="inlineStr">
        <is>
          <t>Sterling Place, South Ealing</t>
        </is>
      </c>
      <c r="J1048" t="inlineStr">
        <is>
          <t>London</t>
        </is>
      </c>
      <c r="K1048" t="inlineStr">
        <is>
          <t>W5 4RN</t>
        </is>
      </c>
      <c r="L1048" t="inlineStr">
        <is>
          <t>R1K</t>
        </is>
      </c>
      <c r="M1048" t="inlineStr">
        <is>
          <t>London North West University Healthcare NHS Trust</t>
        </is>
      </c>
      <c r="N1048" t="inlineStr">
        <is>
          <t>020 8560 4011</t>
        </is>
      </c>
      <c r="O1048" t="inlineStr"/>
      <c r="P1048">
        <f>HYPERLINK("https://www.lnwh.nhs.uk/clayponds", "https://www.lnwh.nhs.uk/clayponds")</f>
        <v/>
      </c>
      <c r="Q1048" t="inlineStr">
        <is>
          <t>(51.49508666992188, -0.2988700568675995)</t>
        </is>
      </c>
      <c r="R1048" t="inlineStr"/>
    </row>
    <row r="1049">
      <c r="A1049" t="n">
        <v>4105540</v>
      </c>
      <c r="B1049" t="inlineStr">
        <is>
          <t>NNJ06</t>
        </is>
      </c>
      <c r="C1049" t="inlineStr">
        <is>
          <t>Hospital</t>
        </is>
      </c>
      <c r="D1049" t="inlineStr">
        <is>
          <t>UNKNOWN</t>
        </is>
      </c>
      <c r="E1049" t="inlineStr">
        <is>
          <t>NHS Sector</t>
        </is>
      </c>
      <c r="F1049" t="inlineStr">
        <is>
          <t>Visible</t>
        </is>
      </c>
      <c r="G1049" t="b">
        <v>1</v>
      </c>
      <c r="H1049" t="inlineStr">
        <is>
          <t>St Oswalds Hospital - DHU Health Care</t>
        </is>
      </c>
      <c r="I1049" t="inlineStr">
        <is>
          <t>Clifton Road</t>
        </is>
      </c>
      <c r="J1049" t="inlineStr">
        <is>
          <t>Ashbourne, Derbyshire</t>
        </is>
      </c>
      <c r="K1049" t="inlineStr">
        <is>
          <t>DE6 1DR</t>
        </is>
      </c>
      <c r="L1049" t="inlineStr">
        <is>
          <t>NNJ</t>
        </is>
      </c>
      <c r="M1049" t="inlineStr">
        <is>
          <t>DHU Health Care CIC</t>
        </is>
      </c>
      <c r="N1049" t="inlineStr"/>
      <c r="O1049" t="inlineStr"/>
      <c r="P1049">
        <f>HYPERLINK("nan", "nan")</f>
        <v/>
      </c>
      <c r="Q1049" t="inlineStr">
        <is>
          <t>(53.01286315917969, -1.7375744581222534)</t>
        </is>
      </c>
      <c r="R1049" t="inlineStr"/>
    </row>
    <row r="1050">
      <c r="A1050" t="n">
        <v>4209586</v>
      </c>
      <c r="B1050" t="inlineStr">
        <is>
          <t>RWVGA</t>
        </is>
      </c>
      <c r="C1050" t="inlineStr">
        <is>
          <t>Hospital</t>
        </is>
      </c>
      <c r="D1050" t="inlineStr">
        <is>
          <t>Hospital</t>
        </is>
      </c>
      <c r="E1050" t="inlineStr">
        <is>
          <t>NHS Sector</t>
        </is>
      </c>
      <c r="F1050" t="inlineStr">
        <is>
          <t>Visible</t>
        </is>
      </c>
      <c r="G1050" t="b">
        <v>1</v>
      </c>
      <c r="H1050" t="inlineStr">
        <is>
          <t>Langdon Hospital</t>
        </is>
      </c>
      <c r="I1050" t="inlineStr">
        <is>
          <t>Exeter Road</t>
        </is>
      </c>
      <c r="J1050" t="inlineStr">
        <is>
          <t>Dawlish, Devon</t>
        </is>
      </c>
      <c r="K1050" t="inlineStr">
        <is>
          <t>EX7 0NR</t>
        </is>
      </c>
      <c r="L1050" t="inlineStr">
        <is>
          <t>RWV</t>
        </is>
      </c>
      <c r="M1050" t="inlineStr">
        <is>
          <t>Devon Partnership NHS Trust</t>
        </is>
      </c>
      <c r="N1050" t="inlineStr">
        <is>
          <t>01626 888372</t>
        </is>
      </c>
      <c r="O1050" t="inlineStr"/>
      <c r="P1050">
        <f>HYPERLINK("http://www.dpt.nhs.uk", "http://www.dpt.nhs.uk")</f>
        <v/>
      </c>
      <c r="Q1050" t="inlineStr">
        <is>
          <t>(50.59967422485352, -3.4681644439697266)</t>
        </is>
      </c>
      <c r="R1050" t="inlineStr"/>
    </row>
    <row r="1051">
      <c r="A1051" t="n">
        <v>4209620</v>
      </c>
      <c r="B1051" t="inlineStr">
        <is>
          <t>RNQ18</t>
        </is>
      </c>
      <c r="C1051" t="inlineStr">
        <is>
          <t>Hospital</t>
        </is>
      </c>
      <c r="D1051" t="inlineStr">
        <is>
          <t>UNKNOWN</t>
        </is>
      </c>
      <c r="E1051" t="inlineStr">
        <is>
          <t>Independent Sector</t>
        </is>
      </c>
      <c r="F1051" t="inlineStr">
        <is>
          <t>Visible</t>
        </is>
      </c>
      <c r="G1051" t="b">
        <v>0</v>
      </c>
      <c r="H1051" t="inlineStr">
        <is>
          <t>Market Harborough District Hospital</t>
        </is>
      </c>
      <c r="I1051" t="inlineStr">
        <is>
          <t>58 Coventry Road</t>
        </is>
      </c>
      <c r="J1051" t="inlineStr">
        <is>
          <t>Market Harborough, Leicestershire</t>
        </is>
      </c>
      <c r="K1051" t="inlineStr">
        <is>
          <t>LE16 9DD</t>
        </is>
      </c>
      <c r="L1051" t="inlineStr">
        <is>
          <t>RNQ</t>
        </is>
      </c>
      <c r="M1051" t="inlineStr">
        <is>
          <t>Kettering General Hospital NHS Foundation Trust</t>
        </is>
      </c>
      <c r="N1051" t="inlineStr"/>
      <c r="O1051" t="inlineStr"/>
      <c r="P1051">
        <f>HYPERLINK("nan", "nan")</f>
        <v/>
      </c>
      <c r="Q1051" t="inlineStr">
        <is>
          <t>(52.47731399536133, -0.927163541316986)</t>
        </is>
      </c>
      <c r="R1051" t="inlineStr"/>
    </row>
    <row r="1052">
      <c r="A1052" t="n">
        <v>4210128</v>
      </c>
      <c r="B1052" t="inlineStr">
        <is>
          <t>NV647</t>
        </is>
      </c>
      <c r="C1052" t="inlineStr">
        <is>
          <t>Hospital</t>
        </is>
      </c>
      <c r="D1052" t="inlineStr">
        <is>
          <t>UNKNOWN</t>
        </is>
      </c>
      <c r="E1052" t="inlineStr">
        <is>
          <t>NHS Sector</t>
        </is>
      </c>
      <c r="F1052" t="inlineStr">
        <is>
          <t>Visible</t>
        </is>
      </c>
      <c r="G1052" t="b">
        <v>0</v>
      </c>
      <c r="H1052" t="inlineStr">
        <is>
          <t>Pds Medical - Pall Mall Hospital</t>
        </is>
      </c>
      <c r="I1052" t="inlineStr">
        <is>
          <t>St. Pauls Square</t>
        </is>
      </c>
      <c r="J1052" t="inlineStr">
        <is>
          <t>Liverpool, Merseyside</t>
        </is>
      </c>
      <c r="K1052" t="inlineStr">
        <is>
          <t>L3 9SJ</t>
        </is>
      </c>
      <c r="L1052" t="inlineStr">
        <is>
          <t>NV6</t>
        </is>
      </c>
      <c r="M1052" t="inlineStr">
        <is>
          <t>Pds Medical Ltd</t>
        </is>
      </c>
      <c r="N1052" t="inlineStr"/>
      <c r="O1052" t="inlineStr"/>
      <c r="P1052">
        <f>HYPERLINK("nan", "nan")</f>
        <v/>
      </c>
      <c r="Q1052" t="inlineStr">
        <is>
          <t>(53.41016387939453, -2.993783712387085)</t>
        </is>
      </c>
      <c r="R1052" t="inlineStr"/>
    </row>
    <row r="1053">
      <c r="A1053" t="n">
        <v>4210137</v>
      </c>
      <c r="B1053" t="inlineStr">
        <is>
          <t>NV656</t>
        </is>
      </c>
      <c r="C1053" t="inlineStr">
        <is>
          <t>Hospital</t>
        </is>
      </c>
      <c r="D1053" t="inlineStr">
        <is>
          <t>UNKNOWN</t>
        </is>
      </c>
      <c r="E1053" t="inlineStr">
        <is>
          <t>NHS Sector</t>
        </is>
      </c>
      <c r="F1053" t="inlineStr">
        <is>
          <t>Visible</t>
        </is>
      </c>
      <c r="G1053" t="b">
        <v>0</v>
      </c>
      <c r="H1053" t="inlineStr">
        <is>
          <t>Pds Medical - Pall Mall Hospital</t>
        </is>
      </c>
      <c r="I1053" t="inlineStr">
        <is>
          <t>1 Belvedere Road</t>
        </is>
      </c>
      <c r="J1053" t="inlineStr">
        <is>
          <t>Newton-Le-Willows, Merseyside</t>
        </is>
      </c>
      <c r="K1053" t="inlineStr">
        <is>
          <t>WA12 0JJ</t>
        </is>
      </c>
      <c r="L1053" t="inlineStr">
        <is>
          <t>NV6</t>
        </is>
      </c>
      <c r="M1053" t="inlineStr">
        <is>
          <t>Pds Medical Ltd</t>
        </is>
      </c>
      <c r="N1053" t="inlineStr"/>
      <c r="O1053" t="inlineStr"/>
      <c r="P1053">
        <f>HYPERLINK("nan", "nan")</f>
        <v/>
      </c>
      <c r="Q1053" t="inlineStr">
        <is>
          <t>(53.4571762084961, -2.638371706008911)</t>
        </is>
      </c>
      <c r="R1053" t="inlineStr"/>
    </row>
    <row r="1054">
      <c r="A1054" t="n">
        <v>4317678</v>
      </c>
      <c r="B1054" t="inlineStr">
        <is>
          <t>RTD13</t>
        </is>
      </c>
      <c r="C1054" t="inlineStr">
        <is>
          <t>Hospital</t>
        </is>
      </c>
      <c r="D1054" t="inlineStr">
        <is>
          <t>UNKNOWN</t>
        </is>
      </c>
      <c r="E1054" t="inlineStr">
        <is>
          <t>Independent Sector</t>
        </is>
      </c>
      <c r="F1054" t="inlineStr">
        <is>
          <t>Visible</t>
        </is>
      </c>
      <c r="G1054" t="b">
        <v>0</v>
      </c>
      <c r="H1054" t="inlineStr">
        <is>
          <t>Newcastle Hospitals @ Cramlington</t>
        </is>
      </c>
      <c r="I1054" t="inlineStr">
        <is>
          <t>South Mall, Manor Walks Shopping Centre</t>
        </is>
      </c>
      <c r="J1054" t="inlineStr">
        <is>
          <t>Cramlington, Northumberland</t>
        </is>
      </c>
      <c r="K1054" t="inlineStr">
        <is>
          <t>NE23 6UT</t>
        </is>
      </c>
      <c r="L1054" t="inlineStr">
        <is>
          <t>RTD</t>
        </is>
      </c>
      <c r="M1054" t="inlineStr">
        <is>
          <t>The Newcastle Upon Tyne Hospitals NHS Foundation Trust</t>
        </is>
      </c>
      <c r="N1054" t="inlineStr"/>
      <c r="O1054" t="inlineStr"/>
      <c r="P1054">
        <f>HYPERLINK("nan", "nan")</f>
        <v/>
      </c>
      <c r="Q1054" t="inlineStr">
        <is>
          <t>(55.08548355102539, -1.5900331735610962)</t>
        </is>
      </c>
      <c r="R1054" t="inlineStr"/>
    </row>
    <row r="1055">
      <c r="A1055" t="n">
        <v>4621799</v>
      </c>
      <c r="B1055" t="inlineStr">
        <is>
          <t>AQT01</t>
        </is>
      </c>
      <c r="C1055" t="inlineStr">
        <is>
          <t>Hospital</t>
        </is>
      </c>
      <c r="D1055" t="inlineStr">
        <is>
          <t>UNKNOWN</t>
        </is>
      </c>
      <c r="E1055" t="inlineStr">
        <is>
          <t>NHS Sector</t>
        </is>
      </c>
      <c r="F1055" t="inlineStr">
        <is>
          <t>Visible</t>
        </is>
      </c>
      <c r="G1055" t="b">
        <v>0</v>
      </c>
      <c r="H1055" t="inlineStr">
        <is>
          <t>Mount Edgcumbe Hospice</t>
        </is>
      </c>
      <c r="I1055" t="inlineStr">
        <is>
          <t>Porthpean Road</t>
        </is>
      </c>
      <c r="J1055" t="inlineStr">
        <is>
          <t>St. Austell, Cornwall</t>
        </is>
      </c>
      <c r="K1055" t="inlineStr">
        <is>
          <t>PL26 6AB</t>
        </is>
      </c>
      <c r="L1055" t="inlineStr">
        <is>
          <t>AQT</t>
        </is>
      </c>
      <c r="M1055" t="inlineStr">
        <is>
          <t>Cornwall Hospice Care Limited</t>
        </is>
      </c>
      <c r="N1055" t="inlineStr"/>
      <c r="O1055" t="inlineStr"/>
      <c r="P1055">
        <f>HYPERLINK("nan", "nan")</f>
        <v/>
      </c>
      <c r="Q1055" t="inlineStr">
        <is>
          <t>(50.328575134277344, -4.772080898284912)</t>
        </is>
      </c>
      <c r="R1055" t="inlineStr"/>
    </row>
    <row r="1056">
      <c r="A1056" t="n">
        <v>4621800</v>
      </c>
      <c r="B1056" t="inlineStr">
        <is>
          <t>AQT02</t>
        </is>
      </c>
      <c r="C1056" t="inlineStr">
        <is>
          <t>Hospital</t>
        </is>
      </c>
      <c r="D1056" t="inlineStr">
        <is>
          <t>UNKNOWN</t>
        </is>
      </c>
      <c r="E1056" t="inlineStr">
        <is>
          <t>NHS Sector</t>
        </is>
      </c>
      <c r="F1056" t="inlineStr">
        <is>
          <t>Visible</t>
        </is>
      </c>
      <c r="G1056" t="b">
        <v>0</v>
      </c>
      <c r="H1056" t="inlineStr">
        <is>
          <t>St Julia's Hospice</t>
        </is>
      </c>
      <c r="I1056" t="inlineStr">
        <is>
          <t>Foundry Hill</t>
        </is>
      </c>
      <c r="J1056" t="inlineStr">
        <is>
          <t>Hayle, Cornwall</t>
        </is>
      </c>
      <c r="K1056" t="inlineStr">
        <is>
          <t>TR27 4HW</t>
        </is>
      </c>
      <c r="L1056" t="inlineStr">
        <is>
          <t>AQT</t>
        </is>
      </c>
      <c r="M1056" t="inlineStr">
        <is>
          <t>Cornwall Hospice Care Limited</t>
        </is>
      </c>
      <c r="N1056" t="inlineStr"/>
      <c r="O1056" t="inlineStr"/>
      <c r="P1056">
        <f>HYPERLINK("nan", "nan")</f>
        <v/>
      </c>
      <c r="Q1056" t="inlineStr">
        <is>
          <t>(50.18145751953125, -5.423200607299805)</t>
        </is>
      </c>
      <c r="R1056" t="inlineStr"/>
    </row>
    <row r="1057">
      <c r="A1057" t="n">
        <v>4621851</v>
      </c>
      <c r="B1057" t="inlineStr">
        <is>
          <t>NMV51</t>
        </is>
      </c>
      <c r="C1057" t="inlineStr">
        <is>
          <t>Hospital</t>
        </is>
      </c>
      <c r="D1057" t="inlineStr">
        <is>
          <t>UNKNOWN</t>
        </is>
      </c>
      <c r="E1057" t="inlineStr">
        <is>
          <t>NHS Sector</t>
        </is>
      </c>
      <c r="F1057" t="inlineStr">
        <is>
          <t>Visible</t>
        </is>
      </c>
      <c r="G1057" t="b">
        <v>0</v>
      </c>
      <c r="H1057" t="inlineStr">
        <is>
          <t>Park Lodge</t>
        </is>
      </c>
      <c r="I1057" t="inlineStr">
        <is>
          <t>34 Sandy Lane, Romiley</t>
        </is>
      </c>
      <c r="J1057" t="inlineStr">
        <is>
          <t>Stockport, Cheshire</t>
        </is>
      </c>
      <c r="K1057" t="inlineStr">
        <is>
          <t>SK6 4NH</t>
        </is>
      </c>
      <c r="L1057" t="inlineStr">
        <is>
          <t>NMV</t>
        </is>
      </c>
      <c r="M1057" t="inlineStr">
        <is>
          <t>Partnerships In Care Ltd</t>
        </is>
      </c>
      <c r="N1057" t="inlineStr"/>
      <c r="O1057" t="inlineStr"/>
      <c r="P1057">
        <f>HYPERLINK("nan", "nan")</f>
        <v/>
      </c>
      <c r="Q1057" t="inlineStr">
        <is>
          <t>(53.41864776611328, -2.082670927047729)</t>
        </is>
      </c>
      <c r="R1057" t="inlineStr"/>
    </row>
    <row r="1058">
      <c r="A1058" t="n">
        <v>4621852</v>
      </c>
      <c r="B1058" t="inlineStr">
        <is>
          <t>NMV52</t>
        </is>
      </c>
      <c r="C1058" t="inlineStr">
        <is>
          <t>Hospital</t>
        </is>
      </c>
      <c r="D1058" t="inlineStr">
        <is>
          <t>UNKNOWN</t>
        </is>
      </c>
      <c r="E1058" t="inlineStr">
        <is>
          <t>NHS Sector</t>
        </is>
      </c>
      <c r="F1058" t="inlineStr">
        <is>
          <t>Visible</t>
        </is>
      </c>
      <c r="G1058" t="b">
        <v>1</v>
      </c>
      <c r="H1058" t="inlineStr">
        <is>
          <t>Park Villa</t>
        </is>
      </c>
      <c r="I1058" t="inlineStr">
        <is>
          <t>268 Park Lane</t>
        </is>
      </c>
      <c r="J1058" t="inlineStr">
        <is>
          <t>Macclesfield, Cheshire</t>
        </is>
      </c>
      <c r="K1058" t="inlineStr">
        <is>
          <t>SK11 8AE</t>
        </is>
      </c>
      <c r="L1058" t="inlineStr">
        <is>
          <t>NMV</t>
        </is>
      </c>
      <c r="M1058" t="inlineStr">
        <is>
          <t>Partnerships In Care Ltd</t>
        </is>
      </c>
      <c r="N1058" t="inlineStr">
        <is>
          <t>01625 501 314</t>
        </is>
      </c>
      <c r="O1058" t="inlineStr">
        <is>
          <t>info@priorygroup.com</t>
        </is>
      </c>
      <c r="P1058">
        <f>HYPERLINK("http://www.priorygroup.com/park-villa", "http://www.priorygroup.com/park-villa")</f>
        <v/>
      </c>
      <c r="Q1058" t="inlineStr">
        <is>
          <t>(53.25304794311523, -2.1348989009857178)</t>
        </is>
      </c>
      <c r="R1058" t="inlineStr"/>
    </row>
    <row r="1059">
      <c r="A1059" t="n">
        <v>4621854</v>
      </c>
      <c r="B1059" t="inlineStr">
        <is>
          <t>NMV54</t>
        </is>
      </c>
      <c r="C1059" t="inlineStr">
        <is>
          <t>Hospital</t>
        </is>
      </c>
      <c r="D1059" t="inlineStr">
        <is>
          <t>UNKNOWN</t>
        </is>
      </c>
      <c r="E1059" t="inlineStr">
        <is>
          <t>NHS Sector</t>
        </is>
      </c>
      <c r="F1059" t="inlineStr">
        <is>
          <t>Visible</t>
        </is>
      </c>
      <c r="G1059" t="b">
        <v>0</v>
      </c>
      <c r="H1059" t="inlineStr">
        <is>
          <t>Rhodes Farm</t>
        </is>
      </c>
      <c r="I1059" t="inlineStr">
        <is>
          <t>The Ridgeway, Mill Hill</t>
        </is>
      </c>
      <c r="J1059" t="inlineStr">
        <is>
          <t>London, Greater London</t>
        </is>
      </c>
      <c r="K1059" t="inlineStr">
        <is>
          <t>NW7 1RH</t>
        </is>
      </c>
      <c r="L1059" t="inlineStr">
        <is>
          <t>NMV</t>
        </is>
      </c>
      <c r="M1059" t="inlineStr">
        <is>
          <t>Partnerships In Care Ltd</t>
        </is>
      </c>
      <c r="N1059" t="inlineStr"/>
      <c r="O1059" t="inlineStr"/>
      <c r="P1059">
        <f>HYPERLINK("nan", "nan")</f>
        <v/>
      </c>
      <c r="Q1059" t="inlineStr">
        <is>
          <t>(51.6176872253418, -0.2224552184343338)</t>
        </is>
      </c>
      <c r="R1059" t="inlineStr"/>
    </row>
    <row r="1060">
      <c r="A1060" t="n">
        <v>4622618</v>
      </c>
      <c r="B1060" t="inlineStr">
        <is>
          <t>RQM91</t>
        </is>
      </c>
      <c r="C1060" t="inlineStr">
        <is>
          <t>Hospital</t>
        </is>
      </c>
      <c r="D1060" t="inlineStr">
        <is>
          <t>Hospital</t>
        </is>
      </c>
      <c r="E1060" t="inlineStr">
        <is>
          <t>Independent Sector</t>
        </is>
      </c>
      <c r="F1060" t="inlineStr">
        <is>
          <t>Visible</t>
        </is>
      </c>
      <c r="G1060" t="b">
        <v>1</v>
      </c>
      <c r="H1060" t="inlineStr">
        <is>
          <t>West Middlesex University Hospital</t>
        </is>
      </c>
      <c r="I1060" t="inlineStr">
        <is>
          <t>Twickenham Road</t>
        </is>
      </c>
      <c r="J1060" t="inlineStr">
        <is>
          <t>Isleworth, Middlesex</t>
        </is>
      </c>
      <c r="K1060" t="inlineStr">
        <is>
          <t>TW7 6AF</t>
        </is>
      </c>
      <c r="L1060" t="inlineStr">
        <is>
          <t>RQM</t>
        </is>
      </c>
      <c r="M1060" t="inlineStr">
        <is>
          <t>Chelsea and Westminster Hospital NHS Foundation Trust</t>
        </is>
      </c>
      <c r="N1060" t="inlineStr">
        <is>
          <t>020 8560 2121</t>
        </is>
      </c>
      <c r="O1060" t="inlineStr"/>
      <c r="P1060">
        <f>HYPERLINK("http://www.chelwest.nhs.uk", "http://www.chelwest.nhs.uk")</f>
        <v/>
      </c>
      <c r="Q1060" t="inlineStr">
        <is>
          <t>(51.47364807128906, -0.3244199454784393)</t>
        </is>
      </c>
      <c r="R1060" t="inlineStr"/>
    </row>
    <row r="1061">
      <c r="A1061" t="n">
        <v>4732682</v>
      </c>
      <c r="B1061" t="inlineStr">
        <is>
          <t>RW5KM</t>
        </is>
      </c>
      <c r="C1061" t="inlineStr">
        <is>
          <t>Hospital</t>
        </is>
      </c>
      <c r="D1061" t="inlineStr">
        <is>
          <t>Hospital</t>
        </is>
      </c>
      <c r="E1061" t="inlineStr">
        <is>
          <t>NHS Sector</t>
        </is>
      </c>
      <c r="F1061" t="inlineStr">
        <is>
          <t>Visible</t>
        </is>
      </c>
      <c r="G1061" t="b">
        <v>1</v>
      </c>
      <c r="H1061" t="inlineStr">
        <is>
          <t>The Harbour</t>
        </is>
      </c>
      <c r="I1061" t="inlineStr">
        <is>
          <t>Windmill Rise</t>
        </is>
      </c>
      <c r="J1061" t="inlineStr">
        <is>
          <t>Blackpool</t>
        </is>
      </c>
      <c r="K1061" t="inlineStr">
        <is>
          <t>FY4 4FE</t>
        </is>
      </c>
      <c r="L1061" t="inlineStr">
        <is>
          <t>RW5</t>
        </is>
      </c>
      <c r="M1061" t="inlineStr">
        <is>
          <t>Lancashire &amp; South Cumbria NHS Foundation Trust</t>
        </is>
      </c>
      <c r="N1061" t="inlineStr">
        <is>
          <t>01253 447700</t>
        </is>
      </c>
      <c r="O1061" t="inlineStr"/>
      <c r="P1061">
        <f>HYPERLINK("nan", "nan")</f>
        <v/>
      </c>
      <c r="Q1061" t="inlineStr">
        <is>
          <t>(53.79953384399414, -2.9878859519958496)</t>
        </is>
      </c>
      <c r="R1061" t="inlineStr"/>
    </row>
    <row r="1062">
      <c r="A1062" t="n">
        <v>4842842</v>
      </c>
      <c r="B1062" t="inlineStr">
        <is>
          <t>NMV58</t>
        </is>
      </c>
      <c r="C1062" t="inlineStr">
        <is>
          <t>Hospital</t>
        </is>
      </c>
      <c r="D1062" t="inlineStr">
        <is>
          <t>UNKNOWN</t>
        </is>
      </c>
      <c r="E1062" t="inlineStr">
        <is>
          <t>NHS Sector</t>
        </is>
      </c>
      <c r="F1062" t="inlineStr">
        <is>
          <t>Visible</t>
        </is>
      </c>
      <c r="G1062" t="b">
        <v>1</v>
      </c>
      <c r="H1062" t="inlineStr">
        <is>
          <t>Beverley House</t>
        </is>
      </c>
      <c r="I1062" t="inlineStr">
        <is>
          <t>527 - 529 City Road, Edgbaston</t>
        </is>
      </c>
      <c r="J1062" t="inlineStr">
        <is>
          <t>Birmingham, West Midlands</t>
        </is>
      </c>
      <c r="K1062" t="inlineStr">
        <is>
          <t>B17 8LL</t>
        </is>
      </c>
      <c r="L1062" t="inlineStr">
        <is>
          <t>NMV</t>
        </is>
      </c>
      <c r="M1062" t="inlineStr">
        <is>
          <t>Partnerships In Care Ltd</t>
        </is>
      </c>
      <c r="N1062" t="inlineStr">
        <is>
          <t>01214 203 701</t>
        </is>
      </c>
      <c r="O1062" t="inlineStr">
        <is>
          <t>info@priorygroup.com</t>
        </is>
      </c>
      <c r="P1062">
        <f>HYPERLINK("http://www.priorygroup.com/beverley-house", "http://www.priorygroup.com/beverley-house")</f>
        <v/>
      </c>
      <c r="Q1062" t="inlineStr">
        <is>
          <t>(52.47527694702149, -1.960809230804444)</t>
        </is>
      </c>
      <c r="R1062" t="inlineStr"/>
    </row>
    <row r="1063">
      <c r="A1063" t="n">
        <v>4952846</v>
      </c>
      <c r="B1063" t="inlineStr">
        <is>
          <t>RAL80</t>
        </is>
      </c>
      <c r="C1063" t="inlineStr">
        <is>
          <t>Hospital</t>
        </is>
      </c>
      <c r="D1063" t="inlineStr">
        <is>
          <t>UNKNOWN</t>
        </is>
      </c>
      <c r="E1063" t="inlineStr">
        <is>
          <t>Independent Sector</t>
        </is>
      </c>
      <c r="F1063" t="inlineStr">
        <is>
          <t>Visible</t>
        </is>
      </c>
      <c r="G1063" t="b">
        <v>1</v>
      </c>
      <c r="H1063" t="inlineStr">
        <is>
          <t>Hadley Wood Hospital</t>
        </is>
      </c>
      <c r="I1063" t="inlineStr">
        <is>
          <t>52 Moxon Street</t>
        </is>
      </c>
      <c r="J1063" t="inlineStr">
        <is>
          <t>Barnet, Hertfordshire</t>
        </is>
      </c>
      <c r="K1063" t="inlineStr">
        <is>
          <t>EN5 5TS</t>
        </is>
      </c>
      <c r="L1063" t="inlineStr">
        <is>
          <t>RAL</t>
        </is>
      </c>
      <c r="M1063" t="inlineStr">
        <is>
          <t>Royal Free London NHS Foundation Trust</t>
        </is>
      </c>
      <c r="N1063" t="inlineStr">
        <is>
          <t>0203 7582050</t>
        </is>
      </c>
      <c r="O1063" t="inlineStr"/>
      <c r="P1063">
        <f>HYPERLINK("nan", "nan")</f>
        <v/>
      </c>
      <c r="Q1063" t="inlineStr">
        <is>
          <t>(51.65415191650391, -0.1987369954586028)</t>
        </is>
      </c>
      <c r="R1063" t="inlineStr"/>
    </row>
    <row r="1064">
      <c r="A1064" t="n">
        <v>4953026</v>
      </c>
      <c r="B1064" t="inlineStr">
        <is>
          <t>RDRCR</t>
        </is>
      </c>
      <c r="C1064" t="inlineStr">
        <is>
          <t>Hospital</t>
        </is>
      </c>
      <c r="D1064" t="inlineStr">
        <is>
          <t>UNKNOWN</t>
        </is>
      </c>
      <c r="E1064" t="inlineStr">
        <is>
          <t>Independent Sector</t>
        </is>
      </c>
      <c r="F1064" t="inlineStr">
        <is>
          <t>Visible</t>
        </is>
      </c>
      <c r="G1064" t="b">
        <v>1</v>
      </c>
      <c r="H1064" t="inlineStr">
        <is>
          <t>Crowborough War Memorial Hospital - Sussex Community NHS Foundation Trust</t>
        </is>
      </c>
      <c r="I1064" t="inlineStr">
        <is>
          <t>Southview Road</t>
        </is>
      </c>
      <c r="J1064" t="inlineStr">
        <is>
          <t>Crowborough, East Sussex</t>
        </is>
      </c>
      <c r="K1064" t="inlineStr">
        <is>
          <t>TN6 1HB</t>
        </is>
      </c>
      <c r="L1064" t="inlineStr">
        <is>
          <t>RDR</t>
        </is>
      </c>
      <c r="M1064" t="inlineStr">
        <is>
          <t>Sussex Community NHS Foundation Trust</t>
        </is>
      </c>
      <c r="N1064" t="inlineStr">
        <is>
          <t>01892 652284</t>
        </is>
      </c>
      <c r="O1064" t="inlineStr"/>
      <c r="P1064">
        <f>HYPERLINK("http://www.sussexcommunity.nhs.uk/", "http://www.sussexcommunity.nhs.uk/")</f>
        <v/>
      </c>
      <c r="Q1064" t="inlineStr">
        <is>
          <t>(51.05144500732422, 0.1574735641479492)</t>
        </is>
      </c>
      <c r="R1064" t="inlineStr"/>
    </row>
    <row r="1065">
      <c r="A1065" t="n">
        <v>5065244</v>
      </c>
      <c r="B1065" t="inlineStr">
        <is>
          <t>NVM01</t>
        </is>
      </c>
      <c r="C1065" t="inlineStr">
        <is>
          <t>Hospital</t>
        </is>
      </c>
      <c r="D1065" t="inlineStr">
        <is>
          <t>Hospital</t>
        </is>
      </c>
      <c r="E1065" t="inlineStr">
        <is>
          <t>Independent Sector</t>
        </is>
      </c>
      <c r="F1065" t="inlineStr">
        <is>
          <t>Visible</t>
        </is>
      </c>
      <c r="G1065" t="b">
        <v>1</v>
      </c>
      <c r="H1065" t="inlineStr">
        <is>
          <t>Cobham Day Surgery Hospital</t>
        </is>
      </c>
      <c r="I1065" t="inlineStr">
        <is>
          <t>Cobham Day Surgery, 168 Portsmouth Road</t>
        </is>
      </c>
      <c r="J1065" t="inlineStr">
        <is>
          <t>Cobham, Surrey</t>
        </is>
      </c>
      <c r="K1065" t="inlineStr">
        <is>
          <t>KT11 1HS</t>
        </is>
      </c>
      <c r="L1065" t="inlineStr">
        <is>
          <t>NVM</t>
        </is>
      </c>
      <c r="M1065" t="inlineStr">
        <is>
          <t>Epsomedical Group</t>
        </is>
      </c>
      <c r="N1065" t="inlineStr">
        <is>
          <t>01932 588400</t>
        </is>
      </c>
      <c r="O1065" t="inlineStr">
        <is>
          <t>enquiries@epsomedical.co.uk</t>
        </is>
      </c>
      <c r="P1065">
        <f>HYPERLINK("http://www.epsomedical.co.uk/", "http://www.epsomedical.co.uk/")</f>
        <v/>
      </c>
      <c r="Q1065" t="inlineStr">
        <is>
          <t>(51.33544540405274, -0.4082050323486328)</t>
        </is>
      </c>
      <c r="R1065" t="inlineStr">
        <is>
          <t>01932 865870</t>
        </is>
      </c>
    </row>
    <row r="1066">
      <c r="A1066" t="n">
        <v>5176076</v>
      </c>
      <c r="B1066" t="inlineStr">
        <is>
          <t>RXAF4</t>
        </is>
      </c>
      <c r="C1066" t="inlineStr">
        <is>
          <t>Hospital</t>
        </is>
      </c>
      <c r="D1066" t="inlineStr">
        <is>
          <t>Mental Health Hospital</t>
        </is>
      </c>
      <c r="E1066" t="inlineStr">
        <is>
          <t>NHS Sector</t>
        </is>
      </c>
      <c r="F1066" t="inlineStr">
        <is>
          <t>Visible</t>
        </is>
      </c>
      <c r="G1066" t="b">
        <v>1</v>
      </c>
      <c r="H1066" t="inlineStr">
        <is>
          <t xml:space="preserve">Springview </t>
        </is>
      </c>
      <c r="I1066" t="inlineStr">
        <is>
          <t>Springview, Clatterbridge Health Park</t>
        </is>
      </c>
      <c r="J1066" t="inlineStr">
        <is>
          <t>Wirral, Cheshire</t>
        </is>
      </c>
      <c r="K1066" t="inlineStr">
        <is>
          <t>CH63 4JY</t>
        </is>
      </c>
      <c r="L1066" t="inlineStr">
        <is>
          <t>RXA</t>
        </is>
      </c>
      <c r="M1066" t="inlineStr">
        <is>
          <t>Cheshire and Wirral Partnership NHS Foundation Trust</t>
        </is>
      </c>
      <c r="N1066" t="inlineStr">
        <is>
          <t>0151 4827636</t>
        </is>
      </c>
      <c r="O1066" t="inlineStr"/>
      <c r="P1066">
        <f>HYPERLINK("http://www.cwp.nhs.uk/locations/1112-springview-hospital-clatterbridge-health-park-wirral", "http://www.cwp.nhs.uk/locations/1112-springview-hospital-clatterbridge-health-park-wirral")</f>
        <v/>
      </c>
      <c r="Q1066" t="inlineStr">
        <is>
          <t>(53.33288955688477, -3.0241219997406006)</t>
        </is>
      </c>
      <c r="R1066" t="inlineStr"/>
    </row>
    <row r="1067">
      <c r="A1067" t="n">
        <v>5176991</v>
      </c>
      <c r="B1067" t="inlineStr">
        <is>
          <t>RQX20</t>
        </is>
      </c>
      <c r="C1067" t="inlineStr">
        <is>
          <t>Hospital</t>
        </is>
      </c>
      <c r="D1067" t="inlineStr">
        <is>
          <t>Hospital</t>
        </is>
      </c>
      <c r="E1067" t="inlineStr">
        <is>
          <t>NHS Sector</t>
        </is>
      </c>
      <c r="F1067" t="inlineStr">
        <is>
          <t>Visible</t>
        </is>
      </c>
      <c r="G1067" t="b">
        <v>1</v>
      </c>
      <c r="H1067" t="inlineStr">
        <is>
          <t>St Leonard's</t>
        </is>
      </c>
      <c r="I1067" t="inlineStr">
        <is>
          <t>St Leonard's Hospital, Nuttall Street</t>
        </is>
      </c>
      <c r="J1067" t="inlineStr">
        <is>
          <t>London</t>
        </is>
      </c>
      <c r="K1067" t="inlineStr">
        <is>
          <t>N1 5LZ</t>
        </is>
      </c>
      <c r="L1067" t="inlineStr">
        <is>
          <t>RQX</t>
        </is>
      </c>
      <c r="M1067" t="inlineStr">
        <is>
          <t>Homerton University Hospital NHS Foundation Trust</t>
        </is>
      </c>
      <c r="N1067" t="inlineStr">
        <is>
          <t>0207 683 4527</t>
        </is>
      </c>
      <c r="O1067" t="inlineStr"/>
      <c r="P1067">
        <f>HYPERLINK("http://www.homerton.nhs.uk/our-services/services-a-z/s/st-leonards-hospital/", "http://www.homerton.nhs.uk/our-services/services-a-z/s/st-leonards-hospital/")</f>
        <v/>
      </c>
      <c r="Q1067" t="inlineStr">
        <is>
          <t>(51.53392028808594, -0.0777716413140297)</t>
        </is>
      </c>
      <c r="R1067" t="inlineStr"/>
    </row>
    <row r="1068">
      <c r="A1068" t="n">
        <v>5177144</v>
      </c>
      <c r="B1068" t="inlineStr">
        <is>
          <t>RTP04</t>
        </is>
      </c>
      <c r="C1068" t="inlineStr">
        <is>
          <t>Hospital</t>
        </is>
      </c>
      <c r="D1068" t="inlineStr">
        <is>
          <t>Hospital</t>
        </is>
      </c>
      <c r="E1068" t="inlineStr">
        <is>
          <t>NHS Sector</t>
        </is>
      </c>
      <c r="F1068" t="inlineStr">
        <is>
          <t>Visible</t>
        </is>
      </c>
      <c r="G1068" t="b">
        <v>1</v>
      </c>
      <c r="H1068" t="inlineStr">
        <is>
          <t>East Surrey Hospital</t>
        </is>
      </c>
      <c r="I1068" t="inlineStr">
        <is>
          <t>Canada Avenue</t>
        </is>
      </c>
      <c r="J1068" t="inlineStr">
        <is>
          <t>Redhill</t>
        </is>
      </c>
      <c r="K1068" t="inlineStr">
        <is>
          <t>RH1 5RH</t>
        </is>
      </c>
      <c r="L1068" t="inlineStr">
        <is>
          <t>RTP</t>
        </is>
      </c>
      <c r="M1068" t="inlineStr">
        <is>
          <t>Surrey and Sussex Healthcare NHS Trust</t>
        </is>
      </c>
      <c r="N1068" t="inlineStr">
        <is>
          <t>01737 768 511</t>
        </is>
      </c>
      <c r="O1068" t="inlineStr"/>
      <c r="P1068">
        <f>HYPERLINK("nan", "nan")</f>
        <v/>
      </c>
      <c r="Q1068" t="inlineStr">
        <is>
          <t>(51.21919250488281, -0.1619950234889984)</t>
        </is>
      </c>
      <c r="R1068" t="inlineStr"/>
    </row>
    <row r="1069">
      <c r="A1069" t="n">
        <v>5372875</v>
      </c>
      <c r="B1069" t="inlineStr">
        <is>
          <t>AVQ01</t>
        </is>
      </c>
      <c r="C1069" t="inlineStr">
        <is>
          <t>Hospital</t>
        </is>
      </c>
      <c r="D1069" t="inlineStr">
        <is>
          <t>UNKNOWN</t>
        </is>
      </c>
      <c r="E1069" t="inlineStr">
        <is>
          <t>NHS Sector</t>
        </is>
      </c>
      <c r="F1069" t="inlineStr">
        <is>
          <t>Visible</t>
        </is>
      </c>
      <c r="G1069" t="b">
        <v>1</v>
      </c>
      <c r="H1069" t="inlineStr">
        <is>
          <t>One Ashford Hospital</t>
        </is>
      </c>
      <c r="I1069" t="inlineStr">
        <is>
          <t>Kennington Road, Willesborough</t>
        </is>
      </c>
      <c r="J1069" t="inlineStr">
        <is>
          <t>Ashford, Kent</t>
        </is>
      </c>
      <c r="K1069" t="inlineStr">
        <is>
          <t>TN24 0YS</t>
        </is>
      </c>
      <c r="L1069" t="inlineStr">
        <is>
          <t>AVQ</t>
        </is>
      </c>
      <c r="M1069" t="inlineStr">
        <is>
          <t>One Healthcare</t>
        </is>
      </c>
      <c r="N1069" t="inlineStr">
        <is>
          <t>01233 423000</t>
        </is>
      </c>
      <c r="O1069" t="inlineStr">
        <is>
          <t>ashford.info@onehealthcare.co.uk</t>
        </is>
      </c>
      <c r="P1069">
        <f>HYPERLINK("https://www.onehealthcare.co.uk/ashford", "https://www.onehealthcare.co.uk/ashford")</f>
        <v/>
      </c>
      <c r="Q1069" t="inlineStr">
        <is>
          <t>(51.14266204833984, 0.9117500185966492)</t>
        </is>
      </c>
      <c r="R1069" t="inlineStr"/>
    </row>
    <row r="1070">
      <c r="A1070" t="n">
        <v>5373060</v>
      </c>
      <c r="B1070" t="inlineStr">
        <is>
          <t>RV91W</t>
        </is>
      </c>
      <c r="C1070" t="inlineStr">
        <is>
          <t>Hospital</t>
        </is>
      </c>
      <c r="D1070" t="inlineStr">
        <is>
          <t>UNKNOWN</t>
        </is>
      </c>
      <c r="E1070" t="inlineStr">
        <is>
          <t>Independent Sector</t>
        </is>
      </c>
      <c r="F1070" t="inlineStr">
        <is>
          <t>Visible</t>
        </is>
      </c>
      <c r="G1070" t="b">
        <v>1</v>
      </c>
      <c r="H1070" t="inlineStr">
        <is>
          <t>Whitby Hospital</t>
        </is>
      </c>
      <c r="I1070" t="inlineStr">
        <is>
          <t>Springhill</t>
        </is>
      </c>
      <c r="J1070" t="inlineStr">
        <is>
          <t>Whitby, North Yorkshire</t>
        </is>
      </c>
      <c r="K1070" t="inlineStr">
        <is>
          <t>YO21 1DP</t>
        </is>
      </c>
      <c r="L1070" t="inlineStr">
        <is>
          <t>RV9</t>
        </is>
      </c>
      <c r="M1070" t="inlineStr">
        <is>
          <t>Humber Teaching NHS Foundation Trust</t>
        </is>
      </c>
      <c r="N1070" t="inlineStr">
        <is>
          <t>01947 899200</t>
        </is>
      </c>
      <c r="O1070" t="inlineStr">
        <is>
          <t>hnf-tr.contactus@nhs.net</t>
        </is>
      </c>
      <c r="P1070">
        <f>HYPERLINK("http://www.humber.nhs.uk", "http://www.humber.nhs.uk")</f>
        <v/>
      </c>
      <c r="Q1070" t="inlineStr">
        <is>
          <t>(54.48391342163086, -0.6172634363174438)</t>
        </is>
      </c>
      <c r="R1070" t="inlineStr"/>
    </row>
    <row r="1071">
      <c r="A1071" t="n">
        <v>5373148</v>
      </c>
      <c r="B1071" t="inlineStr">
        <is>
          <t>NMJ22</t>
        </is>
      </c>
      <c r="C1071" t="inlineStr">
        <is>
          <t>Hospital</t>
        </is>
      </c>
      <c r="D1071" t="inlineStr">
        <is>
          <t>UNKNOWN</t>
        </is>
      </c>
      <c r="E1071" t="inlineStr">
        <is>
          <t>NHS Sector</t>
        </is>
      </c>
      <c r="F1071" t="inlineStr">
        <is>
          <t>Visible</t>
        </is>
      </c>
      <c r="G1071" t="b">
        <v>1</v>
      </c>
      <c r="H1071" t="inlineStr">
        <is>
          <t>Cygnet Hospital Bury</t>
        </is>
      </c>
      <c r="I1071" t="inlineStr">
        <is>
          <t>Buller Street</t>
        </is>
      </c>
      <c r="J1071" t="inlineStr">
        <is>
          <t>Bury, Lancashire</t>
        </is>
      </c>
      <c r="K1071" t="inlineStr">
        <is>
          <t>BL8 2BS</t>
        </is>
      </c>
      <c r="L1071" t="inlineStr">
        <is>
          <t>NMJ</t>
        </is>
      </c>
      <c r="M1071" t="inlineStr">
        <is>
          <t>Cygnet Health Care Limited</t>
        </is>
      </c>
      <c r="N1071" t="inlineStr">
        <is>
          <t>0161 762 7200</t>
        </is>
      </c>
      <c r="O1071" t="inlineStr"/>
      <c r="P1071">
        <f>HYPERLINK("https://www.cygnethealth.co.uk/locations/cygnet-hospital-bury/", "https://www.cygnethealth.co.uk/locations/cygnet-hospital-bury/")</f>
        <v/>
      </c>
      <c r="Q1071" t="inlineStr">
        <is>
          <t>(53.58713912963867, -2.316722631454468)</t>
        </is>
      </c>
      <c r="R1071" t="inlineStr"/>
    </row>
    <row r="1072">
      <c r="A1072" t="n">
        <v>5373149</v>
      </c>
      <c r="B1072" t="inlineStr">
        <is>
          <t>NMJ23</t>
        </is>
      </c>
      <c r="C1072" t="inlineStr">
        <is>
          <t>Hospital</t>
        </is>
      </c>
      <c r="D1072" t="inlineStr">
        <is>
          <t>UNKNOWN</t>
        </is>
      </c>
      <c r="E1072" t="inlineStr">
        <is>
          <t>NHS Sector</t>
        </is>
      </c>
      <c r="F1072" t="inlineStr">
        <is>
          <t>Visible</t>
        </is>
      </c>
      <c r="G1072" t="b">
        <v>1</v>
      </c>
      <c r="H1072" t="inlineStr">
        <is>
          <t>Cygnet Hospital Sheffield</t>
        </is>
      </c>
      <c r="I1072" t="inlineStr">
        <is>
          <t>83 East Bank Road</t>
        </is>
      </c>
      <c r="J1072" t="inlineStr">
        <is>
          <t>Sheffield, South Yorkshire</t>
        </is>
      </c>
      <c r="K1072" t="inlineStr">
        <is>
          <t>S2 3PX</t>
        </is>
      </c>
      <c r="L1072" t="inlineStr">
        <is>
          <t>NMJ</t>
        </is>
      </c>
      <c r="M1072" t="inlineStr">
        <is>
          <t>Cygnet Health Care Limited</t>
        </is>
      </c>
      <c r="N1072" t="inlineStr">
        <is>
          <t>0114 279 3350</t>
        </is>
      </c>
      <c r="O1072" t="inlineStr"/>
      <c r="P1072">
        <f>HYPERLINK("https://www.cygnethealth.co.uk/locations/cygnet-hospital-sheffield/", "https://www.cygnethealth.co.uk/locations/cygnet-hospital-sheffield/")</f>
        <v/>
      </c>
      <c r="Q1072" t="inlineStr">
        <is>
          <t>(53.3682861328125, -1.4596961736679075)</t>
        </is>
      </c>
      <c r="R1072" t="inlineStr"/>
    </row>
    <row r="1073">
      <c r="A1073" t="n">
        <v>5373150</v>
      </c>
      <c r="B1073" t="inlineStr">
        <is>
          <t>NMJ24</t>
        </is>
      </c>
      <c r="C1073" t="inlineStr">
        <is>
          <t>Hospital</t>
        </is>
      </c>
      <c r="D1073" t="inlineStr">
        <is>
          <t>UNKNOWN</t>
        </is>
      </c>
      <c r="E1073" t="inlineStr">
        <is>
          <t>NHS Sector</t>
        </is>
      </c>
      <c r="F1073" t="inlineStr">
        <is>
          <t>Visible</t>
        </is>
      </c>
      <c r="G1073" t="b">
        <v>1</v>
      </c>
      <c r="H1073" t="inlineStr">
        <is>
          <t>Cygnet Hospital Woking</t>
        </is>
      </c>
      <c r="I1073" t="inlineStr">
        <is>
          <t>Redding Way, Knaphill</t>
        </is>
      </c>
      <c r="J1073" t="inlineStr">
        <is>
          <t>Woking, Surrey</t>
        </is>
      </c>
      <c r="K1073" t="inlineStr">
        <is>
          <t>GU21 2QS</t>
        </is>
      </c>
      <c r="L1073" t="inlineStr">
        <is>
          <t>NMJ</t>
        </is>
      </c>
      <c r="M1073" t="inlineStr">
        <is>
          <t>Cygnet Health Care Limited</t>
        </is>
      </c>
      <c r="N1073" t="inlineStr">
        <is>
          <t>01483 795 100</t>
        </is>
      </c>
      <c r="O1073" t="inlineStr"/>
      <c r="P1073">
        <f>HYPERLINK("https://www.cygnethealth.co.uk/locations/cygnet-hospital-woking/", "https://www.cygnethealth.co.uk/locations/cygnet-hospital-woking/")</f>
        <v/>
      </c>
      <c r="Q1073" t="inlineStr">
        <is>
          <t>(51.31477737426758, -0.6151913404464722)</t>
        </is>
      </c>
      <c r="R1073" t="inlineStr"/>
    </row>
    <row r="1074">
      <c r="A1074" t="n">
        <v>5480244</v>
      </c>
      <c r="B1074" t="inlineStr">
        <is>
          <t>RX34F</t>
        </is>
      </c>
      <c r="C1074" t="inlineStr">
        <is>
          <t>Hospital</t>
        </is>
      </c>
      <c r="D1074" t="inlineStr">
        <is>
          <t>Mental Health Hospital</t>
        </is>
      </c>
      <c r="E1074" t="inlineStr">
        <is>
          <t>NHS Sector</t>
        </is>
      </c>
      <c r="F1074" t="inlineStr">
        <is>
          <t>Visible</t>
        </is>
      </c>
      <c r="G1074" t="b">
        <v>1</v>
      </c>
      <c r="H1074" t="inlineStr">
        <is>
          <t>Bootham Park Hospital</t>
        </is>
      </c>
      <c r="I1074" t="inlineStr">
        <is>
          <t>The Driveway Building, Bootham Park Hospital, Bootham</t>
        </is>
      </c>
      <c r="J1074" t="inlineStr">
        <is>
          <t>York</t>
        </is>
      </c>
      <c r="K1074" t="inlineStr">
        <is>
          <t>YO30 7BY</t>
        </is>
      </c>
      <c r="L1074" t="inlineStr">
        <is>
          <t>RX3</t>
        </is>
      </c>
      <c r="M1074" t="inlineStr">
        <is>
          <t>Tees, Esk and Wear Valleys NHS Foundation Trust</t>
        </is>
      </c>
      <c r="N1074" t="inlineStr">
        <is>
          <t>01904 556 840</t>
        </is>
      </c>
      <c r="O1074" t="inlineStr">
        <is>
          <t>tewv.iaptyorkselby@nhs.net</t>
        </is>
      </c>
      <c r="P1074">
        <f>HYPERLINK("http://www.yor-ok.org.uk/service-detail.htm?serviceid=6169", "http://www.yor-ok.org.uk/service-detail.htm?serviceid=6169")</f>
        <v/>
      </c>
      <c r="Q1074" t="inlineStr">
        <is>
          <t>(53.96807479858398, -1.0855846405029297)</t>
        </is>
      </c>
      <c r="R1074" t="inlineStr"/>
    </row>
    <row r="1075">
      <c r="A1075" t="n">
        <v>5480313</v>
      </c>
      <c r="B1075" t="inlineStr">
        <is>
          <t>RJ8A3</t>
        </is>
      </c>
      <c r="C1075" t="inlineStr">
        <is>
          <t>Hospital</t>
        </is>
      </c>
      <c r="D1075" t="inlineStr">
        <is>
          <t>UNKNOWN</t>
        </is>
      </c>
      <c r="E1075" t="inlineStr">
        <is>
          <t>Independent Sector</t>
        </is>
      </c>
      <c r="F1075" t="inlineStr">
        <is>
          <t>Visible</t>
        </is>
      </c>
      <c r="G1075" t="b">
        <v>1</v>
      </c>
      <c r="H1075" t="inlineStr">
        <is>
          <t>Liskeard Community Hospital - Cornwall Partnership NHS Foundation Trust</t>
        </is>
      </c>
      <c r="I1075" t="inlineStr">
        <is>
          <t>Clemo Road</t>
        </is>
      </c>
      <c r="J1075" t="inlineStr">
        <is>
          <t>Liskeard, Cornwall</t>
        </is>
      </c>
      <c r="K1075" t="inlineStr">
        <is>
          <t>PL14 3XD</t>
        </is>
      </c>
      <c r="L1075" t="inlineStr">
        <is>
          <t>RJ8</t>
        </is>
      </c>
      <c r="M1075" t="inlineStr">
        <is>
          <t>Cornwall Partnership NHS Foundation Trust</t>
        </is>
      </c>
      <c r="N1075" t="inlineStr">
        <is>
          <t>01579 373500</t>
        </is>
      </c>
      <c r="O1075" t="inlineStr"/>
      <c r="P1075">
        <f>HYPERLINK("http://www.cornwallft.nhs.uk/hospitals/liskeard/", "http://www.cornwallft.nhs.uk/hospitals/liskeard/")</f>
        <v/>
      </c>
      <c r="Q1075" t="inlineStr">
        <is>
          <t>(50.46159362792969, -4.450968265533447)</t>
        </is>
      </c>
      <c r="R1075" t="inlineStr"/>
    </row>
    <row r="1076">
      <c r="A1076" t="n">
        <v>5692500</v>
      </c>
      <c r="B1076" t="inlineStr">
        <is>
          <t>RPA88</t>
        </is>
      </c>
      <c r="C1076" t="inlineStr">
        <is>
          <t>Hospital</t>
        </is>
      </c>
      <c r="D1076" t="inlineStr">
        <is>
          <t>UNKNOWN</t>
        </is>
      </c>
      <c r="E1076" t="inlineStr">
        <is>
          <t>Independent Sector</t>
        </is>
      </c>
      <c r="F1076" t="inlineStr">
        <is>
          <t>Visible</t>
        </is>
      </c>
      <c r="G1076" t="b">
        <v>1</v>
      </c>
      <c r="H1076" t="inlineStr">
        <is>
          <t>The Somerfield Hospital</t>
        </is>
      </c>
      <c r="I1076" t="inlineStr">
        <is>
          <t>63-77 London Road</t>
        </is>
      </c>
      <c r="J1076" t="inlineStr">
        <is>
          <t>Maidstone, Kent</t>
        </is>
      </c>
      <c r="K1076" t="inlineStr">
        <is>
          <t>ME16 0DU</t>
        </is>
      </c>
      <c r="L1076" t="inlineStr">
        <is>
          <t>RPA</t>
        </is>
      </c>
      <c r="M1076" t="inlineStr">
        <is>
          <t>Medway NHS Foundation Trust</t>
        </is>
      </c>
      <c r="N1076" t="inlineStr"/>
      <c r="O1076" t="inlineStr"/>
      <c r="P1076">
        <f>HYPERLINK("nan", "nan")</f>
        <v/>
      </c>
      <c r="Q1076" t="inlineStr">
        <is>
          <t>(51.27745056152344, 0.5075084567070007)</t>
        </is>
      </c>
      <c r="R1076" t="inlineStr"/>
    </row>
    <row r="1077">
      <c r="A1077" t="n">
        <v>5904543</v>
      </c>
      <c r="B1077" t="inlineStr">
        <is>
          <t>NPG07</t>
        </is>
      </c>
      <c r="C1077" t="inlineStr">
        <is>
          <t>Hospital</t>
        </is>
      </c>
      <c r="D1077" t="inlineStr">
        <is>
          <t>UNKNOWN</t>
        </is>
      </c>
      <c r="E1077" t="inlineStr">
        <is>
          <t>NHS Sector</t>
        </is>
      </c>
      <c r="F1077" t="inlineStr">
        <is>
          <t>Visible</t>
        </is>
      </c>
      <c r="G1077" t="b">
        <v>1</v>
      </c>
      <c r="H1077" t="inlineStr">
        <is>
          <t>SpaMedica Eye Hospital Wakefield</t>
        </is>
      </c>
      <c r="I1077" t="inlineStr">
        <is>
          <t>Unit 10 Silkwood Park, Fryers Way</t>
        </is>
      </c>
      <c r="J1077" t="inlineStr">
        <is>
          <t>Ossett, West Yorkshire</t>
        </is>
      </c>
      <c r="K1077" t="inlineStr">
        <is>
          <t>WF5 9TJ</t>
        </is>
      </c>
      <c r="L1077" t="inlineStr">
        <is>
          <t>NPG</t>
        </is>
      </c>
      <c r="M1077" t="inlineStr">
        <is>
          <t>Spamedica</t>
        </is>
      </c>
      <c r="N1077" t="inlineStr">
        <is>
          <t>0330 058 4280</t>
        </is>
      </c>
      <c r="O1077" t="inlineStr">
        <is>
          <t>contact@spamedica.co.uk</t>
        </is>
      </c>
      <c r="P1077">
        <f>HYPERLINK("http://www.spamedica.co.uk", "http://www.spamedica.co.uk")</f>
        <v/>
      </c>
      <c r="Q1077" t="inlineStr">
        <is>
          <t>(53.68282699584961, -1.5482192039489746)</t>
        </is>
      </c>
      <c r="R1077" t="inlineStr">
        <is>
          <t>01204 441340</t>
        </is>
      </c>
    </row>
    <row r="1078">
      <c r="A1078" t="n">
        <v>5904550</v>
      </c>
      <c r="B1078" t="inlineStr">
        <is>
          <t>AWT01</t>
        </is>
      </c>
      <c r="C1078" t="inlineStr">
        <is>
          <t>Hospital</t>
        </is>
      </c>
      <c r="D1078" t="inlineStr">
        <is>
          <t>UNKNOWN</t>
        </is>
      </c>
      <c r="E1078" t="inlineStr">
        <is>
          <t>NHS Sector</t>
        </is>
      </c>
      <c r="F1078" t="inlineStr">
        <is>
          <t>Visible</t>
        </is>
      </c>
      <c r="G1078" t="b">
        <v>0</v>
      </c>
      <c r="H1078" t="inlineStr">
        <is>
          <t>Mya St Lukes Hospital</t>
        </is>
      </c>
      <c r="I1078" t="inlineStr">
        <is>
          <t>14 Fitzroy Square</t>
        </is>
      </c>
      <c r="J1078" t="inlineStr">
        <is>
          <t>London, Greater London</t>
        </is>
      </c>
      <c r="K1078" t="inlineStr">
        <is>
          <t>W1T 5HP</t>
        </is>
      </c>
      <c r="L1078" t="inlineStr">
        <is>
          <t>AWT</t>
        </is>
      </c>
      <c r="M1078" t="inlineStr">
        <is>
          <t>Mya Cosmetic Surgery Limited</t>
        </is>
      </c>
      <c r="N1078" t="inlineStr"/>
      <c r="O1078" t="inlineStr"/>
      <c r="P1078">
        <f>HYPERLINK("nan", "nan")</f>
        <v/>
      </c>
      <c r="Q1078" t="inlineStr">
        <is>
          <t>(51.52371215820313, -0.139683187007904)</t>
        </is>
      </c>
      <c r="R1078" t="inlineStr"/>
    </row>
    <row r="1079">
      <c r="A1079" t="n">
        <v>6010838</v>
      </c>
      <c r="B1079" t="inlineStr">
        <is>
          <t>AXC01</t>
        </is>
      </c>
      <c r="C1079" t="inlineStr">
        <is>
          <t>Hospital</t>
        </is>
      </c>
      <c r="D1079" t="inlineStr">
        <is>
          <t>UNKNOWN</t>
        </is>
      </c>
      <c r="E1079" t="inlineStr">
        <is>
          <t>NHS Sector</t>
        </is>
      </c>
      <c r="F1079" t="inlineStr">
        <is>
          <t>Visible</t>
        </is>
      </c>
      <c r="G1079" t="b">
        <v>0</v>
      </c>
      <c r="H1079" t="inlineStr">
        <is>
          <t>London Welbeck Hospital</t>
        </is>
      </c>
      <c r="I1079" t="inlineStr">
        <is>
          <t>27 Welbeck Street</t>
        </is>
      </c>
      <c r="J1079" t="inlineStr">
        <is>
          <t>London, Greater London</t>
        </is>
      </c>
      <c r="K1079" t="inlineStr">
        <is>
          <t>W1G 8EN</t>
        </is>
      </c>
      <c r="L1079" t="inlineStr">
        <is>
          <t>AXC</t>
        </is>
      </c>
      <c r="M1079" t="inlineStr">
        <is>
          <t>Welbeck Healthcare Limited</t>
        </is>
      </c>
      <c r="N1079" t="inlineStr"/>
      <c r="O1079" t="inlineStr"/>
      <c r="P1079">
        <f>HYPERLINK("nan", "nan")</f>
        <v/>
      </c>
      <c r="Q1079" t="inlineStr">
        <is>
          <t>(51.51823806762695, -0.1494480818510055)</t>
        </is>
      </c>
      <c r="R1079" t="inlineStr"/>
    </row>
    <row r="1080">
      <c r="A1080" t="n">
        <v>6117792</v>
      </c>
      <c r="B1080" t="inlineStr">
        <is>
          <t>AXL01</t>
        </is>
      </c>
      <c r="C1080" t="inlineStr">
        <is>
          <t>Hospital</t>
        </is>
      </c>
      <c r="D1080" t="inlineStr">
        <is>
          <t>UNKNOWN</t>
        </is>
      </c>
      <c r="E1080" t="inlineStr">
        <is>
          <t>NHS Sector</t>
        </is>
      </c>
      <c r="F1080" t="inlineStr">
        <is>
          <t>Visible</t>
        </is>
      </c>
      <c r="G1080" t="b">
        <v>1</v>
      </c>
      <c r="H1080" t="inlineStr">
        <is>
          <t>Mundesley Hospital - Gimingham</t>
        </is>
      </c>
      <c r="I1080" t="inlineStr">
        <is>
          <t>Cook's Hill, Gimingham, Mundesley</t>
        </is>
      </c>
      <c r="J1080" t="inlineStr">
        <is>
          <t>Norwich, Norfolk</t>
        </is>
      </c>
      <c r="K1080" t="inlineStr">
        <is>
          <t>NR11 8ET</t>
        </is>
      </c>
      <c r="L1080" t="inlineStr">
        <is>
          <t>AXL</t>
        </is>
      </c>
      <c r="M1080" t="inlineStr">
        <is>
          <t>Mundesley Hospital</t>
        </is>
      </c>
      <c r="N1080" t="inlineStr"/>
      <c r="O1080" t="inlineStr"/>
      <c r="P1080">
        <f>HYPERLINK("nan", "nan")</f>
        <v/>
      </c>
      <c r="Q1080" t="inlineStr">
        <is>
          <t>(52.87729644775391, 1.4134953022003174)</t>
        </is>
      </c>
      <c r="R1080" t="inlineStr"/>
    </row>
    <row r="1081">
      <c r="A1081" t="n">
        <v>6117824</v>
      </c>
      <c r="B1081" t="inlineStr">
        <is>
          <t>NL50N</t>
        </is>
      </c>
      <c r="C1081" t="inlineStr">
        <is>
          <t>Hospital</t>
        </is>
      </c>
      <c r="D1081" t="inlineStr">
        <is>
          <t>UNKNOWN</t>
        </is>
      </c>
      <c r="E1081" t="inlineStr">
        <is>
          <t>NHS Sector</t>
        </is>
      </c>
      <c r="F1081" t="inlineStr">
        <is>
          <t>Visible</t>
        </is>
      </c>
      <c r="G1081" t="b">
        <v>0</v>
      </c>
      <c r="H1081" t="inlineStr">
        <is>
          <t>Benjamin Court Hospital</t>
        </is>
      </c>
      <c r="I1081" t="inlineStr">
        <is>
          <t>Benjamin Court, Roughton Road</t>
        </is>
      </c>
      <c r="J1081" t="inlineStr">
        <is>
          <t>Cromer, Norfolk</t>
        </is>
      </c>
      <c r="K1081" t="inlineStr">
        <is>
          <t>NR27 0EU</t>
        </is>
      </c>
      <c r="L1081" t="inlineStr">
        <is>
          <t>NL5</t>
        </is>
      </c>
      <c r="M1081" t="inlineStr">
        <is>
          <t>Ascenti</t>
        </is>
      </c>
      <c r="N1081" t="inlineStr"/>
      <c r="O1081" t="inlineStr"/>
      <c r="P1081">
        <f>HYPERLINK("nan", "nan")</f>
        <v/>
      </c>
      <c r="Q1081" t="inlineStr">
        <is>
          <t>(52.92454528808594, 1.3008265495300293)</t>
        </is>
      </c>
      <c r="R1081" t="inlineStr"/>
    </row>
    <row r="1082">
      <c r="A1082" t="n">
        <v>6224161</v>
      </c>
      <c r="B1082" t="inlineStr">
        <is>
          <t>RF4CM</t>
        </is>
      </c>
      <c r="C1082" t="inlineStr">
        <is>
          <t>Hospital</t>
        </is>
      </c>
      <c r="D1082" t="inlineStr">
        <is>
          <t>UNKNOWN</t>
        </is>
      </c>
      <c r="E1082" t="inlineStr">
        <is>
          <t>Independent Sector</t>
        </is>
      </c>
      <c r="F1082" t="inlineStr">
        <is>
          <t>Visible</t>
        </is>
      </c>
      <c r="G1082" t="b">
        <v>0</v>
      </c>
      <c r="H1082" t="inlineStr">
        <is>
          <t>The Chelmsford Private Day Surgery Hospital</t>
        </is>
      </c>
      <c r="I1082" t="inlineStr">
        <is>
          <t>Fenton House, 85-89 New London Road</t>
        </is>
      </c>
      <c r="J1082" t="inlineStr">
        <is>
          <t>Chelmsford, Essex</t>
        </is>
      </c>
      <c r="K1082" t="inlineStr">
        <is>
          <t>CM2 0PP</t>
        </is>
      </c>
      <c r="L1082" t="inlineStr">
        <is>
          <t>RF4</t>
        </is>
      </c>
      <c r="M1082" t="inlineStr">
        <is>
          <t>Barking, Havering and Redbridge University Hospitals NHS Trust</t>
        </is>
      </c>
      <c r="N1082" t="inlineStr"/>
      <c r="O1082" t="inlineStr"/>
      <c r="P1082">
        <f>HYPERLINK("nan", "nan")</f>
        <v/>
      </c>
      <c r="Q1082" t="inlineStr">
        <is>
          <t>(51.73030853271485, 0.471138209104538)</t>
        </is>
      </c>
      <c r="R1082" t="inlineStr"/>
    </row>
    <row r="1083">
      <c r="A1083" t="n">
        <v>6224175</v>
      </c>
      <c r="B1083" t="inlineStr">
        <is>
          <t>RH8D4</t>
        </is>
      </c>
      <c r="C1083" t="inlineStr">
        <is>
          <t>Hospital</t>
        </is>
      </c>
      <c r="D1083" t="inlineStr">
        <is>
          <t>UNKNOWN</t>
        </is>
      </c>
      <c r="E1083" t="inlineStr">
        <is>
          <t>Independent Sector</t>
        </is>
      </c>
      <c r="F1083" t="inlineStr">
        <is>
          <t>Visible</t>
        </is>
      </c>
      <c r="G1083" t="b">
        <v>0</v>
      </c>
      <c r="H1083" t="inlineStr">
        <is>
          <t>Moretonhampstead Hospital</t>
        </is>
      </c>
      <c r="I1083" t="inlineStr">
        <is>
          <t>Ford Street, Moretonhampstead</t>
        </is>
      </c>
      <c r="J1083" t="inlineStr">
        <is>
          <t>Newton Abbot, Devon</t>
        </is>
      </c>
      <c r="K1083" t="inlineStr">
        <is>
          <t>TQ13 8LN</t>
        </is>
      </c>
      <c r="L1083" t="inlineStr">
        <is>
          <t>RH8</t>
        </is>
      </c>
      <c r="M1083" t="inlineStr">
        <is>
          <t>Royal Devon and Exeter NHS Foundation Trust</t>
        </is>
      </c>
      <c r="N1083" t="inlineStr"/>
      <c r="O1083" t="inlineStr"/>
      <c r="P1083">
        <f>HYPERLINK("nan", "nan")</f>
        <v/>
      </c>
      <c r="Q1083" t="inlineStr">
        <is>
          <t>(50.66149139404297, -3.765950918197632)</t>
        </is>
      </c>
      <c r="R1083" t="inlineStr"/>
    </row>
    <row r="1084">
      <c r="A1084" t="n">
        <v>6518169</v>
      </c>
      <c r="B1084" t="inlineStr">
        <is>
          <t>DAM02</t>
        </is>
      </c>
      <c r="C1084" t="inlineStr">
        <is>
          <t>Hospital</t>
        </is>
      </c>
      <c r="D1084" t="inlineStr">
        <is>
          <t>UNKNOWN</t>
        </is>
      </c>
      <c r="E1084" t="inlineStr">
        <is>
          <t>NHS Sector</t>
        </is>
      </c>
      <c r="F1084" t="inlineStr">
        <is>
          <t>Visible</t>
        </is>
      </c>
      <c r="G1084" t="b">
        <v>0</v>
      </c>
      <c r="H1084" t="inlineStr">
        <is>
          <t>Arbour Lodge Independent Hospital</t>
        </is>
      </c>
      <c r="I1084" t="inlineStr">
        <is>
          <t>Buxton Lane, Marple</t>
        </is>
      </c>
      <c r="J1084" t="inlineStr">
        <is>
          <t>Stockport, Cheshire</t>
        </is>
      </c>
      <c r="K1084" t="inlineStr">
        <is>
          <t>SK6 7QL</t>
        </is>
      </c>
      <c r="L1084" t="inlineStr">
        <is>
          <t>DAM</t>
        </is>
      </c>
      <c r="M1084" t="inlineStr">
        <is>
          <t>Barchester Healthcare Ltd</t>
        </is>
      </c>
      <c r="N1084" t="inlineStr"/>
      <c r="O1084" t="inlineStr"/>
      <c r="P1084">
        <f>HYPERLINK("nan", "nan")</f>
        <v/>
      </c>
      <c r="Q1084" t="inlineStr">
        <is>
          <t>(53.38997268676758, -2.0722250938415527)</t>
        </is>
      </c>
      <c r="R1084" t="inlineStr"/>
    </row>
    <row r="1085">
      <c r="A1085" t="n">
        <v>6518170</v>
      </c>
      <c r="B1085" t="inlineStr">
        <is>
          <t>DAM03</t>
        </is>
      </c>
      <c r="C1085" t="inlineStr">
        <is>
          <t>Hospital</t>
        </is>
      </c>
      <c r="D1085" t="inlineStr">
        <is>
          <t>UNKNOWN</t>
        </is>
      </c>
      <c r="E1085" t="inlineStr">
        <is>
          <t>NHS Sector</t>
        </is>
      </c>
      <c r="F1085" t="inlineStr">
        <is>
          <t>Visible</t>
        </is>
      </c>
      <c r="G1085" t="b">
        <v>0</v>
      </c>
      <c r="H1085" t="inlineStr">
        <is>
          <t>Billingham Grange Independent Hospital</t>
        </is>
      </c>
      <c r="I1085" t="inlineStr">
        <is>
          <t>High Grange Avenue</t>
        </is>
      </c>
      <c r="J1085" t="inlineStr">
        <is>
          <t>Billingham, Cleveland</t>
        </is>
      </c>
      <c r="K1085" t="inlineStr">
        <is>
          <t>TS23 3TY</t>
        </is>
      </c>
      <c r="L1085" t="inlineStr">
        <is>
          <t>DAM</t>
        </is>
      </c>
      <c r="M1085" t="inlineStr">
        <is>
          <t>Barchester Healthcare Ltd</t>
        </is>
      </c>
      <c r="N1085" t="inlineStr"/>
      <c r="O1085" t="inlineStr"/>
      <c r="P1085">
        <f>HYPERLINK("nan", "nan")</f>
        <v/>
      </c>
      <c r="Q1085" t="inlineStr">
        <is>
          <t>(54.61868286132813, -1.291753888130188)</t>
        </is>
      </c>
      <c r="R1085" t="inlineStr"/>
    </row>
    <row r="1086">
      <c r="A1086" t="n">
        <v>6518171</v>
      </c>
      <c r="B1086" t="inlineStr">
        <is>
          <t>DAM04</t>
        </is>
      </c>
      <c r="C1086" t="inlineStr">
        <is>
          <t>Hospital</t>
        </is>
      </c>
      <c r="D1086" t="inlineStr">
        <is>
          <t>UNKNOWN</t>
        </is>
      </c>
      <c r="E1086" t="inlineStr">
        <is>
          <t>NHS Sector</t>
        </is>
      </c>
      <c r="F1086" t="inlineStr">
        <is>
          <t>Visible</t>
        </is>
      </c>
      <c r="G1086" t="b">
        <v>0</v>
      </c>
      <c r="H1086" t="inlineStr">
        <is>
          <t>Forest Independent Hospital</t>
        </is>
      </c>
      <c r="I1086" t="inlineStr">
        <is>
          <t>Southwell Road West</t>
        </is>
      </c>
      <c r="J1086" t="inlineStr">
        <is>
          <t>Mansfield, Nottinghamshire</t>
        </is>
      </c>
      <c r="K1086" t="inlineStr">
        <is>
          <t>NG18 4XX</t>
        </is>
      </c>
      <c r="L1086" t="inlineStr">
        <is>
          <t>DAM</t>
        </is>
      </c>
      <c r="M1086" t="inlineStr">
        <is>
          <t>Barchester Healthcare Ltd</t>
        </is>
      </c>
      <c r="N1086" t="inlineStr"/>
      <c r="O1086" t="inlineStr"/>
      <c r="P1086">
        <f>HYPERLINK("nan", "nan")</f>
        <v/>
      </c>
      <c r="Q1086" t="inlineStr">
        <is>
          <t>(53.1361083984375, -1.1689488887786863)</t>
        </is>
      </c>
      <c r="R1086" t="inlineStr"/>
    </row>
    <row r="1087">
      <c r="A1087" t="n">
        <v>6518172</v>
      </c>
      <c r="B1087" t="inlineStr">
        <is>
          <t>DAM05</t>
        </is>
      </c>
      <c r="C1087" t="inlineStr">
        <is>
          <t>Hospital</t>
        </is>
      </c>
      <c r="D1087" t="inlineStr">
        <is>
          <t>UNKNOWN</t>
        </is>
      </c>
      <c r="E1087" t="inlineStr">
        <is>
          <t>NHS Sector</t>
        </is>
      </c>
      <c r="F1087" t="inlineStr">
        <is>
          <t>Visible</t>
        </is>
      </c>
      <c r="G1087" t="b">
        <v>0</v>
      </c>
      <c r="H1087" t="inlineStr">
        <is>
          <t>South View - Hazeldene Independent Hospital</t>
        </is>
      </c>
      <c r="I1087" t="inlineStr">
        <is>
          <t>West Avenue</t>
        </is>
      </c>
      <c r="J1087" t="inlineStr">
        <is>
          <t>Billingham, Cleveland</t>
        </is>
      </c>
      <c r="K1087" t="inlineStr">
        <is>
          <t>TS23 1DA</t>
        </is>
      </c>
      <c r="L1087" t="inlineStr">
        <is>
          <t>DAM</t>
        </is>
      </c>
      <c r="M1087" t="inlineStr">
        <is>
          <t>Barchester Healthcare Ltd</t>
        </is>
      </c>
      <c r="N1087" t="inlineStr"/>
      <c r="O1087" t="inlineStr"/>
      <c r="P1087">
        <f>HYPERLINK("nan", "nan")</f>
        <v/>
      </c>
      <c r="Q1087" t="inlineStr">
        <is>
          <t>(54.59230422973633, -1.292985200881958)</t>
        </is>
      </c>
      <c r="R1087" t="inlineStr"/>
    </row>
    <row r="1088">
      <c r="A1088" t="n">
        <v>6518173</v>
      </c>
      <c r="B1088" t="inlineStr">
        <is>
          <t>DAM06</t>
        </is>
      </c>
      <c r="C1088" t="inlineStr">
        <is>
          <t>Hospital</t>
        </is>
      </c>
      <c r="D1088" t="inlineStr">
        <is>
          <t>UNKNOWN</t>
        </is>
      </c>
      <c r="E1088" t="inlineStr">
        <is>
          <t>NHS Sector</t>
        </is>
      </c>
      <c r="F1088" t="inlineStr">
        <is>
          <t>Visible</t>
        </is>
      </c>
      <c r="G1088" t="b">
        <v>1</v>
      </c>
      <c r="H1088" t="inlineStr">
        <is>
          <t>Windermere House Independent Hospital</t>
        </is>
      </c>
      <c r="I1088" t="inlineStr">
        <is>
          <t>Birkdale Way, Newbridge Road</t>
        </is>
      </c>
      <c r="J1088" t="inlineStr">
        <is>
          <t>Hull, Yorkshire(East Riding)</t>
        </is>
      </c>
      <c r="K1088" t="inlineStr">
        <is>
          <t>HU9 2BH</t>
        </is>
      </c>
      <c r="L1088" t="inlineStr">
        <is>
          <t>DAM</t>
        </is>
      </c>
      <c r="M1088" t="inlineStr">
        <is>
          <t>Barchester Healthcare Ltd</t>
        </is>
      </c>
      <c r="N1088" t="inlineStr">
        <is>
          <t>00000 000000</t>
        </is>
      </c>
      <c r="O1088" t="inlineStr"/>
      <c r="P1088">
        <f>HYPERLINK("nan", "nan")</f>
        <v/>
      </c>
      <c r="Q1088" t="inlineStr">
        <is>
          <t>(53.74993896484375, -0.3083252608776092)</t>
        </is>
      </c>
      <c r="R1088" t="inlineStr"/>
    </row>
    <row r="1089">
      <c r="A1089" t="n">
        <v>6518174</v>
      </c>
      <c r="B1089" t="inlineStr">
        <is>
          <t>DAM07</t>
        </is>
      </c>
      <c r="C1089" t="inlineStr">
        <is>
          <t>Hospital</t>
        </is>
      </c>
      <c r="D1089" t="inlineStr">
        <is>
          <t>UNKNOWN</t>
        </is>
      </c>
      <c r="E1089" t="inlineStr">
        <is>
          <t>NHS Sector</t>
        </is>
      </c>
      <c r="F1089" t="inlineStr">
        <is>
          <t>Visible</t>
        </is>
      </c>
      <c r="G1089" t="b">
        <v>0</v>
      </c>
      <c r="H1089" t="inlineStr">
        <is>
          <t>Jasmine Court Independent Hospital</t>
        </is>
      </c>
      <c r="I1089" t="inlineStr">
        <is>
          <t>Paternoster Hill</t>
        </is>
      </c>
      <c r="J1089" t="inlineStr">
        <is>
          <t>Waltham Abbey, Essex</t>
        </is>
      </c>
      <c r="K1089" t="inlineStr">
        <is>
          <t>EN9 3JY</t>
        </is>
      </c>
      <c r="L1089" t="inlineStr">
        <is>
          <t>DAM</t>
        </is>
      </c>
      <c r="M1089" t="inlineStr">
        <is>
          <t>Barchester Healthcare Ltd</t>
        </is>
      </c>
      <c r="N1089" t="inlineStr"/>
      <c r="O1089" t="inlineStr"/>
      <c r="P1089">
        <f>HYPERLINK("nan", "nan")</f>
        <v/>
      </c>
      <c r="Q1089" t="inlineStr">
        <is>
          <t>(51.69111251831055, 0.0198169313371181)</t>
        </is>
      </c>
      <c r="R1089" t="inlineStr"/>
    </row>
    <row r="1090">
      <c r="A1090" t="n">
        <v>6518175</v>
      </c>
      <c r="B1090" t="inlineStr">
        <is>
          <t>DAM08</t>
        </is>
      </c>
      <c r="C1090" t="inlineStr">
        <is>
          <t>Hospital</t>
        </is>
      </c>
      <c r="D1090" t="inlineStr">
        <is>
          <t>UNKNOWN</t>
        </is>
      </c>
      <c r="E1090" t="inlineStr">
        <is>
          <t>NHS Sector</t>
        </is>
      </c>
      <c r="F1090" t="inlineStr">
        <is>
          <t>Visible</t>
        </is>
      </c>
      <c r="G1090" t="b">
        <v>1</v>
      </c>
      <c r="H1090" t="inlineStr">
        <is>
          <t>Castle Lodge Independent Hospital</t>
        </is>
      </c>
      <c r="I1090" t="inlineStr">
        <is>
          <t>Noddle Hill Way, Bransholme</t>
        </is>
      </c>
      <c r="J1090" t="inlineStr">
        <is>
          <t>Hull, Yorkshire(East Riding)</t>
        </is>
      </c>
      <c r="K1090" t="inlineStr">
        <is>
          <t>HU7 4FG</t>
        </is>
      </c>
      <c r="L1090" t="inlineStr">
        <is>
          <t>DAM</t>
        </is>
      </c>
      <c r="M1090" t="inlineStr">
        <is>
          <t>Barchester Healthcare Ltd</t>
        </is>
      </c>
      <c r="N1090" t="inlineStr">
        <is>
          <t>00000 000000</t>
        </is>
      </c>
      <c r="O1090" t="inlineStr"/>
      <c r="P1090">
        <f>HYPERLINK("nan", "nan")</f>
        <v/>
      </c>
      <c r="Q1090" t="inlineStr">
        <is>
          <t>(53.78861999511719, -0.3070729374885559)</t>
        </is>
      </c>
      <c r="R1090" t="inlineStr"/>
    </row>
    <row r="1091">
      <c r="A1091" t="n">
        <v>6701616</v>
      </c>
      <c r="B1091" t="inlineStr">
        <is>
          <t>DC808</t>
        </is>
      </c>
      <c r="C1091" t="inlineStr">
        <is>
          <t>Hospital</t>
        </is>
      </c>
      <c r="D1091" t="inlineStr">
        <is>
          <t>UNKNOWN</t>
        </is>
      </c>
      <c r="E1091" t="inlineStr">
        <is>
          <t>NHS Sector</t>
        </is>
      </c>
      <c r="F1091" t="inlineStr">
        <is>
          <t>Visible</t>
        </is>
      </c>
      <c r="G1091" t="b">
        <v>0</v>
      </c>
      <c r="H1091" t="inlineStr">
        <is>
          <t>Rye, Winchelsea &amp; District Memorial Hospital</t>
        </is>
      </c>
      <c r="I1091" t="inlineStr">
        <is>
          <t>Peasmarsh Road, Rye Foreign</t>
        </is>
      </c>
      <c r="J1091" t="inlineStr">
        <is>
          <t>Rye, East Sussex</t>
        </is>
      </c>
      <c r="K1091" t="inlineStr">
        <is>
          <t>TN31 7UD</t>
        </is>
      </c>
      <c r="L1091" t="inlineStr">
        <is>
          <t>DC8</t>
        </is>
      </c>
      <c r="M1091" t="inlineStr">
        <is>
          <t>Medical Imaging Partnership Ltd</t>
        </is>
      </c>
      <c r="N1091" t="inlineStr"/>
      <c r="O1091" t="inlineStr"/>
      <c r="P1091">
        <f>HYPERLINK("nan", "nan")</f>
        <v/>
      </c>
      <c r="Q1091" t="inlineStr">
        <is>
          <t>(50.96189880371094, 0.7311829328536987)</t>
        </is>
      </c>
      <c r="R1091" t="inlineStr"/>
    </row>
    <row r="1092">
      <c r="A1092" t="n">
        <v>6701659</v>
      </c>
      <c r="B1092" t="inlineStr">
        <is>
          <t>NDAJ0</t>
        </is>
      </c>
      <c r="C1092" t="inlineStr">
        <is>
          <t>Hospital</t>
        </is>
      </c>
      <c r="D1092" t="inlineStr">
        <is>
          <t>UNKNOWN</t>
        </is>
      </c>
      <c r="E1092" t="inlineStr">
        <is>
          <t>NHS Sector</t>
        </is>
      </c>
      <c r="F1092" t="inlineStr">
        <is>
          <t>Visible</t>
        </is>
      </c>
      <c r="G1092" t="b">
        <v>1</v>
      </c>
      <c r="H1092" t="inlineStr">
        <is>
          <t>Livingstone Community Hospital - Virgin Care Adult Community Services</t>
        </is>
      </c>
      <c r="I1092" t="inlineStr">
        <is>
          <t>East Hill</t>
        </is>
      </c>
      <c r="J1092" t="inlineStr">
        <is>
          <t>Dartford, Kent</t>
        </is>
      </c>
      <c r="K1092" t="inlineStr">
        <is>
          <t>DA1 1SA</t>
        </is>
      </c>
      <c r="L1092" t="inlineStr">
        <is>
          <t>NDA</t>
        </is>
      </c>
      <c r="M1092" t="inlineStr">
        <is>
          <t>Virgin Care Services Ltd</t>
        </is>
      </c>
      <c r="N1092" t="inlineStr">
        <is>
          <t>01322 622374</t>
        </is>
      </c>
      <c r="O1092" t="inlineStr"/>
      <c r="P1092">
        <f>HYPERLINK("http://www.virgincare.co.uk/service-hub/north-kent-adults/", "http://www.virgincare.co.uk/service-hub/north-kent-adults/")</f>
        <v/>
      </c>
      <c r="Q1092" t="inlineStr">
        <is>
          <t>(51.4422264099121, 0.2268123775720596)</t>
        </is>
      </c>
      <c r="R1092" t="inlineStr"/>
    </row>
    <row r="1093">
      <c r="A1093" t="n">
        <v>6701944</v>
      </c>
      <c r="B1093" t="inlineStr">
        <is>
          <t>RMY90</t>
        </is>
      </c>
      <c r="C1093" t="inlineStr">
        <is>
          <t>Hospital</t>
        </is>
      </c>
      <c r="D1093" t="inlineStr">
        <is>
          <t>Mental Health Hospital</t>
        </is>
      </c>
      <c r="E1093" t="inlineStr">
        <is>
          <t>NHS Sector</t>
        </is>
      </c>
      <c r="F1093" t="inlineStr">
        <is>
          <t>Visible</t>
        </is>
      </c>
      <c r="G1093" t="b">
        <v>1</v>
      </c>
      <c r="H1093" t="inlineStr">
        <is>
          <t>Peddars Centre, Hellesdon Hospital</t>
        </is>
      </c>
      <c r="I1093" t="inlineStr">
        <is>
          <t>Drayton High Road</t>
        </is>
      </c>
      <c r="J1093" t="inlineStr"/>
      <c r="K1093" t="inlineStr">
        <is>
          <t>NR6 5BE</t>
        </is>
      </c>
      <c r="L1093" t="inlineStr">
        <is>
          <t>RMY</t>
        </is>
      </c>
      <c r="M1093" t="inlineStr">
        <is>
          <t>Norfolk and Suffolk NHS Foundation Trust</t>
        </is>
      </c>
      <c r="N1093" t="inlineStr"/>
      <c r="O1093" t="inlineStr"/>
      <c r="P1093">
        <f>HYPERLINK("nan", "nan")</f>
        <v/>
      </c>
      <c r="Q1093" t="inlineStr">
        <is>
          <t>(52.65953063964844, 1.25088632106781)</t>
        </is>
      </c>
      <c r="R1093" t="inlineStr"/>
    </row>
    <row r="1094">
      <c r="A1094" t="n">
        <v>6701976</v>
      </c>
      <c r="B1094" t="inlineStr">
        <is>
          <t>RMYNX</t>
        </is>
      </c>
      <c r="C1094" t="inlineStr">
        <is>
          <t>Hospital</t>
        </is>
      </c>
      <c r="D1094" t="inlineStr">
        <is>
          <t>Mental Health Hospital</t>
        </is>
      </c>
      <c r="E1094" t="inlineStr">
        <is>
          <t>NHS Sector</t>
        </is>
      </c>
      <c r="F1094" t="inlineStr">
        <is>
          <t>Visible</t>
        </is>
      </c>
      <c r="G1094" t="b">
        <v>1</v>
      </c>
      <c r="H1094" t="inlineStr">
        <is>
          <t>Foxhall House, Ipswich</t>
        </is>
      </c>
      <c r="I1094" t="inlineStr">
        <is>
          <t>St Clements Hospital</t>
        </is>
      </c>
      <c r="J1094" t="inlineStr"/>
      <c r="K1094" t="inlineStr">
        <is>
          <t>IP3 8LS</t>
        </is>
      </c>
      <c r="L1094" t="inlineStr">
        <is>
          <t>RMY</t>
        </is>
      </c>
      <c r="M1094" t="inlineStr">
        <is>
          <t>Norfolk and Suffolk NHS Foundation Trust</t>
        </is>
      </c>
      <c r="N1094" t="inlineStr"/>
      <c r="O1094" t="inlineStr"/>
      <c r="P1094">
        <f>HYPERLINK("nan", "nan")</f>
        <v/>
      </c>
      <c r="Q1094" t="inlineStr">
        <is>
          <t>(52.05061340332031, 1.1926113367080688)</t>
        </is>
      </c>
      <c r="R1094" t="inlineStr"/>
    </row>
    <row r="1095">
      <c r="A1095" t="n">
        <v>6795504</v>
      </c>
      <c r="B1095" t="inlineStr">
        <is>
          <t>NT30A</t>
        </is>
      </c>
      <c r="C1095" t="inlineStr">
        <is>
          <t>Hospital</t>
        </is>
      </c>
      <c r="D1095" t="inlineStr">
        <is>
          <t>UNKNOWN</t>
        </is>
      </c>
      <c r="E1095" t="inlineStr">
        <is>
          <t>NHS Sector</t>
        </is>
      </c>
      <c r="F1095" t="inlineStr">
        <is>
          <t>Visible</t>
        </is>
      </c>
      <c r="G1095" t="b">
        <v>1</v>
      </c>
      <c r="H1095" t="inlineStr">
        <is>
          <t>Spire Nottingham Hospital</t>
        </is>
      </c>
      <c r="I1095" t="inlineStr">
        <is>
          <t>Spire Nottingham Hospital, Tollerton Lane, Tollerton</t>
        </is>
      </c>
      <c r="J1095" t="inlineStr">
        <is>
          <t>Nottingham, Nottinghamshire</t>
        </is>
      </c>
      <c r="K1095" t="inlineStr">
        <is>
          <t>NG12 4GA</t>
        </is>
      </c>
      <c r="L1095" t="inlineStr">
        <is>
          <t>NT3</t>
        </is>
      </c>
      <c r="M1095" t="inlineStr">
        <is>
          <t>Spire Healthcare</t>
        </is>
      </c>
      <c r="N1095" t="inlineStr">
        <is>
          <t>0115 937 7800</t>
        </is>
      </c>
      <c r="O1095" t="inlineStr">
        <is>
          <t>ntgbookings@spirehealthcare.com</t>
        </is>
      </c>
      <c r="P1095">
        <f>HYPERLINK("https://www.spirehealthcare.com/spire-nottingham-hospital/", "https://www.spirehealthcare.com/spire-nottingham-hospital/")</f>
        <v/>
      </c>
      <c r="Q1095" t="inlineStr">
        <is>
          <t>(52.91842651367188, -1.086676001548767)</t>
        </is>
      </c>
      <c r="R1095" t="inlineStr">
        <is>
          <t>0115 937 7826</t>
        </is>
      </c>
    </row>
    <row r="1096">
      <c r="A1096" t="n">
        <v>7071384</v>
      </c>
      <c r="B1096" t="inlineStr">
        <is>
          <t>RXAG5</t>
        </is>
      </c>
      <c r="C1096" t="inlineStr">
        <is>
          <t>Hospital</t>
        </is>
      </c>
      <c r="D1096" t="inlineStr">
        <is>
          <t>Mental Health Hospital</t>
        </is>
      </c>
      <c r="E1096" t="inlineStr">
        <is>
          <t>NHS Sector</t>
        </is>
      </c>
      <c r="F1096" t="inlineStr">
        <is>
          <t>Visible</t>
        </is>
      </c>
      <c r="G1096" t="b">
        <v>1</v>
      </c>
      <c r="H1096" t="inlineStr">
        <is>
          <t>Ancora House</t>
        </is>
      </c>
      <c r="I1096" t="inlineStr">
        <is>
          <t>Countess of Chester Healthpark, Liverpool Road</t>
        </is>
      </c>
      <c r="J1096" t="inlineStr">
        <is>
          <t>Chester, Cheshire</t>
        </is>
      </c>
      <c r="K1096" t="inlineStr">
        <is>
          <t>CH2 1BQ</t>
        </is>
      </c>
      <c r="L1096" t="inlineStr">
        <is>
          <t>RXA</t>
        </is>
      </c>
      <c r="M1096" t="inlineStr">
        <is>
          <t>Cheshire and Wirral Partnership NHS Foundation Trust</t>
        </is>
      </c>
      <c r="N1096" t="inlineStr">
        <is>
          <t>01244 397258</t>
        </is>
      </c>
      <c r="O1096" t="inlineStr"/>
      <c r="P1096">
        <f>HYPERLINK("http://www.mymind.org.uk/", "http://www.mymind.org.uk/")</f>
        <v/>
      </c>
      <c r="Q1096" t="inlineStr">
        <is>
          <t>(53.2115478515625, -2.898810625076293)</t>
        </is>
      </c>
      <c r="R1096" t="inlineStr"/>
    </row>
    <row r="1097">
      <c r="A1097" t="n">
        <v>7071523</v>
      </c>
      <c r="B1097" t="inlineStr">
        <is>
          <t>RQ370</t>
        </is>
      </c>
      <c r="C1097" t="inlineStr">
        <is>
          <t>Hospital</t>
        </is>
      </c>
      <c r="D1097" t="inlineStr">
        <is>
          <t>Hospital</t>
        </is>
      </c>
      <c r="E1097" t="inlineStr">
        <is>
          <t>Independent Sector</t>
        </is>
      </c>
      <c r="F1097" t="inlineStr">
        <is>
          <t>Visible</t>
        </is>
      </c>
      <c r="G1097" t="b">
        <v>0</v>
      </c>
      <c r="H1097" t="inlineStr">
        <is>
          <t>Birmingham Women's Hospital</t>
        </is>
      </c>
      <c r="I1097" t="inlineStr">
        <is>
          <t>Mindelsohn Way, Edgbaston</t>
        </is>
      </c>
      <c r="J1097" t="inlineStr">
        <is>
          <t>Birmingham, West Midlands</t>
        </is>
      </c>
      <c r="K1097" t="inlineStr">
        <is>
          <t>B15 2TG</t>
        </is>
      </c>
      <c r="L1097" t="inlineStr">
        <is>
          <t>RQ3</t>
        </is>
      </c>
      <c r="M1097" t="inlineStr">
        <is>
          <t>Birmingham Women's and Children's NHS Foundation Trust</t>
        </is>
      </c>
      <c r="N1097" t="inlineStr"/>
      <c r="O1097" t="inlineStr"/>
      <c r="P1097">
        <f>HYPERLINK("nan", "nan")</f>
        <v/>
      </c>
      <c r="Q1097" t="inlineStr">
        <is>
          <t>(52.4532356262207, -1.9428908824920648)</t>
        </is>
      </c>
      <c r="R1097" t="inlineStr"/>
    </row>
    <row r="1098">
      <c r="A1098" t="n">
        <v>7353080</v>
      </c>
      <c r="B1098" t="inlineStr">
        <is>
          <t>RGN90</t>
        </is>
      </c>
      <c r="C1098" t="inlineStr">
        <is>
          <t>Hospital</t>
        </is>
      </c>
      <c r="D1098" t="inlineStr">
        <is>
          <t>UNKNOWN</t>
        </is>
      </c>
      <c r="E1098" t="inlineStr">
        <is>
          <t>Independent Sector</t>
        </is>
      </c>
      <c r="F1098" t="inlineStr">
        <is>
          <t>Visible</t>
        </is>
      </c>
      <c r="G1098" t="b">
        <v>1</v>
      </c>
      <c r="H1098" t="inlineStr">
        <is>
          <t>Hinchingbrooke Hospital</t>
        </is>
      </c>
      <c r="I1098" t="inlineStr">
        <is>
          <t>Hinchingbrooke Hospital, Hinchingbrooke Park</t>
        </is>
      </c>
      <c r="J1098" t="inlineStr">
        <is>
          <t>Huntingdon, Cambridgeshire</t>
        </is>
      </c>
      <c r="K1098" t="inlineStr">
        <is>
          <t>PE29 6NT</t>
        </is>
      </c>
      <c r="L1098" t="inlineStr">
        <is>
          <t>RGN</t>
        </is>
      </c>
      <c r="M1098" t="inlineStr">
        <is>
          <t>North West Anglia NHS Foundation Trust</t>
        </is>
      </c>
      <c r="N1098" t="inlineStr">
        <is>
          <t>01480 416416</t>
        </is>
      </c>
      <c r="O1098" t="inlineStr"/>
      <c r="P1098">
        <f>HYPERLINK("https://www.nwangliaft.nhs.uk/", "https://www.nwangliaft.nhs.uk/")</f>
        <v/>
      </c>
      <c r="Q1098" t="inlineStr">
        <is>
          <t>(52.33335113525391, -0.2026640325784683)</t>
        </is>
      </c>
      <c r="R1098" t="inlineStr"/>
    </row>
    <row r="1099">
      <c r="A1099" t="n">
        <v>7353197</v>
      </c>
      <c r="B1099" t="inlineStr">
        <is>
          <t>RH8D6</t>
        </is>
      </c>
      <c r="C1099" t="inlineStr">
        <is>
          <t>Hospital</t>
        </is>
      </c>
      <c r="D1099" t="inlineStr">
        <is>
          <t>Hospital</t>
        </is>
      </c>
      <c r="E1099" t="inlineStr">
        <is>
          <t>NHS Sector</t>
        </is>
      </c>
      <c r="F1099" t="inlineStr">
        <is>
          <t>Visible</t>
        </is>
      </c>
      <c r="G1099" t="b">
        <v>1</v>
      </c>
      <c r="H1099" t="inlineStr">
        <is>
          <t>Exeter Community Hospital</t>
        </is>
      </c>
      <c r="I1099" t="inlineStr">
        <is>
          <t>Hospital Lane</t>
        </is>
      </c>
      <c r="J1099" t="inlineStr"/>
      <c r="K1099" t="inlineStr">
        <is>
          <t>EX1 3RB</t>
        </is>
      </c>
      <c r="L1099" t="inlineStr">
        <is>
          <t>RH8</t>
        </is>
      </c>
      <c r="M1099" t="inlineStr">
        <is>
          <t>Royal Devon and Exeter NHS Foundation Trust</t>
        </is>
      </c>
      <c r="N1099" t="inlineStr"/>
      <c r="O1099" t="inlineStr"/>
      <c r="P1099">
        <f>HYPERLINK("nan", "nan")</f>
        <v/>
      </c>
      <c r="Q1099" t="inlineStr">
        <is>
          <t>(50.73098373413086, -3.484140634536743)</t>
        </is>
      </c>
      <c r="R1099" t="inlineStr"/>
    </row>
    <row r="1100">
      <c r="A1100" t="n">
        <v>7560330</v>
      </c>
      <c r="B1100" t="inlineStr">
        <is>
          <t>NVC0M</t>
        </is>
      </c>
      <c r="C1100" t="inlineStr">
        <is>
          <t>Hospital</t>
        </is>
      </c>
      <c r="D1100" t="inlineStr">
        <is>
          <t>UNKNOWN</t>
        </is>
      </c>
      <c r="E1100" t="inlineStr">
        <is>
          <t>NHS Sector</t>
        </is>
      </c>
      <c r="F1100" t="inlineStr">
        <is>
          <t>Visible</t>
        </is>
      </c>
      <c r="G1100" t="b">
        <v>1</v>
      </c>
      <c r="H1100" t="inlineStr">
        <is>
          <t>West Valley Hospital</t>
        </is>
      </c>
      <c r="I1100" t="inlineStr">
        <is>
          <t>Level 9, Interchange, 81-85 Wellesley Road</t>
        </is>
      </c>
      <c r="J1100" t="inlineStr">
        <is>
          <t>Croydon, Surrey</t>
        </is>
      </c>
      <c r="K1100" t="inlineStr">
        <is>
          <t>CR0 2RD</t>
        </is>
      </c>
      <c r="L1100" t="inlineStr">
        <is>
          <t>NVC</t>
        </is>
      </c>
      <c r="M1100" t="inlineStr">
        <is>
          <t>Ramsay Healthcare UK Operations Limited</t>
        </is>
      </c>
      <c r="N1100" t="inlineStr">
        <is>
          <t>020 3946 0010</t>
        </is>
      </c>
      <c r="O1100" t="inlineStr">
        <is>
          <t>croydon.enquiries@ramsayhealth.co.uk</t>
        </is>
      </c>
      <c r="P1100">
        <f>HYPERLINK("https://www.westvalleyhospital.co.uk/", "https://www.westvalleyhospital.co.uk/")</f>
        <v/>
      </c>
      <c r="Q1100" t="inlineStr">
        <is>
          <t>(51.38014221191406, -0.1003639101982116)</t>
        </is>
      </c>
      <c r="R1100" t="inlineStr"/>
    </row>
    <row r="1101">
      <c r="A1101" t="n">
        <v>7560656</v>
      </c>
      <c r="B1101" t="inlineStr">
        <is>
          <t>RX38Q</t>
        </is>
      </c>
      <c r="C1101" t="inlineStr">
        <is>
          <t>Hospital</t>
        </is>
      </c>
      <c r="D1101" t="inlineStr">
        <is>
          <t>UNKNOWN</t>
        </is>
      </c>
      <c r="E1101" t="inlineStr">
        <is>
          <t>Independent Sector</t>
        </is>
      </c>
      <c r="F1101" t="inlineStr">
        <is>
          <t>Visible</t>
        </is>
      </c>
      <c r="G1101" t="b">
        <v>0</v>
      </c>
      <c r="H1101" t="inlineStr">
        <is>
          <t>Redcar Primary Care Hospital</t>
        </is>
      </c>
      <c r="I1101" t="inlineStr">
        <is>
          <t>West Dyke Road</t>
        </is>
      </c>
      <c r="J1101" t="inlineStr">
        <is>
          <t>Redcar, Cleveland</t>
        </is>
      </c>
      <c r="K1101" t="inlineStr">
        <is>
          <t>TS10 4NW</t>
        </is>
      </c>
      <c r="L1101" t="inlineStr">
        <is>
          <t>RX3</t>
        </is>
      </c>
      <c r="M1101" t="inlineStr">
        <is>
          <t>Tees, Esk and Wear Valleys NHS Foundation Trust</t>
        </is>
      </c>
      <c r="N1101" t="inlineStr"/>
      <c r="O1101" t="inlineStr"/>
      <c r="P1101">
        <f>HYPERLINK("nan", "nan")</f>
        <v/>
      </c>
      <c r="Q1101" t="inlineStr">
        <is>
          <t>(54.60058212280274, -1.0696914196014404)</t>
        </is>
      </c>
      <c r="R1101" t="inlineStr"/>
    </row>
    <row r="1102">
      <c r="A1102" t="n">
        <v>7560659</v>
      </c>
      <c r="B1102" t="inlineStr">
        <is>
          <t>NNFA7</t>
        </is>
      </c>
      <c r="C1102" t="inlineStr">
        <is>
          <t>Hospital</t>
        </is>
      </c>
      <c r="D1102" t="inlineStr">
        <is>
          <t>UNKNOWN</t>
        </is>
      </c>
      <c r="E1102" t="inlineStr">
        <is>
          <t>NHS Sector</t>
        </is>
      </c>
      <c r="F1102" t="inlineStr">
        <is>
          <t>Visible</t>
        </is>
      </c>
      <c r="G1102" t="b">
        <v>1</v>
      </c>
      <c r="H1102" t="inlineStr">
        <is>
          <t>Goole &amp; District Hospital</t>
        </is>
      </c>
      <c r="I1102" t="inlineStr">
        <is>
          <t>Woodland Avenue</t>
        </is>
      </c>
      <c r="J1102" t="inlineStr">
        <is>
          <t>Goole, North Humberside</t>
        </is>
      </c>
      <c r="K1102" t="inlineStr">
        <is>
          <t>DN14 6RX</t>
        </is>
      </c>
      <c r="L1102" t="inlineStr">
        <is>
          <t>NNF</t>
        </is>
      </c>
      <c r="M1102" t="inlineStr">
        <is>
          <t>City Health Care Partnership Cic</t>
        </is>
      </c>
      <c r="N1102" t="inlineStr">
        <is>
          <t>01405 720720</t>
        </is>
      </c>
      <c r="O1102" t="inlineStr"/>
      <c r="P1102">
        <f>HYPERLINK("nan", "nan")</f>
        <v/>
      </c>
      <c r="Q1102" t="inlineStr">
        <is>
          <t>(53.7154655456543, -0.8749167919158934)</t>
        </is>
      </c>
      <c r="R1102" t="inlineStr"/>
    </row>
    <row r="1103">
      <c r="A1103" t="n">
        <v>7560822</v>
      </c>
      <c r="B1103" t="inlineStr">
        <is>
          <t>R1L10</t>
        </is>
      </c>
      <c r="C1103" t="inlineStr">
        <is>
          <t>Hospital</t>
        </is>
      </c>
      <c r="D1103" t="inlineStr">
        <is>
          <t>Hospital</t>
        </is>
      </c>
      <c r="E1103" t="inlineStr">
        <is>
          <t>Independent Sector</t>
        </is>
      </c>
      <c r="F1103" t="inlineStr">
        <is>
          <t>Visible</t>
        </is>
      </c>
      <c r="G1103" t="b">
        <v>1</v>
      </c>
      <c r="H1103" t="inlineStr">
        <is>
          <t>Rochford Community Hospital</t>
        </is>
      </c>
      <c r="I1103" t="inlineStr">
        <is>
          <t>Union Lane</t>
        </is>
      </c>
      <c r="J1103" t="inlineStr">
        <is>
          <t>Rochford, Essex</t>
        </is>
      </c>
      <c r="K1103" t="inlineStr">
        <is>
          <t>SS4 1RB</t>
        </is>
      </c>
      <c r="L1103" t="inlineStr">
        <is>
          <t>R1L</t>
        </is>
      </c>
      <c r="M1103" t="inlineStr">
        <is>
          <t>Essex Partnership University NHS Foundation Trust</t>
        </is>
      </c>
      <c r="N1103" t="inlineStr">
        <is>
          <t>01702 538000</t>
        </is>
      </c>
      <c r="O1103" t="inlineStr"/>
      <c r="P1103">
        <f>HYPERLINK("nan", "nan")</f>
        <v/>
      </c>
      <c r="Q1103" t="inlineStr">
        <is>
          <t>(51.58395385742188, 0.7027963995933533)</t>
        </is>
      </c>
      <c r="R1103" t="inlineStr"/>
    </row>
    <row r="1104">
      <c r="A1104" t="n">
        <v>7757945</v>
      </c>
      <c r="B1104" t="inlineStr">
        <is>
          <t>R1L50</t>
        </is>
      </c>
      <c r="C1104" t="inlineStr">
        <is>
          <t>Hospital</t>
        </is>
      </c>
      <c r="D1104" t="inlineStr">
        <is>
          <t>Hospital</t>
        </is>
      </c>
      <c r="E1104" t="inlineStr">
        <is>
          <t>NHS Sector</t>
        </is>
      </c>
      <c r="F1104" t="inlineStr">
        <is>
          <t>Visible</t>
        </is>
      </c>
      <c r="G1104" t="b">
        <v>1</v>
      </c>
      <c r="H1104" t="inlineStr">
        <is>
          <t>Thurrock Community Hospital</t>
        </is>
      </c>
      <c r="I1104" t="inlineStr">
        <is>
          <t>Long Lane</t>
        </is>
      </c>
      <c r="J1104" t="inlineStr">
        <is>
          <t>Grays, Essex</t>
        </is>
      </c>
      <c r="K1104" t="inlineStr">
        <is>
          <t>RM16 2PX</t>
        </is>
      </c>
      <c r="L1104" t="inlineStr">
        <is>
          <t>R1L</t>
        </is>
      </c>
      <c r="M1104" t="inlineStr">
        <is>
          <t>Essex Partnership University NHS Foundation Trust</t>
        </is>
      </c>
      <c r="N1104" t="inlineStr">
        <is>
          <t>0300 123 0808</t>
        </is>
      </c>
      <c r="O1104" t="inlineStr"/>
      <c r="P1104">
        <f>HYPERLINK("nan", "nan")</f>
        <v/>
      </c>
      <c r="Q1104" t="inlineStr">
        <is>
          <t>(51.496376037597656, 0.3362110257148743)</t>
        </is>
      </c>
      <c r="R1104" t="inlineStr"/>
    </row>
    <row r="1105">
      <c r="A1105" t="n">
        <v>7828754</v>
      </c>
      <c r="B1105" t="inlineStr">
        <is>
          <t>RHQRC</t>
        </is>
      </c>
      <c r="C1105" t="inlineStr">
        <is>
          <t>Hospital</t>
        </is>
      </c>
      <c r="D1105" t="inlineStr">
        <is>
          <t>UNKNOWN</t>
        </is>
      </c>
      <c r="E1105" t="inlineStr">
        <is>
          <t>Independent Sector</t>
        </is>
      </c>
      <c r="F1105" t="inlineStr">
        <is>
          <t>Visible</t>
        </is>
      </c>
      <c r="G1105" t="b">
        <v>0</v>
      </c>
      <c r="H1105" t="inlineStr">
        <is>
          <t>Ryegate Childrens Hospital</t>
        </is>
      </c>
      <c r="I1105" t="inlineStr">
        <is>
          <t>Tapton Crescent Road</t>
        </is>
      </c>
      <c r="J1105" t="inlineStr">
        <is>
          <t>Sheffield, South Yorkshire</t>
        </is>
      </c>
      <c r="K1105" t="inlineStr">
        <is>
          <t>S10 5DD</t>
        </is>
      </c>
      <c r="L1105" t="inlineStr">
        <is>
          <t>RHQ</t>
        </is>
      </c>
      <c r="M1105" t="inlineStr">
        <is>
          <t>Sheffield Teaching Hospitals NHS Foundation Trust</t>
        </is>
      </c>
      <c r="N1105" t="inlineStr"/>
      <c r="O1105" t="inlineStr"/>
      <c r="P1105">
        <f>HYPERLINK("nan", "nan")</f>
        <v/>
      </c>
      <c r="Q1105" t="inlineStr">
        <is>
          <t>(53.37828826904297, -1.510799765586853)</t>
        </is>
      </c>
      <c r="R1105" t="inlineStr"/>
    </row>
    <row r="1106">
      <c r="A1106" t="n">
        <v>7828769</v>
      </c>
      <c r="B1106" t="inlineStr">
        <is>
          <t>RK5FK</t>
        </is>
      </c>
      <c r="C1106" t="inlineStr">
        <is>
          <t>Hospital</t>
        </is>
      </c>
      <c r="D1106" t="inlineStr">
        <is>
          <t>UNKNOWN</t>
        </is>
      </c>
      <c r="E1106" t="inlineStr">
        <is>
          <t>Independent Sector</t>
        </is>
      </c>
      <c r="F1106" t="inlineStr">
        <is>
          <t>Visible</t>
        </is>
      </c>
      <c r="G1106" t="b">
        <v>0</v>
      </c>
      <c r="H1106" t="inlineStr">
        <is>
          <t>Ashfield Community Hospital</t>
        </is>
      </c>
      <c r="I1106" t="inlineStr">
        <is>
          <t>Portland Street, Kirkby-In-Ashfield</t>
        </is>
      </c>
      <c r="J1106" t="inlineStr">
        <is>
          <t>Nottingham, Nottinghamshire</t>
        </is>
      </c>
      <c r="K1106" t="inlineStr">
        <is>
          <t>NG17 7AB</t>
        </is>
      </c>
      <c r="L1106" t="inlineStr">
        <is>
          <t>RK5</t>
        </is>
      </c>
      <c r="M1106" t="inlineStr">
        <is>
          <t>Sherwood Forest Hospitals NHS Foundation Trust</t>
        </is>
      </c>
      <c r="N1106" t="inlineStr"/>
      <c r="O1106" t="inlineStr"/>
      <c r="P1106">
        <f>HYPERLINK("nan", "nan")</f>
        <v/>
      </c>
      <c r="Q1106" t="inlineStr">
        <is>
          <t>(53.10095977783203, -1.2466495037078855)</t>
        </is>
      </c>
      <c r="R1106" t="inlineStr"/>
    </row>
    <row r="1107">
      <c r="A1107" t="n">
        <v>8027649</v>
      </c>
      <c r="B1107" t="inlineStr">
        <is>
          <t>DJ001</t>
        </is>
      </c>
      <c r="C1107" t="inlineStr">
        <is>
          <t>Hospital</t>
        </is>
      </c>
      <c r="D1107" t="inlineStr">
        <is>
          <t>UNKNOWN</t>
        </is>
      </c>
      <c r="E1107" t="inlineStr">
        <is>
          <t>NHS Sector</t>
        </is>
      </c>
      <c r="F1107" t="inlineStr">
        <is>
          <t>Visible</t>
        </is>
      </c>
      <c r="G1107" t="b">
        <v>0</v>
      </c>
      <c r="H1107" t="inlineStr">
        <is>
          <t>St Lukes Hospice (Harrow)</t>
        </is>
      </c>
      <c r="I1107" t="inlineStr">
        <is>
          <t>Kenton Grange, Kenton Road</t>
        </is>
      </c>
      <c r="J1107" t="inlineStr">
        <is>
          <t>Harrow, Middlesex</t>
        </is>
      </c>
      <c r="K1107" t="inlineStr">
        <is>
          <t>HA3 0YG</t>
        </is>
      </c>
      <c r="L1107" t="inlineStr">
        <is>
          <t>DJ0</t>
        </is>
      </c>
      <c r="M1107" t="inlineStr">
        <is>
          <t>St Lukes Hospice (Harrow)</t>
        </is>
      </c>
      <c r="N1107" t="inlineStr"/>
      <c r="O1107" t="inlineStr"/>
      <c r="P1107">
        <f>HYPERLINK("nan", "nan")</f>
        <v/>
      </c>
      <c r="Q1107" t="inlineStr">
        <is>
          <t>(51.58670425415039, -0.3002717196941376)</t>
        </is>
      </c>
      <c r="R1107" t="inlineStr"/>
    </row>
    <row r="1108">
      <c r="A1108" t="n">
        <v>8028042</v>
      </c>
      <c r="B1108" t="inlineStr">
        <is>
          <t>DJH01</t>
        </is>
      </c>
      <c r="C1108" t="inlineStr">
        <is>
          <t>Hospital</t>
        </is>
      </c>
      <c r="D1108" t="inlineStr">
        <is>
          <t>UNKNOWN</t>
        </is>
      </c>
      <c r="E1108" t="inlineStr">
        <is>
          <t>NHS Sector</t>
        </is>
      </c>
      <c r="F1108" t="inlineStr">
        <is>
          <t>Visible</t>
        </is>
      </c>
      <c r="G1108" t="b">
        <v>0</v>
      </c>
      <c r="H1108" t="inlineStr">
        <is>
          <t>The Royal Buckinghamshire Hospital Ltd</t>
        </is>
      </c>
      <c r="I1108" t="inlineStr">
        <is>
          <t>Buckingham Road</t>
        </is>
      </c>
      <c r="J1108" t="inlineStr">
        <is>
          <t>Aylesbury, Buckinghamshire</t>
        </is>
      </c>
      <c r="K1108" t="inlineStr">
        <is>
          <t>HP19 9AB</t>
        </is>
      </c>
      <c r="L1108" t="inlineStr">
        <is>
          <t>DJH</t>
        </is>
      </c>
      <c r="M1108" t="inlineStr">
        <is>
          <t>The Royal Buckinghamshire Hospital Ltd</t>
        </is>
      </c>
      <c r="N1108" t="inlineStr"/>
      <c r="O1108" t="inlineStr"/>
      <c r="P1108">
        <f>HYPERLINK("nan", "nan")</f>
        <v/>
      </c>
      <c r="Q1108" t="inlineStr">
        <is>
          <t>(51.82072448730469, -0.8159034252166748)</t>
        </is>
      </c>
      <c r="R1108" t="inlineStr"/>
    </row>
    <row r="1109">
      <c r="A1109" t="n">
        <v>8028120</v>
      </c>
      <c r="B1109" t="inlineStr">
        <is>
          <t>NVC0R</t>
        </is>
      </c>
      <c r="C1109" t="inlineStr">
        <is>
          <t>Hospital</t>
        </is>
      </c>
      <c r="D1109" t="inlineStr">
        <is>
          <t>UNKNOWN</t>
        </is>
      </c>
      <c r="E1109" t="inlineStr">
        <is>
          <t>NHS Sector</t>
        </is>
      </c>
      <c r="F1109" t="inlineStr">
        <is>
          <t>Visible</t>
        </is>
      </c>
      <c r="G1109" t="b">
        <v>1</v>
      </c>
      <c r="H1109" t="inlineStr">
        <is>
          <t>Tees Valley Hospital</t>
        </is>
      </c>
      <c r="I1109" t="inlineStr">
        <is>
          <t>Church Lane, Acklam</t>
        </is>
      </c>
      <c r="J1109" t="inlineStr">
        <is>
          <t>Middlesbrough, Cleveland</t>
        </is>
      </c>
      <c r="K1109" t="inlineStr">
        <is>
          <t>TS5 7DX</t>
        </is>
      </c>
      <c r="L1109" t="inlineStr">
        <is>
          <t>NVC</t>
        </is>
      </c>
      <c r="M1109" t="inlineStr">
        <is>
          <t>Ramsay Healthcare UK Operations Limited</t>
        </is>
      </c>
      <c r="N1109" t="inlineStr">
        <is>
          <t>01642 087334</t>
        </is>
      </c>
      <c r="O1109" t="inlineStr"/>
      <c r="P1109">
        <f>HYPERLINK("https://www.teesvalleyhospital.co.uk", "https://www.teesvalleyhospital.co.uk")</f>
        <v/>
      </c>
      <c r="Q1109" t="inlineStr">
        <is>
          <t>(54.54643249511719, -1.2509884834289553)</t>
        </is>
      </c>
      <c r="R1109" t="inlineStr"/>
    </row>
    <row r="1110">
      <c r="A1110" t="n">
        <v>8127678</v>
      </c>
      <c r="B1110" t="inlineStr">
        <is>
          <t>RTH13</t>
        </is>
      </c>
      <c r="C1110" t="inlineStr">
        <is>
          <t>Hospital</t>
        </is>
      </c>
      <c r="D1110" t="inlineStr">
        <is>
          <t>UNKNOWN</t>
        </is>
      </c>
      <c r="E1110" t="inlineStr">
        <is>
          <t>Independent Sector</t>
        </is>
      </c>
      <c r="F1110" t="inlineStr">
        <is>
          <t>Visible</t>
        </is>
      </c>
      <c r="G1110" t="b">
        <v>0</v>
      </c>
      <c r="H1110" t="inlineStr">
        <is>
          <t>Oxford City Community Hospital</t>
        </is>
      </c>
      <c r="I1110" t="inlineStr">
        <is>
          <t>The Fulbrook Centre, Churchill Hospital, Headley Way, Headington</t>
        </is>
      </c>
      <c r="J1110" t="inlineStr">
        <is>
          <t>Oxford, Oxfordshire</t>
        </is>
      </c>
      <c r="K1110" t="inlineStr">
        <is>
          <t>OX3 7JU</t>
        </is>
      </c>
      <c r="L1110" t="inlineStr">
        <is>
          <t>RTH</t>
        </is>
      </c>
      <c r="M1110" t="inlineStr">
        <is>
          <t>Oxford University Hospitals NHS Foundation Trust</t>
        </is>
      </c>
      <c r="N1110" t="inlineStr"/>
      <c r="O1110" t="inlineStr"/>
      <c r="P1110">
        <f>HYPERLINK("nan", "nan")</f>
        <v/>
      </c>
      <c r="Q1110" t="inlineStr">
        <is>
          <t>(51.7496566772461, -1.2141990661621094)</t>
        </is>
      </c>
      <c r="R1110" t="inlineStr"/>
    </row>
    <row r="1111">
      <c r="A1111" t="n">
        <v>8127909</v>
      </c>
      <c r="B1111" t="inlineStr">
        <is>
          <t>DJQ1L</t>
        </is>
      </c>
      <c r="C1111" t="inlineStr">
        <is>
          <t>Hospital</t>
        </is>
      </c>
      <c r="D1111" t="inlineStr">
        <is>
          <t>UNKNOWN</t>
        </is>
      </c>
      <c r="E1111" t="inlineStr">
        <is>
          <t>NHS Sector</t>
        </is>
      </c>
      <c r="F1111" t="inlineStr">
        <is>
          <t>Visible</t>
        </is>
      </c>
      <c r="G1111" t="b">
        <v>0</v>
      </c>
      <c r="H1111" t="inlineStr">
        <is>
          <t>Farnham Hospital &amp; Centre For Health</t>
        </is>
      </c>
      <c r="I1111" t="inlineStr">
        <is>
          <t>Hale Road</t>
        </is>
      </c>
      <c r="J1111" t="inlineStr">
        <is>
          <t>Farnham, Surrey</t>
        </is>
      </c>
      <c r="K1111" t="inlineStr">
        <is>
          <t>GU9 9QL</t>
        </is>
      </c>
      <c r="L1111" t="inlineStr">
        <is>
          <t>DJQ</t>
        </is>
      </c>
      <c r="M1111" t="inlineStr">
        <is>
          <t>Surrey Healthy Children And Families LLP</t>
        </is>
      </c>
      <c r="N1111" t="inlineStr"/>
      <c r="O1111" t="inlineStr"/>
      <c r="P1111">
        <f>HYPERLINK("nan", "nan")</f>
        <v/>
      </c>
      <c r="Q1111" t="inlineStr">
        <is>
          <t>(51.22049331665039, -0.7846275568008424)</t>
        </is>
      </c>
      <c r="R1111" t="inlineStr"/>
    </row>
    <row r="1112">
      <c r="A1112" t="n">
        <v>8228408</v>
      </c>
      <c r="B1112" t="inlineStr">
        <is>
          <t>DKF01</t>
        </is>
      </c>
      <c r="C1112" t="inlineStr">
        <is>
          <t>Hospital</t>
        </is>
      </c>
      <c r="D1112" t="inlineStr">
        <is>
          <t>UNKNOWN</t>
        </is>
      </c>
      <c r="E1112" t="inlineStr">
        <is>
          <t>NHS Sector</t>
        </is>
      </c>
      <c r="F1112" t="inlineStr">
        <is>
          <t>Visible</t>
        </is>
      </c>
      <c r="G1112" t="b">
        <v>1</v>
      </c>
      <c r="H1112" t="inlineStr">
        <is>
          <t>Manchester Private Hospital</t>
        </is>
      </c>
      <c r="I1112" t="inlineStr">
        <is>
          <t>New Court, Regents Place, Windsor Street</t>
        </is>
      </c>
      <c r="J1112" t="inlineStr">
        <is>
          <t>Salford, Greater Manchester</t>
        </is>
      </c>
      <c r="K1112" t="inlineStr">
        <is>
          <t>M5 4HB</t>
        </is>
      </c>
      <c r="L1112" t="inlineStr">
        <is>
          <t>DKF</t>
        </is>
      </c>
      <c r="M1112" t="inlineStr">
        <is>
          <t>Manchester Private Clinic Ltd</t>
        </is>
      </c>
      <c r="N1112" t="inlineStr">
        <is>
          <t>01615078822</t>
        </is>
      </c>
      <c r="O1112" t="inlineStr">
        <is>
          <t>info@manchesterprivatehospital.co.uk</t>
        </is>
      </c>
      <c r="P1112">
        <f>HYPERLINK("http://www.manchesterprivatehospital.co.uk", "http://www.manchesterprivatehospital.co.uk")</f>
        <v/>
      </c>
      <c r="Q1112" t="inlineStr">
        <is>
          <t>(53.47900390625, -2.2785482406616206)</t>
        </is>
      </c>
      <c r="R1112" t="inlineStr">
        <is>
          <t>01615078828</t>
        </is>
      </c>
    </row>
    <row r="1113">
      <c r="A1113" t="n">
        <v>8228422</v>
      </c>
      <c r="B1113" t="inlineStr">
        <is>
          <t>R0A02</t>
        </is>
      </c>
      <c r="C1113" t="inlineStr">
        <is>
          <t>Hospital</t>
        </is>
      </c>
      <c r="D1113" t="inlineStr">
        <is>
          <t>UNKNOWN</t>
        </is>
      </c>
      <c r="E1113" t="inlineStr">
        <is>
          <t>Independent Sector</t>
        </is>
      </c>
      <c r="F1113" t="inlineStr">
        <is>
          <t>Visible</t>
        </is>
      </c>
      <c r="G1113" t="b">
        <v>1</v>
      </c>
      <c r="H1113" t="inlineStr">
        <is>
          <t>Manchester Royal Infirmary</t>
        </is>
      </c>
      <c r="I1113" t="inlineStr">
        <is>
          <t>Oxford Road</t>
        </is>
      </c>
      <c r="J1113" t="inlineStr">
        <is>
          <t>Manchester, Greater Manchester</t>
        </is>
      </c>
      <c r="K1113" t="inlineStr">
        <is>
          <t>M13 9WL</t>
        </is>
      </c>
      <c r="L1113" t="inlineStr">
        <is>
          <t>R0A</t>
        </is>
      </c>
      <c r="M1113" t="inlineStr">
        <is>
          <t>Manchester University NHS Foundation Trust</t>
        </is>
      </c>
      <c r="N1113" t="inlineStr">
        <is>
          <t>0161 276 1234</t>
        </is>
      </c>
      <c r="O1113" t="inlineStr"/>
      <c r="P1113">
        <f>HYPERLINK("https://mft.nhs.uk/mri/", "https://mft.nhs.uk/mri/")</f>
        <v/>
      </c>
      <c r="Q1113" t="inlineStr">
        <is>
          <t>(53.46167373657226, -2.22489070892334)</t>
        </is>
      </c>
      <c r="R1113" t="inlineStr"/>
    </row>
    <row r="1114">
      <c r="A1114" t="n">
        <v>8228423</v>
      </c>
      <c r="B1114" t="inlineStr">
        <is>
          <t>R0A03</t>
        </is>
      </c>
      <c r="C1114" t="inlineStr">
        <is>
          <t>Hospital</t>
        </is>
      </c>
      <c r="D1114" t="inlineStr">
        <is>
          <t>UNKNOWN</t>
        </is>
      </c>
      <c r="E1114" t="inlineStr">
        <is>
          <t>Independent Sector</t>
        </is>
      </c>
      <c r="F1114" t="inlineStr">
        <is>
          <t>Visible</t>
        </is>
      </c>
      <c r="G1114" t="b">
        <v>1</v>
      </c>
      <c r="H1114" t="inlineStr">
        <is>
          <t>Royal Manchester Children's Hospital</t>
        </is>
      </c>
      <c r="I1114" t="inlineStr">
        <is>
          <t>Oxford Road</t>
        </is>
      </c>
      <c r="J1114" t="inlineStr">
        <is>
          <t>Manchester, Greater Manchester</t>
        </is>
      </c>
      <c r="K1114" t="inlineStr">
        <is>
          <t>M13 9WL</t>
        </is>
      </c>
      <c r="L1114" t="inlineStr">
        <is>
          <t>R0A</t>
        </is>
      </c>
      <c r="M1114" t="inlineStr">
        <is>
          <t>Manchester University NHS Foundation Trust</t>
        </is>
      </c>
      <c r="N1114" t="inlineStr">
        <is>
          <t>0161 276 1234</t>
        </is>
      </c>
      <c r="O1114" t="inlineStr"/>
      <c r="P1114">
        <f>HYPERLINK("https://mft.nhs.uk/rmch/", "https://mft.nhs.uk/rmch/")</f>
        <v/>
      </c>
      <c r="Q1114" t="inlineStr">
        <is>
          <t>(53.46046829223633, -2.224475860595703)</t>
        </is>
      </c>
      <c r="R1114" t="inlineStr"/>
    </row>
    <row r="1115">
      <c r="A1115" t="n">
        <v>8228424</v>
      </c>
      <c r="B1115" t="inlineStr">
        <is>
          <t>R0A04</t>
        </is>
      </c>
      <c r="C1115" t="inlineStr">
        <is>
          <t>Hospital</t>
        </is>
      </c>
      <c r="D1115" t="inlineStr">
        <is>
          <t>UNKNOWN</t>
        </is>
      </c>
      <c r="E1115" t="inlineStr">
        <is>
          <t>Independent Sector</t>
        </is>
      </c>
      <c r="F1115" t="inlineStr">
        <is>
          <t>Visible</t>
        </is>
      </c>
      <c r="G1115" t="b">
        <v>1</v>
      </c>
      <c r="H1115" t="inlineStr">
        <is>
          <t>Manchester Royal Eye Hospital</t>
        </is>
      </c>
      <c r="I1115" t="inlineStr">
        <is>
          <t>Oxford Road</t>
        </is>
      </c>
      <c r="J1115" t="inlineStr">
        <is>
          <t>Manchester, Greater Manchester</t>
        </is>
      </c>
      <c r="K1115" t="inlineStr">
        <is>
          <t>M13 9WL</t>
        </is>
      </c>
      <c r="L1115" t="inlineStr">
        <is>
          <t>R0A</t>
        </is>
      </c>
      <c r="M1115" t="inlineStr">
        <is>
          <t>Manchester University NHS Foundation Trust</t>
        </is>
      </c>
      <c r="N1115" t="inlineStr">
        <is>
          <t>0161 276 1234</t>
        </is>
      </c>
      <c r="O1115" t="inlineStr"/>
      <c r="P1115">
        <f>HYPERLINK("https://mft.nhs.uk/royal-eye/", "https://mft.nhs.uk/royal-eye/")</f>
        <v/>
      </c>
      <c r="Q1115" t="inlineStr">
        <is>
          <t>(53.46088790893554, -2.223982334136963)</t>
        </is>
      </c>
      <c r="R1115" t="inlineStr"/>
    </row>
    <row r="1116">
      <c r="A1116" t="n">
        <v>8228425</v>
      </c>
      <c r="B1116" t="inlineStr">
        <is>
          <t>R0A05</t>
        </is>
      </c>
      <c r="C1116" t="inlineStr">
        <is>
          <t>Hospital</t>
        </is>
      </c>
      <c r="D1116" t="inlineStr">
        <is>
          <t>UNKNOWN</t>
        </is>
      </c>
      <c r="E1116" t="inlineStr">
        <is>
          <t>Independent Sector</t>
        </is>
      </c>
      <c r="F1116" t="inlineStr">
        <is>
          <t>Visible</t>
        </is>
      </c>
      <c r="G1116" t="b">
        <v>1</v>
      </c>
      <c r="H1116" t="inlineStr">
        <is>
          <t>St Mary's Hospital</t>
        </is>
      </c>
      <c r="I1116" t="inlineStr">
        <is>
          <t>Oxford Road</t>
        </is>
      </c>
      <c r="J1116" t="inlineStr">
        <is>
          <t>Manchester, Greater Manchester</t>
        </is>
      </c>
      <c r="K1116" t="inlineStr">
        <is>
          <t>M13 9WL</t>
        </is>
      </c>
      <c r="L1116" t="inlineStr">
        <is>
          <t>R0A</t>
        </is>
      </c>
      <c r="M1116" t="inlineStr">
        <is>
          <t>Manchester University NHS Foundation Trust</t>
        </is>
      </c>
      <c r="N1116" t="inlineStr">
        <is>
          <t>0161 276 1234</t>
        </is>
      </c>
      <c r="O1116" t="inlineStr"/>
      <c r="P1116">
        <f>HYPERLINK("https://mft.nhs.uk/saint-marys/", "https://mft.nhs.uk/saint-marys/")</f>
        <v/>
      </c>
      <c r="Q1116" t="inlineStr">
        <is>
          <t>(53.4611701965332, -2.2238965034484863)</t>
        </is>
      </c>
      <c r="R1116" t="inlineStr"/>
    </row>
    <row r="1117">
      <c r="A1117" t="n">
        <v>8228427</v>
      </c>
      <c r="B1117" t="inlineStr">
        <is>
          <t>R0A07</t>
        </is>
      </c>
      <c r="C1117" t="inlineStr">
        <is>
          <t>Hospital</t>
        </is>
      </c>
      <c r="D1117" t="inlineStr">
        <is>
          <t>UNKNOWN</t>
        </is>
      </c>
      <c r="E1117" t="inlineStr">
        <is>
          <t>Independent Sector</t>
        </is>
      </c>
      <c r="F1117" t="inlineStr">
        <is>
          <t>Visible</t>
        </is>
      </c>
      <c r="G1117" t="b">
        <v>1</v>
      </c>
      <c r="H1117" t="inlineStr">
        <is>
          <t>Wythenshawe Hospital</t>
        </is>
      </c>
      <c r="I1117" t="inlineStr">
        <is>
          <t>Southmoor Road, Wythenshawe</t>
        </is>
      </c>
      <c r="J1117" t="inlineStr">
        <is>
          <t>Manchester, Greater Manchester</t>
        </is>
      </c>
      <c r="K1117" t="inlineStr">
        <is>
          <t>M23 9LT</t>
        </is>
      </c>
      <c r="L1117" t="inlineStr">
        <is>
          <t>R0A</t>
        </is>
      </c>
      <c r="M1117" t="inlineStr">
        <is>
          <t>Manchester University NHS Foundation Trust</t>
        </is>
      </c>
      <c r="N1117" t="inlineStr">
        <is>
          <t>01619987070</t>
        </is>
      </c>
      <c r="O1117" t="inlineStr"/>
      <c r="P1117">
        <f>HYPERLINK("https://mft.nhs.uk/wythenshawe/", "https://mft.nhs.uk/wythenshawe/")</f>
        <v/>
      </c>
      <c r="Q1117" t="inlineStr">
        <is>
          <t>(53.38885116577149, -2.2918150424957275)</t>
        </is>
      </c>
      <c r="R1117" t="inlineStr"/>
    </row>
    <row r="1118">
      <c r="A1118" t="n">
        <v>8228428</v>
      </c>
      <c r="B1118" t="inlineStr">
        <is>
          <t>R0A08</t>
        </is>
      </c>
      <c r="C1118" t="inlineStr">
        <is>
          <t>Hospital</t>
        </is>
      </c>
      <c r="D1118" t="inlineStr">
        <is>
          <t>UNKNOWN</t>
        </is>
      </c>
      <c r="E1118" t="inlineStr">
        <is>
          <t>Independent Sector</t>
        </is>
      </c>
      <c r="F1118" t="inlineStr">
        <is>
          <t>Visible</t>
        </is>
      </c>
      <c r="G1118" t="b">
        <v>1</v>
      </c>
      <c r="H1118" t="inlineStr">
        <is>
          <t>Withington Community Hospital</t>
        </is>
      </c>
      <c r="I1118" t="inlineStr">
        <is>
          <t>Nell Lane, West Didsbury</t>
        </is>
      </c>
      <c r="J1118" t="inlineStr">
        <is>
          <t>Manchester, Greater Manchester</t>
        </is>
      </c>
      <c r="K1118" t="inlineStr">
        <is>
          <t>M20 2LR</t>
        </is>
      </c>
      <c r="L1118" t="inlineStr">
        <is>
          <t>R0A</t>
        </is>
      </c>
      <c r="M1118" t="inlineStr">
        <is>
          <t>Manchester University NHS Foundation Trust</t>
        </is>
      </c>
      <c r="N1118" t="inlineStr">
        <is>
          <t>01614345555</t>
        </is>
      </c>
      <c r="O1118" t="inlineStr"/>
      <c r="P1118">
        <f>HYPERLINK("https://mft.nhs.uk/withington/", "https://mft.nhs.uk/withington/")</f>
        <v/>
      </c>
      <c r="Q1118" t="inlineStr">
        <is>
          <t>(53.42520141601562, -2.2452168464660645)</t>
        </is>
      </c>
      <c r="R1118" t="inlineStr"/>
    </row>
    <row r="1119">
      <c r="A1119" t="n">
        <v>8228429</v>
      </c>
      <c r="B1119" t="inlineStr">
        <is>
          <t>R0A09</t>
        </is>
      </c>
      <c r="C1119" t="inlineStr">
        <is>
          <t>Hospital</t>
        </is>
      </c>
      <c r="D1119" t="inlineStr">
        <is>
          <t>UNKNOWN</t>
        </is>
      </c>
      <c r="E1119" t="inlineStr">
        <is>
          <t>Independent Sector</t>
        </is>
      </c>
      <c r="F1119" t="inlineStr">
        <is>
          <t>Visible</t>
        </is>
      </c>
      <c r="G1119" t="b">
        <v>1</v>
      </c>
      <c r="H1119" t="inlineStr">
        <is>
          <t>Trafford General Hospital</t>
        </is>
      </c>
      <c r="I1119" t="inlineStr">
        <is>
          <t>Moorside Road, Urmston</t>
        </is>
      </c>
      <c r="J1119" t="inlineStr">
        <is>
          <t>Manchester, Greater Manchester</t>
        </is>
      </c>
      <c r="K1119" t="inlineStr">
        <is>
          <t>M41 5SL</t>
        </is>
      </c>
      <c r="L1119" t="inlineStr">
        <is>
          <t>R0A</t>
        </is>
      </c>
      <c r="M1119" t="inlineStr">
        <is>
          <t>Manchester University NHS Foundation Trust</t>
        </is>
      </c>
      <c r="N1119" t="inlineStr">
        <is>
          <t>0161 748 4022</t>
        </is>
      </c>
      <c r="O1119" t="inlineStr"/>
      <c r="P1119">
        <f>HYPERLINK("https://mft.nhs.uk/trafford/", "https://mft.nhs.uk/trafford/")</f>
        <v/>
      </c>
      <c r="Q1119" t="inlineStr">
        <is>
          <t>(53.45406723022461, -2.370682954788208)</t>
        </is>
      </c>
      <c r="R1119" t="inlineStr"/>
    </row>
    <row r="1120">
      <c r="A1120" t="n">
        <v>8228430</v>
      </c>
      <c r="B1120" t="inlineStr">
        <is>
          <t>R0A10</t>
        </is>
      </c>
      <c r="C1120" t="inlineStr">
        <is>
          <t>Hospital</t>
        </is>
      </c>
      <c r="D1120" t="inlineStr">
        <is>
          <t>UNKNOWN</t>
        </is>
      </c>
      <c r="E1120" t="inlineStr">
        <is>
          <t>Independent Sector</t>
        </is>
      </c>
      <c r="F1120" t="inlineStr">
        <is>
          <t>Visible</t>
        </is>
      </c>
      <c r="G1120" t="b">
        <v>1</v>
      </c>
      <c r="H1120" t="inlineStr">
        <is>
          <t>Altrincham Hospital</t>
        </is>
      </c>
      <c r="I1120" t="inlineStr">
        <is>
          <t>Railway Street</t>
        </is>
      </c>
      <c r="J1120" t="inlineStr">
        <is>
          <t>Altrincham, Cheshire</t>
        </is>
      </c>
      <c r="K1120" t="inlineStr">
        <is>
          <t>WA14 2RE</t>
        </is>
      </c>
      <c r="L1120" t="inlineStr">
        <is>
          <t>R0A</t>
        </is>
      </c>
      <c r="M1120" t="inlineStr">
        <is>
          <t>Manchester University NHS Foundation Trust</t>
        </is>
      </c>
      <c r="N1120" t="inlineStr">
        <is>
          <t>0161 413 7700</t>
        </is>
      </c>
      <c r="O1120" t="inlineStr"/>
      <c r="P1120">
        <f>HYPERLINK("https://mft.nhs.uk/altrincham/", "https://mft.nhs.uk/altrincham/")</f>
        <v/>
      </c>
      <c r="Q1120" t="inlineStr">
        <is>
          <t>(53.38510894775391, -2.351232051849365)</t>
        </is>
      </c>
      <c r="R1120" t="inlineStr"/>
    </row>
    <row r="1121">
      <c r="A1121" t="n">
        <v>8228458</v>
      </c>
      <c r="B1121" t="inlineStr">
        <is>
          <t>R0A33</t>
        </is>
      </c>
      <c r="C1121" t="inlineStr">
        <is>
          <t>Hospital</t>
        </is>
      </c>
      <c r="D1121" t="inlineStr">
        <is>
          <t>UNKNOWN</t>
        </is>
      </c>
      <c r="E1121" t="inlineStr">
        <is>
          <t>Independent Sector</t>
        </is>
      </c>
      <c r="F1121" t="inlineStr">
        <is>
          <t>Visible</t>
        </is>
      </c>
      <c r="G1121" t="b">
        <v>1</v>
      </c>
      <c r="H1121" t="inlineStr">
        <is>
          <t>University Dental Hospital</t>
        </is>
      </c>
      <c r="I1121" t="inlineStr">
        <is>
          <t>Higher Cambridge Street</t>
        </is>
      </c>
      <c r="J1121" t="inlineStr">
        <is>
          <t>Manchester, Greater Manchester</t>
        </is>
      </c>
      <c r="K1121" t="inlineStr">
        <is>
          <t>M15 6FH</t>
        </is>
      </c>
      <c r="L1121" t="inlineStr">
        <is>
          <t>R0A</t>
        </is>
      </c>
      <c r="M1121" t="inlineStr">
        <is>
          <t>Manchester University NHS Foundation Trust</t>
        </is>
      </c>
      <c r="N1121" t="inlineStr">
        <is>
          <t>0161 393 7730</t>
        </is>
      </c>
      <c r="O1121" t="inlineStr"/>
      <c r="P1121">
        <f>HYPERLINK("https://mft.nhs.uk/dental/", "https://mft.nhs.uk/dental/")</f>
        <v/>
      </c>
      <c r="Q1121" t="inlineStr">
        <is>
          <t>(53.46536636352539, -2.236637830734253)</t>
        </is>
      </c>
      <c r="R1121" t="inlineStr"/>
    </row>
    <row r="1122">
      <c r="A1122" t="n">
        <v>8329532</v>
      </c>
      <c r="B1122" t="inlineStr">
        <is>
          <t>NBGJ9</t>
        </is>
      </c>
      <c r="C1122" t="inlineStr">
        <is>
          <t>Hospital</t>
        </is>
      </c>
      <c r="D1122" t="inlineStr">
        <is>
          <t>UNKNOWN</t>
        </is>
      </c>
      <c r="E1122" t="inlineStr">
        <is>
          <t>NHS Sector</t>
        </is>
      </c>
      <c r="F1122" t="inlineStr">
        <is>
          <t>Visible</t>
        </is>
      </c>
      <c r="G1122" t="b">
        <v>0</v>
      </c>
      <c r="H1122" t="inlineStr">
        <is>
          <t>The Wilmslow Hospital</t>
        </is>
      </c>
      <c r="I1122" t="inlineStr">
        <is>
          <t>52 Alderley Road</t>
        </is>
      </c>
      <c r="J1122" t="inlineStr">
        <is>
          <t>Wilmslow, Cheshire</t>
        </is>
      </c>
      <c r="K1122" t="inlineStr">
        <is>
          <t>SK9 1NY</t>
        </is>
      </c>
      <c r="L1122" t="inlineStr">
        <is>
          <t>NBG</t>
        </is>
      </c>
      <c r="M1122" t="inlineStr">
        <is>
          <t>Mediscan Diagnostics Services Limited</t>
        </is>
      </c>
      <c r="N1122" t="inlineStr"/>
      <c r="O1122" t="inlineStr"/>
      <c r="P1122">
        <f>HYPERLINK("nan", "nan")</f>
        <v/>
      </c>
      <c r="Q1122" t="inlineStr">
        <is>
          <t>(53.32465744018554, -2.2348132133483887)</t>
        </is>
      </c>
      <c r="R1122" t="inlineStr"/>
    </row>
    <row r="1123">
      <c r="A1123" t="n">
        <v>8329604</v>
      </c>
      <c r="B1123" t="inlineStr">
        <is>
          <t>RWG14</t>
        </is>
      </c>
      <c r="C1123" t="inlineStr">
        <is>
          <t>Hospital</t>
        </is>
      </c>
      <c r="D1123" t="inlineStr">
        <is>
          <t>UNKNOWN</t>
        </is>
      </c>
      <c r="E1123" t="inlineStr">
        <is>
          <t>Independent Sector</t>
        </is>
      </c>
      <c r="F1123" t="inlineStr">
        <is>
          <t>Visible</t>
        </is>
      </c>
      <c r="G1123" t="b">
        <v>0</v>
      </c>
      <c r="H1123" t="inlineStr">
        <is>
          <t>West Hertfordshire Hospitals Therapy Unit</t>
        </is>
      </c>
      <c r="I1123" t="inlineStr">
        <is>
          <t>Jacketts Field</t>
        </is>
      </c>
      <c r="J1123" t="inlineStr">
        <is>
          <t>Abbots Langley, Hertfordshire</t>
        </is>
      </c>
      <c r="K1123" t="inlineStr">
        <is>
          <t>WD5 0PA</t>
        </is>
      </c>
      <c r="L1123" t="inlineStr">
        <is>
          <t>RWG</t>
        </is>
      </c>
      <c r="M1123" t="inlineStr">
        <is>
          <t>West Hertfordshire Hospitals NHS Trust</t>
        </is>
      </c>
      <c r="N1123" t="inlineStr"/>
      <c r="O1123" t="inlineStr"/>
      <c r="P1123">
        <f>HYPERLINK("nan", "nan")</f>
        <v/>
      </c>
      <c r="Q1123" t="inlineStr">
        <is>
          <t>(51.70483016967773, -0.408574491739273)</t>
        </is>
      </c>
      <c r="R1123" t="inlineStr"/>
    </row>
    <row r="1124">
      <c r="A1124" t="n">
        <v>8329608</v>
      </c>
      <c r="B1124" t="inlineStr">
        <is>
          <t>NV11R</t>
        </is>
      </c>
      <c r="C1124" t="inlineStr">
        <is>
          <t>Hospital</t>
        </is>
      </c>
      <c r="D1124" t="inlineStr">
        <is>
          <t>UNKNOWN</t>
        </is>
      </c>
      <c r="E1124" t="inlineStr">
        <is>
          <t>NHS Sector</t>
        </is>
      </c>
      <c r="F1124" t="inlineStr">
        <is>
          <t>Visible</t>
        </is>
      </c>
      <c r="G1124" t="b">
        <v>1</v>
      </c>
      <c r="H1124" t="inlineStr">
        <is>
          <t>InHealth - BMI Sandringham Hospital</t>
        </is>
      </c>
      <c r="I1124" t="inlineStr">
        <is>
          <t>Gayton Road, Gaywood</t>
        </is>
      </c>
      <c r="J1124" t="inlineStr">
        <is>
          <t>King's Lynn, Norfolk</t>
        </is>
      </c>
      <c r="K1124" t="inlineStr">
        <is>
          <t>PE30 4HJ</t>
        </is>
      </c>
      <c r="L1124" t="inlineStr">
        <is>
          <t>NV1</t>
        </is>
      </c>
      <c r="M1124" t="inlineStr">
        <is>
          <t>InHealth Group Limited</t>
        </is>
      </c>
      <c r="N1124" t="inlineStr"/>
      <c r="O1124" t="inlineStr"/>
      <c r="P1124">
        <f>HYPERLINK("nan", "nan")</f>
        <v/>
      </c>
      <c r="Q1124" t="inlineStr">
        <is>
          <t>(52.75782012939453, 0.4471761584281921)</t>
        </is>
      </c>
      <c r="R1124" t="inlineStr"/>
    </row>
    <row r="1125">
      <c r="A1125" t="n">
        <v>8329710</v>
      </c>
      <c r="B1125" t="inlineStr">
        <is>
          <t>AVQ03</t>
        </is>
      </c>
      <c r="C1125" t="inlineStr">
        <is>
          <t>Hospital</t>
        </is>
      </c>
      <c r="D1125" t="inlineStr">
        <is>
          <t>UNKNOWN</t>
        </is>
      </c>
      <c r="E1125" t="inlineStr">
        <is>
          <t>NHS Sector</t>
        </is>
      </c>
      <c r="F1125" t="inlineStr">
        <is>
          <t>Visible</t>
        </is>
      </c>
      <c r="G1125" t="b">
        <v>1</v>
      </c>
      <c r="H1125" t="inlineStr">
        <is>
          <t>One Hatfield Hospital</t>
        </is>
      </c>
      <c r="I1125" t="inlineStr">
        <is>
          <t>One Hatfield Hospital, 3 Hatfield Avenue</t>
        </is>
      </c>
      <c r="J1125" t="inlineStr">
        <is>
          <t>Hatfield, Hertfordshire</t>
        </is>
      </c>
      <c r="K1125" t="inlineStr">
        <is>
          <t>AL10 9UA</t>
        </is>
      </c>
      <c r="L1125" t="inlineStr">
        <is>
          <t>AVQ</t>
        </is>
      </c>
      <c r="M1125" t="inlineStr">
        <is>
          <t>One Healthcare</t>
        </is>
      </c>
      <c r="N1125" t="inlineStr">
        <is>
          <t>01707 443333</t>
        </is>
      </c>
      <c r="O1125" t="inlineStr">
        <is>
          <t>hatfield.info@onehealthcare.co.uk</t>
        </is>
      </c>
      <c r="P1125">
        <f>HYPERLINK("http://onehealthcare.co.uk/hatfield", "http://onehealthcare.co.uk/hatfield")</f>
        <v/>
      </c>
      <c r="Q1125" t="inlineStr">
        <is>
          <t>(51.77072143554688, -0.2363499552011489)</t>
        </is>
      </c>
      <c r="R1125" t="inlineStr"/>
    </row>
    <row r="1126">
      <c r="A1126" t="n">
        <v>8431103</v>
      </c>
      <c r="B1126" t="inlineStr">
        <is>
          <t>NPG09</t>
        </is>
      </c>
      <c r="C1126" t="inlineStr">
        <is>
          <t>Hospital</t>
        </is>
      </c>
      <c r="D1126" t="inlineStr">
        <is>
          <t>UNKNOWN</t>
        </is>
      </c>
      <c r="E1126" t="inlineStr">
        <is>
          <t>NHS Sector</t>
        </is>
      </c>
      <c r="F1126" t="inlineStr">
        <is>
          <t>Visible</t>
        </is>
      </c>
      <c r="G1126" t="b">
        <v>1</v>
      </c>
      <c r="H1126" t="inlineStr">
        <is>
          <t>SpaMedica Eye Hospital Bolton</t>
        </is>
      </c>
      <c r="I1126" t="inlineStr">
        <is>
          <t>43 Churchgate</t>
        </is>
      </c>
      <c r="J1126" t="inlineStr">
        <is>
          <t>Bolton, Lancashire</t>
        </is>
      </c>
      <c r="K1126" t="inlineStr">
        <is>
          <t>BL1 1HU</t>
        </is>
      </c>
      <c r="L1126" t="inlineStr">
        <is>
          <t>NPG</t>
        </is>
      </c>
      <c r="M1126" t="inlineStr">
        <is>
          <t>Spamedica</t>
        </is>
      </c>
      <c r="N1126" t="inlineStr">
        <is>
          <t>0330 058 4280</t>
        </is>
      </c>
      <c r="O1126" t="inlineStr">
        <is>
          <t>contact@spamedica.co.uk</t>
        </is>
      </c>
      <c r="P1126">
        <f>HYPERLINK("https://www.spamedica.co.uk/", "https://www.spamedica.co.uk/")</f>
        <v/>
      </c>
      <c r="Q1126" t="inlineStr">
        <is>
          <t>(53.57993316650391, -2.4258077144622803)</t>
        </is>
      </c>
      <c r="R1126" t="inlineStr"/>
    </row>
    <row r="1127">
      <c r="A1127" t="n">
        <v>8532393</v>
      </c>
      <c r="B1127" t="inlineStr">
        <is>
          <t>AXA02</t>
        </is>
      </c>
      <c r="C1127" t="inlineStr">
        <is>
          <t>Hospital</t>
        </is>
      </c>
      <c r="D1127" t="inlineStr">
        <is>
          <t>UNKNOWN</t>
        </is>
      </c>
      <c r="E1127" t="inlineStr">
        <is>
          <t>NHS Sector</t>
        </is>
      </c>
      <c r="F1127" t="inlineStr">
        <is>
          <t>Visible</t>
        </is>
      </c>
      <c r="G1127" t="b">
        <v>1</v>
      </c>
      <c r="H1127" t="inlineStr">
        <is>
          <t>Royal London Hospital</t>
        </is>
      </c>
      <c r="I1127" t="inlineStr">
        <is>
          <t>Whitechapel</t>
        </is>
      </c>
      <c r="J1127" t="inlineStr">
        <is>
          <t>London, Greater London</t>
        </is>
      </c>
      <c r="K1127" t="inlineStr">
        <is>
          <t>E1 1BB</t>
        </is>
      </c>
      <c r="L1127" t="inlineStr">
        <is>
          <t>AXA</t>
        </is>
      </c>
      <c r="M1127" t="inlineStr">
        <is>
          <t>Tower Hamlets Gp Care Group CIC</t>
        </is>
      </c>
      <c r="N1127" t="inlineStr"/>
      <c r="O1127" t="inlineStr"/>
      <c r="P1127">
        <f>HYPERLINK("nan", "nan")</f>
        <v/>
      </c>
      <c r="Q1127" t="inlineStr">
        <is>
          <t>(51.51901626586914, -0.0581186227500438)</t>
        </is>
      </c>
      <c r="R1127" t="inlineStr"/>
    </row>
    <row r="1128">
      <c r="A1128" t="n">
        <v>8634153</v>
      </c>
      <c r="B1128" t="inlineStr">
        <is>
          <t>RGT2V</t>
        </is>
      </c>
      <c r="C1128" t="inlineStr">
        <is>
          <t>Hospital</t>
        </is>
      </c>
      <c r="D1128" t="inlineStr">
        <is>
          <t>UNKNOWN</t>
        </is>
      </c>
      <c r="E1128" t="inlineStr">
        <is>
          <t>Independent Sector</t>
        </is>
      </c>
      <c r="F1128" t="inlineStr">
        <is>
          <t>Visible</t>
        </is>
      </c>
      <c r="G1128" t="b">
        <v>0</v>
      </c>
      <c r="H1128" t="inlineStr">
        <is>
          <t>Oxford University Hospitals</t>
        </is>
      </c>
      <c r="I1128" t="inlineStr">
        <is>
          <t>John Radcliffe Hospital, Headley Way, Headington</t>
        </is>
      </c>
      <c r="J1128" t="inlineStr">
        <is>
          <t>Oxford, Oxfordshire</t>
        </is>
      </c>
      <c r="K1128" t="inlineStr">
        <is>
          <t>OX3 9DU</t>
        </is>
      </c>
      <c r="L1128" t="inlineStr">
        <is>
          <t>RGT</t>
        </is>
      </c>
      <c r="M1128" t="inlineStr">
        <is>
          <t>Cambridge University Hospitals NHS Foundation Trust</t>
        </is>
      </c>
      <c r="N1128" t="inlineStr"/>
      <c r="O1128" t="inlineStr"/>
      <c r="P1128">
        <f>HYPERLINK("nan", "nan")</f>
        <v/>
      </c>
      <c r="Q1128" t="inlineStr">
        <is>
          <t>(51.76387405395508, -1.2197920083999634)</t>
        </is>
      </c>
      <c r="R1128" t="inlineStr"/>
    </row>
    <row r="1129">
      <c r="A1129" t="n">
        <v>8836829</v>
      </c>
      <c r="B1129" t="inlineStr">
        <is>
          <t>DM801</t>
        </is>
      </c>
      <c r="C1129" t="inlineStr">
        <is>
          <t>Hospital</t>
        </is>
      </c>
      <c r="D1129" t="inlineStr">
        <is>
          <t>UNKNOWN</t>
        </is>
      </c>
      <c r="E1129" t="inlineStr">
        <is>
          <t>NHS Sector</t>
        </is>
      </c>
      <c r="F1129" t="inlineStr">
        <is>
          <t>Visible</t>
        </is>
      </c>
      <c r="G1129" t="b">
        <v>1</v>
      </c>
      <c r="H1129" t="inlineStr">
        <is>
          <t>Weymouth Street Hospital</t>
        </is>
      </c>
      <c r="I1129" t="inlineStr">
        <is>
          <t>42-46 Weymouth Street</t>
        </is>
      </c>
      <c r="J1129" t="inlineStr">
        <is>
          <t>London, Greater London</t>
        </is>
      </c>
      <c r="K1129" t="inlineStr">
        <is>
          <t>W1G 6NP</t>
        </is>
      </c>
      <c r="L1129" t="inlineStr">
        <is>
          <t>DM8</t>
        </is>
      </c>
      <c r="M1129" t="inlineStr">
        <is>
          <t>Phoenix Hospital Group</t>
        </is>
      </c>
      <c r="N1129" t="inlineStr">
        <is>
          <t>020 7935 1200</t>
        </is>
      </c>
      <c r="O1129" t="inlineStr"/>
      <c r="P1129">
        <f>HYPERLINK("https://www.weymouthstreethospital.com/", "https://www.weymouthstreethospital.com/")</f>
        <v/>
      </c>
      <c r="Q1129" t="inlineStr">
        <is>
          <t>(51.52021789550781, -0.1506795287132263)</t>
        </is>
      </c>
      <c r="R1129" t="inlineStr"/>
    </row>
    <row r="1130">
      <c r="A1130" t="n">
        <v>8836833</v>
      </c>
      <c r="B1130" t="inlineStr">
        <is>
          <t>RYW17</t>
        </is>
      </c>
      <c r="C1130" t="inlineStr">
        <is>
          <t>Hospital</t>
        </is>
      </c>
      <c r="D1130" t="inlineStr">
        <is>
          <t>Hospital</t>
        </is>
      </c>
      <c r="E1130" t="inlineStr">
        <is>
          <t>NHS Sector</t>
        </is>
      </c>
      <c r="F1130" t="inlineStr">
        <is>
          <t>Visible</t>
        </is>
      </c>
      <c r="G1130" t="b">
        <v>1</v>
      </c>
      <c r="H1130" t="inlineStr">
        <is>
          <t>West Midlands Rehabilitation Centre</t>
        </is>
      </c>
      <c r="I1130" t="inlineStr">
        <is>
          <t>West Midlands Rehabilitation Centre, Oak Tree Lane</t>
        </is>
      </c>
      <c r="J1130" t="inlineStr">
        <is>
          <t>Birmingham, West Midlands</t>
        </is>
      </c>
      <c r="K1130" t="inlineStr">
        <is>
          <t>B29 6JA</t>
        </is>
      </c>
      <c r="L1130" t="inlineStr">
        <is>
          <t>RYW</t>
        </is>
      </c>
      <c r="M1130" t="inlineStr">
        <is>
          <t>Birmingham Community Healthcare NHS Foundation Trust</t>
        </is>
      </c>
      <c r="N1130" t="inlineStr">
        <is>
          <t>0121 466 6000</t>
        </is>
      </c>
      <c r="O1130" t="inlineStr"/>
      <c r="P1130">
        <f>HYPERLINK("http://www.bhamcommunity.nhs.uk/patients-public/rehabilitation/", "http://www.bhamcommunity.nhs.uk/patients-public/rehabilitation/")</f>
        <v/>
      </c>
      <c r="Q1130" t="inlineStr">
        <is>
          <t>(52.43637466430664, -1.9388380050659184)</t>
        </is>
      </c>
      <c r="R1130" t="inlineStr"/>
    </row>
    <row r="1131">
      <c r="A1131" t="n">
        <v>8837168</v>
      </c>
      <c r="B1131" t="inlineStr">
        <is>
          <t>NYW0A</t>
        </is>
      </c>
      <c r="C1131" t="inlineStr">
        <is>
          <t>Hospital</t>
        </is>
      </c>
      <c r="D1131" t="inlineStr">
        <is>
          <t>UNKNOWN</t>
        </is>
      </c>
      <c r="E1131" t="inlineStr">
        <is>
          <t>NHS Sector</t>
        </is>
      </c>
      <c r="F1131" t="inlineStr">
        <is>
          <t>Visible</t>
        </is>
      </c>
      <c r="G1131" t="b">
        <v>0</v>
      </c>
      <c r="H1131" t="inlineStr">
        <is>
          <t>Aspen Healthcare - Claremont Hospital</t>
        </is>
      </c>
      <c r="I1131" t="inlineStr">
        <is>
          <t>The Surgery @ Wheatbridge, 30 Wheatbridge Road</t>
        </is>
      </c>
      <c r="J1131" t="inlineStr">
        <is>
          <t>Chesterfield, Derbyshire</t>
        </is>
      </c>
      <c r="K1131" t="inlineStr">
        <is>
          <t>S40 2AB</t>
        </is>
      </c>
      <c r="L1131" t="inlineStr">
        <is>
          <t>NYW</t>
        </is>
      </c>
      <c r="M1131" t="inlineStr">
        <is>
          <t>Aspen Healthcare Limited</t>
        </is>
      </c>
      <c r="N1131" t="inlineStr"/>
      <c r="O1131" t="inlineStr"/>
      <c r="P1131">
        <f>HYPERLINK("nan", "nan")</f>
        <v/>
      </c>
      <c r="Q1131" t="inlineStr">
        <is>
          <t>(53.23394393920898, -1.4396049976348877)</t>
        </is>
      </c>
      <c r="R1131" t="inlineStr"/>
    </row>
    <row r="1132">
      <c r="A1132" t="n">
        <v>8837239</v>
      </c>
      <c r="B1132" t="inlineStr">
        <is>
          <t>AXG05</t>
        </is>
      </c>
      <c r="C1132" t="inlineStr">
        <is>
          <t>Hospital</t>
        </is>
      </c>
      <c r="D1132" t="inlineStr">
        <is>
          <t>UNKNOWN</t>
        </is>
      </c>
      <c r="E1132" t="inlineStr">
        <is>
          <t>NHS Sector</t>
        </is>
      </c>
      <c r="F1132" t="inlineStr">
        <is>
          <t>Visible</t>
        </is>
      </c>
      <c r="G1132" t="b">
        <v>0</v>
      </c>
      <c r="H1132" t="inlineStr">
        <is>
          <t>Glenside Hospital</t>
        </is>
      </c>
      <c r="I1132" t="inlineStr">
        <is>
          <t>Warminster Road, South Newton</t>
        </is>
      </c>
      <c r="J1132" t="inlineStr">
        <is>
          <t>Salisbury, Wiltshire</t>
        </is>
      </c>
      <c r="K1132" t="inlineStr">
        <is>
          <t>SP2 0QD</t>
        </is>
      </c>
      <c r="L1132" t="inlineStr">
        <is>
          <t>AXG</t>
        </is>
      </c>
      <c r="M1132" t="inlineStr">
        <is>
          <t>Wiltshire Health &amp; Care</t>
        </is>
      </c>
      <c r="N1132" t="inlineStr"/>
      <c r="O1132" t="inlineStr"/>
      <c r="P1132">
        <f>HYPERLINK("nan", "nan")</f>
        <v/>
      </c>
      <c r="Q1132" t="inlineStr">
        <is>
          <t>(51.10705184936523, -1.8758676052093504)</t>
        </is>
      </c>
      <c r="R1132" t="inlineStr"/>
    </row>
    <row r="1133">
      <c r="A1133" t="n">
        <v>9040110</v>
      </c>
      <c r="B1133" t="inlineStr">
        <is>
          <t>RHM0O</t>
        </is>
      </c>
      <c r="C1133" t="inlineStr">
        <is>
          <t>Hospital</t>
        </is>
      </c>
      <c r="D1133" t="inlineStr">
        <is>
          <t>UNKNOWN</t>
        </is>
      </c>
      <c r="E1133" t="inlineStr">
        <is>
          <t>Independent Sector</t>
        </is>
      </c>
      <c r="F1133" t="inlineStr">
        <is>
          <t>Visible</t>
        </is>
      </c>
      <c r="G1133" t="b">
        <v>0</v>
      </c>
      <c r="H1133" t="inlineStr">
        <is>
          <t>Bournemouth Nuffield Hospital</t>
        </is>
      </c>
      <c r="I1133" t="inlineStr">
        <is>
          <t>67-71 Lansdowne Road</t>
        </is>
      </c>
      <c r="J1133" t="inlineStr">
        <is>
          <t>Bournemouth, Dorset</t>
        </is>
      </c>
      <c r="K1133" t="inlineStr">
        <is>
          <t>BH1 1RW</t>
        </is>
      </c>
      <c r="L1133" t="inlineStr">
        <is>
          <t>RHM</t>
        </is>
      </c>
      <c r="M1133" t="inlineStr">
        <is>
          <t>University Hospital Southampton NHS Foundation Trust</t>
        </is>
      </c>
      <c r="N1133" t="inlineStr"/>
      <c r="O1133" t="inlineStr"/>
      <c r="P1133">
        <f>HYPERLINK("nan", "nan")</f>
        <v/>
      </c>
      <c r="Q1133" t="inlineStr">
        <is>
          <t>(50.72975540161133, -1.8697808980941768)</t>
        </is>
      </c>
      <c r="R1133" t="inlineStr"/>
    </row>
    <row r="1134">
      <c r="A1134" t="n">
        <v>9242464</v>
      </c>
      <c r="B1134" t="inlineStr">
        <is>
          <t>RTG54</t>
        </is>
      </c>
      <c r="C1134" t="inlineStr">
        <is>
          <t>Hospital</t>
        </is>
      </c>
      <c r="D1134" t="inlineStr">
        <is>
          <t>UNKNOWN</t>
        </is>
      </c>
      <c r="E1134" t="inlineStr">
        <is>
          <t>Independent Sector</t>
        </is>
      </c>
      <c r="F1134" t="inlineStr">
        <is>
          <t>Visible</t>
        </is>
      </c>
      <c r="G1134" t="b">
        <v>1</v>
      </c>
      <c r="H1134" t="inlineStr">
        <is>
          <t>Samuel Johnson Community Hospital</t>
        </is>
      </c>
      <c r="I1134" t="inlineStr">
        <is>
          <t>Trent Valley Road</t>
        </is>
      </c>
      <c r="J1134" t="inlineStr">
        <is>
          <t>Lichfield, Staffordshire</t>
        </is>
      </c>
      <c r="K1134" t="inlineStr">
        <is>
          <t>WS13 6EF</t>
        </is>
      </c>
      <c r="L1134" t="inlineStr">
        <is>
          <t>RTG</t>
        </is>
      </c>
      <c r="M1134" t="inlineStr">
        <is>
          <t>University Hospital of Derby and Burton NHS Foundation Trust</t>
        </is>
      </c>
      <c r="N1134" t="inlineStr">
        <is>
          <t>01283 511511</t>
        </is>
      </c>
      <c r="O1134" t="inlineStr"/>
      <c r="P1134">
        <f>HYPERLINK("https://www.uhdb.nhs.uk", "https://www.uhdb.nhs.uk")</f>
        <v/>
      </c>
      <c r="Q1134" t="inlineStr">
        <is>
          <t>(52.68593978881836, -1.815455794334412)</t>
        </is>
      </c>
      <c r="R1134" t="inlineStr"/>
    </row>
    <row r="1135">
      <c r="A1135" t="n">
        <v>9445752</v>
      </c>
      <c r="B1135" t="inlineStr">
        <is>
          <t>RRK97</t>
        </is>
      </c>
      <c r="C1135" t="inlineStr">
        <is>
          <t>Hospital</t>
        </is>
      </c>
      <c r="D1135" t="inlineStr">
        <is>
          <t>UNKNOWN</t>
        </is>
      </c>
      <c r="E1135" t="inlineStr">
        <is>
          <t>Independent Sector</t>
        </is>
      </c>
      <c r="F1135" t="inlineStr">
        <is>
          <t>Visible</t>
        </is>
      </c>
      <c r="G1135" t="b">
        <v>1</v>
      </c>
      <c r="H1135" t="inlineStr">
        <is>
          <t>Heartlands Hospital</t>
        </is>
      </c>
      <c r="I1135" t="inlineStr">
        <is>
          <t>Bordesley Green East, Bordesley Green</t>
        </is>
      </c>
      <c r="J1135" t="inlineStr">
        <is>
          <t>Birmingham, West Midlands</t>
        </is>
      </c>
      <c r="K1135" t="inlineStr">
        <is>
          <t>B9 5SS</t>
        </is>
      </c>
      <c r="L1135" t="inlineStr">
        <is>
          <t>RRK</t>
        </is>
      </c>
      <c r="M1135" t="inlineStr">
        <is>
          <t>University Hospitals Birmingham NHS Foundation Trust</t>
        </is>
      </c>
      <c r="N1135" t="inlineStr">
        <is>
          <t>0121 424 2000</t>
        </is>
      </c>
      <c r="O1135" t="inlineStr"/>
      <c r="P1135">
        <f>HYPERLINK("https://www.uhb.nhs.uk", "https://www.uhb.nhs.uk")</f>
        <v/>
      </c>
      <c r="Q1135" t="inlineStr">
        <is>
          <t>(52.48022079467773, -1.8299510478973389)</t>
        </is>
      </c>
      <c r="R1135" t="inlineStr"/>
    </row>
    <row r="1136">
      <c r="A1136" t="n">
        <v>9445753</v>
      </c>
      <c r="B1136" t="inlineStr">
        <is>
          <t>RRK98</t>
        </is>
      </c>
      <c r="C1136" t="inlineStr">
        <is>
          <t>Hospital</t>
        </is>
      </c>
      <c r="D1136" t="inlineStr">
        <is>
          <t>UNKNOWN</t>
        </is>
      </c>
      <c r="E1136" t="inlineStr">
        <is>
          <t>Independent Sector</t>
        </is>
      </c>
      <c r="F1136" t="inlineStr">
        <is>
          <t>Visible</t>
        </is>
      </c>
      <c r="G1136" t="b">
        <v>1</v>
      </c>
      <c r="H1136" t="inlineStr">
        <is>
          <t>Good Hope Hospital</t>
        </is>
      </c>
      <c r="I1136" t="inlineStr">
        <is>
          <t>Rectory Road</t>
        </is>
      </c>
      <c r="J1136" t="inlineStr">
        <is>
          <t>Sutton Coldfield, West Midlands</t>
        </is>
      </c>
      <c r="K1136" t="inlineStr">
        <is>
          <t>B75 7RR</t>
        </is>
      </c>
      <c r="L1136" t="inlineStr">
        <is>
          <t>RRK</t>
        </is>
      </c>
      <c r="M1136" t="inlineStr">
        <is>
          <t>University Hospitals Birmingham NHS Foundation Trust</t>
        </is>
      </c>
      <c r="N1136" t="inlineStr">
        <is>
          <t>0121 424 2000</t>
        </is>
      </c>
      <c r="O1136" t="inlineStr"/>
      <c r="P1136">
        <f>HYPERLINK("https://www.uhb.nhs.uk", "https://www.uhb.nhs.uk")</f>
        <v/>
      </c>
      <c r="Q1136" t="inlineStr">
        <is>
          <t>(52.56736755371094, -1.812028765678405)</t>
        </is>
      </c>
      <c r="R1136" t="inlineStr"/>
    </row>
    <row r="1137">
      <c r="A1137" t="n">
        <v>9445754</v>
      </c>
      <c r="B1137" t="inlineStr">
        <is>
          <t>RRK99</t>
        </is>
      </c>
      <c r="C1137" t="inlineStr">
        <is>
          <t>Hospital</t>
        </is>
      </c>
      <c r="D1137" t="inlineStr">
        <is>
          <t>UNKNOWN</t>
        </is>
      </c>
      <c r="E1137" t="inlineStr">
        <is>
          <t>Independent Sector</t>
        </is>
      </c>
      <c r="F1137" t="inlineStr">
        <is>
          <t>Visible</t>
        </is>
      </c>
      <c r="G1137" t="b">
        <v>1</v>
      </c>
      <c r="H1137" t="inlineStr">
        <is>
          <t>Solihull Hospital</t>
        </is>
      </c>
      <c r="I1137" t="inlineStr">
        <is>
          <t>Lode Lane</t>
        </is>
      </c>
      <c r="J1137" t="inlineStr">
        <is>
          <t>Solihull, West Midlands</t>
        </is>
      </c>
      <c r="K1137" t="inlineStr">
        <is>
          <t>B91 2JL</t>
        </is>
      </c>
      <c r="L1137" t="inlineStr">
        <is>
          <t>RRK</t>
        </is>
      </c>
      <c r="M1137" t="inlineStr">
        <is>
          <t>University Hospitals Birmingham NHS Foundation Trust</t>
        </is>
      </c>
      <c r="N1137" t="inlineStr">
        <is>
          <t>01214242000</t>
        </is>
      </c>
      <c r="O1137" t="inlineStr"/>
      <c r="P1137">
        <f>HYPERLINK("https://www.uhb.nhs.uk", "https://www.uhb.nhs.uk")</f>
        <v/>
      </c>
      <c r="Q1137" t="inlineStr">
        <is>
          <t>(52.4171257019043, -1.774350881576538)</t>
        </is>
      </c>
      <c r="R1137" t="inlineStr"/>
    </row>
    <row r="1138">
      <c r="A1138" t="n">
        <v>9548866</v>
      </c>
      <c r="B1138" t="inlineStr">
        <is>
          <t>RBAH4</t>
        </is>
      </c>
      <c r="C1138" t="inlineStr">
        <is>
          <t>Hospital</t>
        </is>
      </c>
      <c r="D1138" t="inlineStr">
        <is>
          <t>UNKNOWN</t>
        </is>
      </c>
      <c r="E1138" t="inlineStr">
        <is>
          <t>Independent Sector</t>
        </is>
      </c>
      <c r="F1138" t="inlineStr">
        <is>
          <t>Visible</t>
        </is>
      </c>
      <c r="G1138" t="b">
        <v>0</v>
      </c>
      <c r="H1138" t="inlineStr">
        <is>
          <t>Wellesley Hospital</t>
        </is>
      </c>
      <c r="I1138" t="inlineStr">
        <is>
          <t>Westpark, Chelston</t>
        </is>
      </c>
      <c r="J1138" t="inlineStr">
        <is>
          <t>Wellington, Somerset</t>
        </is>
      </c>
      <c r="K1138" t="inlineStr">
        <is>
          <t>TA21 9AD</t>
        </is>
      </c>
      <c r="L1138" t="inlineStr">
        <is>
          <t>RBA</t>
        </is>
      </c>
      <c r="M1138" t="inlineStr">
        <is>
          <t>Taunton and Somerset NHS Foundation Trust</t>
        </is>
      </c>
      <c r="N1138" t="inlineStr"/>
      <c r="O1138" t="inlineStr"/>
      <c r="P1138">
        <f>HYPERLINK("nan", "nan")</f>
        <v/>
      </c>
      <c r="Q1138" t="inlineStr">
        <is>
          <t>(50.98056411743164, -3.208227634429932)</t>
        </is>
      </c>
      <c r="R1138" t="inlineStr"/>
    </row>
    <row r="1139">
      <c r="A1139" t="n">
        <v>9653420</v>
      </c>
      <c r="B1139" t="inlineStr">
        <is>
          <t>RDE05</t>
        </is>
      </c>
      <c r="C1139" t="inlineStr">
        <is>
          <t>Hospital</t>
        </is>
      </c>
      <c r="D1139" t="inlineStr">
        <is>
          <t>UNKNOWN</t>
        </is>
      </c>
      <c r="E1139" t="inlineStr">
        <is>
          <t>Independent Sector</t>
        </is>
      </c>
      <c r="F1139" t="inlineStr">
        <is>
          <t>Visible</t>
        </is>
      </c>
      <c r="G1139" t="b">
        <v>0</v>
      </c>
      <c r="H1139" t="inlineStr">
        <is>
          <t>Felixstowe Hospital</t>
        </is>
      </c>
      <c r="I1139" t="inlineStr">
        <is>
          <t>Constable Road</t>
        </is>
      </c>
      <c r="J1139" t="inlineStr">
        <is>
          <t>Felixstowe, Suffolk</t>
        </is>
      </c>
      <c r="K1139" t="inlineStr">
        <is>
          <t>IP11 7HJ</t>
        </is>
      </c>
      <c r="L1139" t="inlineStr">
        <is>
          <t>RDE</t>
        </is>
      </c>
      <c r="M1139" t="inlineStr">
        <is>
          <t>East Suffolk and North Essex NHS Foundation Trust</t>
        </is>
      </c>
      <c r="N1139" t="inlineStr"/>
      <c r="O1139" t="inlineStr"/>
      <c r="P1139">
        <f>HYPERLINK("nan", "nan")</f>
        <v/>
      </c>
      <c r="Q1139" t="inlineStr">
        <is>
          <t>(51.96376419067383, 1.3559541702270508)</t>
        </is>
      </c>
      <c r="R1139" t="inlineStr"/>
    </row>
    <row r="1140">
      <c r="A1140" t="n">
        <v>9653501</v>
      </c>
      <c r="B1140" t="inlineStr">
        <is>
          <t>RCD4X</t>
        </is>
      </c>
      <c r="C1140" t="inlineStr">
        <is>
          <t>Hospital</t>
        </is>
      </c>
      <c r="D1140" t="inlineStr">
        <is>
          <t>UNKNOWN</t>
        </is>
      </c>
      <c r="E1140" t="inlineStr">
        <is>
          <t>Independent Sector</t>
        </is>
      </c>
      <c r="F1140" t="inlineStr">
        <is>
          <t>Visible</t>
        </is>
      </c>
      <c r="G1140" t="b">
        <v>0</v>
      </c>
      <c r="H1140" t="inlineStr">
        <is>
          <t>Brompton House Day Hospital And Chidren's Development Centre</t>
        </is>
      </c>
      <c r="I1140" t="inlineStr">
        <is>
          <t>24 Brompton Road</t>
        </is>
      </c>
      <c r="J1140" t="inlineStr">
        <is>
          <t>Northallerton, North Yorkshire</t>
        </is>
      </c>
      <c r="K1140" t="inlineStr">
        <is>
          <t>DL6 1EA</t>
        </is>
      </c>
      <c r="L1140" t="inlineStr">
        <is>
          <t>RCD</t>
        </is>
      </c>
      <c r="M1140" t="inlineStr">
        <is>
          <t>Harrogate and District NHS Foundation Trust</t>
        </is>
      </c>
      <c r="N1140" t="inlineStr"/>
      <c r="O1140" t="inlineStr"/>
      <c r="P1140">
        <f>HYPERLINK("nan", "nan")</f>
        <v/>
      </c>
      <c r="Q1140" t="inlineStr">
        <is>
          <t>(54.3447494506836, -1.4321774244308472)</t>
        </is>
      </c>
      <c r="R1140" t="inlineStr"/>
    </row>
    <row r="1141">
      <c r="A1141" t="n">
        <v>9653502</v>
      </c>
      <c r="B1141" t="inlineStr">
        <is>
          <t>RCD4Y</t>
        </is>
      </c>
      <c r="C1141" t="inlineStr">
        <is>
          <t>Hospital</t>
        </is>
      </c>
      <c r="D1141" t="inlineStr">
        <is>
          <t>UNKNOWN</t>
        </is>
      </c>
      <c r="E1141" t="inlineStr">
        <is>
          <t>Independent Sector</t>
        </is>
      </c>
      <c r="F1141" t="inlineStr">
        <is>
          <t>Visible</t>
        </is>
      </c>
      <c r="G1141" t="b">
        <v>0</v>
      </c>
      <c r="H1141" t="inlineStr">
        <is>
          <t>Chapel Street Day Hospital</t>
        </is>
      </c>
      <c r="I1141" t="inlineStr">
        <is>
          <t>6 Chapel Street</t>
        </is>
      </c>
      <c r="J1141" t="inlineStr">
        <is>
          <t>Thirsk, North Yorkshire</t>
        </is>
      </c>
      <c r="K1141" t="inlineStr">
        <is>
          <t>YO7 1LU</t>
        </is>
      </c>
      <c r="L1141" t="inlineStr">
        <is>
          <t>RCD</t>
        </is>
      </c>
      <c r="M1141" t="inlineStr">
        <is>
          <t>Harrogate and District NHS Foundation Trust</t>
        </is>
      </c>
      <c r="N1141" t="inlineStr"/>
      <c r="O1141" t="inlineStr"/>
      <c r="P1141">
        <f>HYPERLINK("nan", "nan")</f>
        <v/>
      </c>
      <c r="Q1141" t="inlineStr">
        <is>
          <t>(54.23168182373047, -1.3423755168914795)</t>
        </is>
      </c>
      <c r="R1141" t="inlineStr"/>
    </row>
    <row r="1142">
      <c r="A1142" t="n">
        <v>9759044</v>
      </c>
      <c r="B1142" t="inlineStr">
        <is>
          <t>NL50B</t>
        </is>
      </c>
      <c r="C1142" t="inlineStr">
        <is>
          <t>Hospital</t>
        </is>
      </c>
      <c r="D1142" t="inlineStr">
        <is>
          <t>UNKNOWN</t>
        </is>
      </c>
      <c r="E1142" t="inlineStr">
        <is>
          <t>NHS Sector</t>
        </is>
      </c>
      <c r="F1142" t="inlineStr">
        <is>
          <t>Visible</t>
        </is>
      </c>
      <c r="G1142" t="b">
        <v>0</v>
      </c>
      <c r="H1142" t="inlineStr">
        <is>
          <t>Eccleston Health Centre</t>
        </is>
      </c>
      <c r="I1142" t="inlineStr">
        <is>
          <t>Doctors Lane, Eccleston</t>
        </is>
      </c>
      <c r="J1142" t="inlineStr">
        <is>
          <t>Chorley, Lancashire</t>
        </is>
      </c>
      <c r="K1142" t="inlineStr">
        <is>
          <t>PR7 5RA</t>
        </is>
      </c>
      <c r="L1142" t="inlineStr">
        <is>
          <t>NL5</t>
        </is>
      </c>
      <c r="M1142" t="inlineStr">
        <is>
          <t>Ascenti</t>
        </is>
      </c>
      <c r="N1142" t="inlineStr"/>
      <c r="O1142" t="inlineStr"/>
      <c r="P1142">
        <f>HYPERLINK("nan", "nan")</f>
        <v/>
      </c>
      <c r="Q1142" t="inlineStr">
        <is>
          <t>(53.647254943847656, -2.728149890899658)</t>
        </is>
      </c>
      <c r="R1142" t="inlineStr"/>
    </row>
    <row r="1143">
      <c r="A1143" t="n">
        <v>9759163</v>
      </c>
      <c r="B1143" t="inlineStr">
        <is>
          <t>DRH01</t>
        </is>
      </c>
      <c r="C1143" t="inlineStr">
        <is>
          <t>Hospital</t>
        </is>
      </c>
      <c r="D1143" t="inlineStr">
        <is>
          <t>UNKNOWN</t>
        </is>
      </c>
      <c r="E1143" t="inlineStr">
        <is>
          <t>NHS Sector</t>
        </is>
      </c>
      <c r="F1143" t="inlineStr">
        <is>
          <t>Visible</t>
        </is>
      </c>
      <c r="G1143" t="b">
        <v>0</v>
      </c>
      <c r="H1143" t="inlineStr">
        <is>
          <t>Kinvara Private Hospital</t>
        </is>
      </c>
      <c r="I1143" t="inlineStr">
        <is>
          <t>2 Clifton Lane</t>
        </is>
      </c>
      <c r="J1143" t="inlineStr">
        <is>
          <t>Rotherham, South Yorkshire</t>
        </is>
      </c>
      <c r="K1143" t="inlineStr">
        <is>
          <t>S65 2AJ</t>
        </is>
      </c>
      <c r="L1143" t="inlineStr">
        <is>
          <t>DRH</t>
        </is>
      </c>
      <c r="M1143" t="inlineStr">
        <is>
          <t>Kinvara Private Hospital Ltd</t>
        </is>
      </c>
      <c r="N1143" t="inlineStr"/>
      <c r="O1143" t="inlineStr"/>
      <c r="P1143">
        <f>HYPERLINK("nan", "nan")</f>
        <v/>
      </c>
      <c r="Q1143" t="inlineStr">
        <is>
          <t>(53.42804336547852, -1.3462154865264893)</t>
        </is>
      </c>
      <c r="R1143" t="inlineStr"/>
    </row>
    <row r="1144">
      <c r="A1144" t="n">
        <v>9759367</v>
      </c>
      <c r="B1144" t="inlineStr">
        <is>
          <t>RRE4U</t>
        </is>
      </c>
      <c r="C1144" t="inlineStr">
        <is>
          <t>Hospital</t>
        </is>
      </c>
      <c r="D1144" t="inlineStr">
        <is>
          <t>UNKNOWN</t>
        </is>
      </c>
      <c r="E1144" t="inlineStr">
        <is>
          <t>Independent Sector</t>
        </is>
      </c>
      <c r="F1144" t="inlineStr">
        <is>
          <t>Visible</t>
        </is>
      </c>
      <c r="G1144" t="b">
        <v>0</v>
      </c>
      <c r="H1144" t="inlineStr">
        <is>
          <t>St Michael's Hospital</t>
        </is>
      </c>
      <c r="I1144" t="inlineStr">
        <is>
          <t>Trent Valley Road</t>
        </is>
      </c>
      <c r="J1144" t="inlineStr">
        <is>
          <t>Lichfield, Staffordshire</t>
        </is>
      </c>
      <c r="K1144" t="inlineStr">
        <is>
          <t>WS13 6EF</t>
        </is>
      </c>
      <c r="L1144" t="inlineStr">
        <is>
          <t>RRE</t>
        </is>
      </c>
      <c r="M1144" t="inlineStr">
        <is>
          <t>Midlands Partnership NHS Foundation Trust</t>
        </is>
      </c>
      <c r="N1144" t="inlineStr"/>
      <c r="O1144" t="inlineStr"/>
      <c r="P1144">
        <f>HYPERLINK("nan", "nan")</f>
        <v/>
      </c>
      <c r="Q1144" t="inlineStr">
        <is>
          <t>(52.68593978881836, -1.815455794334412)</t>
        </is>
      </c>
      <c r="R1144" t="inlineStr"/>
    </row>
    <row r="1145">
      <c r="A1145" t="n">
        <v>9759368</v>
      </c>
      <c r="B1145" t="inlineStr">
        <is>
          <t>RRE4Z</t>
        </is>
      </c>
      <c r="C1145" t="inlineStr">
        <is>
          <t>Hospital</t>
        </is>
      </c>
      <c r="D1145" t="inlineStr">
        <is>
          <t>UNKNOWN</t>
        </is>
      </c>
      <c r="E1145" t="inlineStr">
        <is>
          <t>Independent Sector</t>
        </is>
      </c>
      <c r="F1145" t="inlineStr">
        <is>
          <t>Visible</t>
        </is>
      </c>
      <c r="G1145" t="b">
        <v>0</v>
      </c>
      <c r="H1145" t="inlineStr">
        <is>
          <t>University Hospital Of North Staffs</t>
        </is>
      </c>
      <c r="I1145" t="inlineStr">
        <is>
          <t>Princes Road</t>
        </is>
      </c>
      <c r="J1145" t="inlineStr">
        <is>
          <t>Stoke-On-Trent, Staffordshire</t>
        </is>
      </c>
      <c r="K1145" t="inlineStr">
        <is>
          <t>ST4 7LN</t>
        </is>
      </c>
      <c r="L1145" t="inlineStr">
        <is>
          <t>RRE</t>
        </is>
      </c>
      <c r="M1145" t="inlineStr">
        <is>
          <t>Midlands Partnership NHS Foundation Trust</t>
        </is>
      </c>
      <c r="N1145" t="inlineStr"/>
      <c r="O1145" t="inlineStr"/>
      <c r="P1145">
        <f>HYPERLINK("nan", "nan")</f>
        <v/>
      </c>
      <c r="Q1145" t="inlineStr">
        <is>
          <t>(53.00675582885742, -2.199476718902588)</t>
        </is>
      </c>
      <c r="R1145" t="inlineStr"/>
    </row>
    <row r="1146">
      <c r="A1146" t="n">
        <v>9759462</v>
      </c>
      <c r="B1146" t="inlineStr">
        <is>
          <t>RREHI</t>
        </is>
      </c>
      <c r="C1146" t="inlineStr">
        <is>
          <t>Hospital</t>
        </is>
      </c>
      <c r="D1146" t="inlineStr">
        <is>
          <t>UNKNOWN</t>
        </is>
      </c>
      <c r="E1146" t="inlineStr">
        <is>
          <t>Independent Sector</t>
        </is>
      </c>
      <c r="F1146" t="inlineStr">
        <is>
          <t>Visible</t>
        </is>
      </c>
      <c r="G1146" t="b">
        <v>0</v>
      </c>
      <c r="H1146" t="inlineStr">
        <is>
          <t>Airs -Bradwell Hospital</t>
        </is>
      </c>
      <c r="I1146" t="inlineStr">
        <is>
          <t>Talke Road, Chesterton</t>
        </is>
      </c>
      <c r="J1146" t="inlineStr">
        <is>
          <t>Newcastle, Staffordshire</t>
        </is>
      </c>
      <c r="K1146" t="inlineStr">
        <is>
          <t>ST5 7NL</t>
        </is>
      </c>
      <c r="L1146" t="inlineStr">
        <is>
          <t>RRE</t>
        </is>
      </c>
      <c r="M1146" t="inlineStr">
        <is>
          <t>Midlands Partnership NHS Foundation Trust</t>
        </is>
      </c>
      <c r="N1146" t="inlineStr"/>
      <c r="O1146" t="inlineStr"/>
      <c r="P1146">
        <f>HYPERLINK("nan", "nan")</f>
        <v/>
      </c>
      <c r="Q1146" t="inlineStr">
        <is>
          <t>(53.04159927368164, -2.242085218429565)</t>
        </is>
      </c>
      <c r="R1146" t="inlineStr"/>
    </row>
    <row r="1147">
      <c r="A1147" t="n">
        <v>9970086</v>
      </c>
      <c r="B1147" t="inlineStr">
        <is>
          <t>NMJ26</t>
        </is>
      </c>
      <c r="C1147" t="inlineStr">
        <is>
          <t>Hospital</t>
        </is>
      </c>
      <c r="D1147" t="inlineStr">
        <is>
          <t>UNKNOWN</t>
        </is>
      </c>
      <c r="E1147" t="inlineStr">
        <is>
          <t>NHS Sector</t>
        </is>
      </c>
      <c r="F1147" t="inlineStr">
        <is>
          <t>Visible</t>
        </is>
      </c>
      <c r="G1147" t="b">
        <v>0</v>
      </c>
      <c r="H1147" t="inlineStr">
        <is>
          <t>Cygnet Hospital Maidstone</t>
        </is>
      </c>
      <c r="I1147" t="inlineStr"/>
      <c r="J1147" t="inlineStr"/>
      <c r="K1147" t="inlineStr"/>
      <c r="L1147" t="inlineStr">
        <is>
          <t>NMJ</t>
        </is>
      </c>
      <c r="M1147" t="inlineStr">
        <is>
          <t>Cygnet Health Care Limited</t>
        </is>
      </c>
      <c r="N1147" t="inlineStr"/>
      <c r="O1147" t="inlineStr"/>
      <c r="P1147">
        <f>HYPERLINK("nan", "nan")</f>
        <v/>
      </c>
      <c r="Q1147" t="inlineStr">
        <is>
          <t>(nan, nan)</t>
        </is>
      </c>
      <c r="R1147" t="inlineStr"/>
    </row>
    <row r="1148">
      <c r="A1148" t="n">
        <v>9970137</v>
      </c>
      <c r="B1148" t="inlineStr">
        <is>
          <t>DE865</t>
        </is>
      </c>
      <c r="C1148" t="inlineStr">
        <is>
          <t>Hospital</t>
        </is>
      </c>
      <c r="D1148" t="inlineStr">
        <is>
          <t>UNKNOWN</t>
        </is>
      </c>
      <c r="E1148" t="inlineStr">
        <is>
          <t>NHS Sector</t>
        </is>
      </c>
      <c r="F1148" t="inlineStr">
        <is>
          <t>Visible</t>
        </is>
      </c>
      <c r="G1148" t="b">
        <v>0</v>
      </c>
      <c r="H1148" t="inlineStr">
        <is>
          <t>All Saints Hospital</t>
        </is>
      </c>
      <c r="I1148" t="inlineStr">
        <is>
          <t>All Saints Hospital, 159 Grange Avenue</t>
        </is>
      </c>
      <c r="J1148" t="inlineStr">
        <is>
          <t>Oldham, Lancashire</t>
        </is>
      </c>
      <c r="K1148" t="inlineStr">
        <is>
          <t>OL8 4EF</t>
        </is>
      </c>
      <c r="L1148" t="inlineStr">
        <is>
          <t>DE8</t>
        </is>
      </c>
      <c r="M1148" t="inlineStr">
        <is>
          <t>Elysium Healthcare</t>
        </is>
      </c>
      <c r="N1148" t="inlineStr"/>
      <c r="O1148" t="inlineStr"/>
      <c r="P1148">
        <f>HYPERLINK("nan", "nan")</f>
        <v/>
      </c>
      <c r="Q1148" t="inlineStr">
        <is>
          <t>(53.52851867675781, -2.127417087554932)</t>
        </is>
      </c>
      <c r="R1148" t="inlineStr"/>
    </row>
    <row r="1149">
      <c r="A1149" t="n">
        <v>10075366</v>
      </c>
      <c r="B1149" t="inlineStr">
        <is>
          <t>RWK4R</t>
        </is>
      </c>
      <c r="C1149" t="inlineStr">
        <is>
          <t>Hospital</t>
        </is>
      </c>
      <c r="D1149" t="inlineStr">
        <is>
          <t>UNKNOWN</t>
        </is>
      </c>
      <c r="E1149" t="inlineStr">
        <is>
          <t>Independent Sector</t>
        </is>
      </c>
      <c r="F1149" t="inlineStr">
        <is>
          <t>Visible</t>
        </is>
      </c>
      <c r="G1149" t="b">
        <v>0</v>
      </c>
      <c r="H1149" t="inlineStr">
        <is>
          <t>Steppingley Hospital</t>
        </is>
      </c>
      <c r="I1149" t="inlineStr">
        <is>
          <t>Ampthill Road, Steppingley</t>
        </is>
      </c>
      <c r="J1149" t="inlineStr">
        <is>
          <t>Bedford, Bedfordshire</t>
        </is>
      </c>
      <c r="K1149" t="inlineStr">
        <is>
          <t>MK45 1AB</t>
        </is>
      </c>
      <c r="L1149" t="inlineStr">
        <is>
          <t>RWK</t>
        </is>
      </c>
      <c r="M1149" t="inlineStr">
        <is>
          <t>East London NHS Foundation Trust</t>
        </is>
      </c>
      <c r="N1149" t="inlineStr"/>
      <c r="O1149" t="inlineStr"/>
      <c r="P1149">
        <f>HYPERLINK("nan", "nan")</f>
        <v/>
      </c>
      <c r="Q1149" t="inlineStr">
        <is>
          <t>(52.01228713989258, -0.5118123292922974)</t>
        </is>
      </c>
      <c r="R1149" t="inlineStr"/>
    </row>
    <row r="1150">
      <c r="A1150" t="n">
        <v>10075471</v>
      </c>
      <c r="B1150" t="inlineStr">
        <is>
          <t>RCX08</t>
        </is>
      </c>
      <c r="C1150" t="inlineStr">
        <is>
          <t>Hospital</t>
        </is>
      </c>
      <c r="D1150" t="inlineStr">
        <is>
          <t>UNKNOWN</t>
        </is>
      </c>
      <c r="E1150" t="inlineStr">
        <is>
          <t>Independent Sector</t>
        </is>
      </c>
      <c r="F1150" t="inlineStr">
        <is>
          <t>Visible</t>
        </is>
      </c>
      <c r="G1150" t="b">
        <v>0</v>
      </c>
      <c r="H1150" t="inlineStr">
        <is>
          <t>Sandringham Private Hospital</t>
        </is>
      </c>
      <c r="I1150" t="inlineStr">
        <is>
          <t>Gayton Road, Gaywood</t>
        </is>
      </c>
      <c r="J1150" t="inlineStr">
        <is>
          <t>King's Lynn, Norfolk</t>
        </is>
      </c>
      <c r="K1150" t="inlineStr">
        <is>
          <t>PE30 4HJ</t>
        </is>
      </c>
      <c r="L1150" t="inlineStr">
        <is>
          <t>RCX</t>
        </is>
      </c>
      <c r="M1150" t="inlineStr">
        <is>
          <t>The Queen Elizabeth Hospital, King's Lynn. NHS Foundation Trust</t>
        </is>
      </c>
      <c r="N1150" t="inlineStr"/>
      <c r="O1150" t="inlineStr"/>
      <c r="P1150">
        <f>HYPERLINK("nan", "nan")</f>
        <v/>
      </c>
      <c r="Q1150" t="inlineStr">
        <is>
          <t>(52.75782012939453, 0.4471761584281921)</t>
        </is>
      </c>
      <c r="R1150" t="inlineStr"/>
    </row>
    <row r="1151">
      <c r="A1151" t="n">
        <v>10075654</v>
      </c>
      <c r="B1151" t="inlineStr">
        <is>
          <t>NMJ0F</t>
        </is>
      </c>
      <c r="C1151" t="inlineStr">
        <is>
          <t>Hospital</t>
        </is>
      </c>
      <c r="D1151" t="inlineStr">
        <is>
          <t>UNKNOWN</t>
        </is>
      </c>
      <c r="E1151" t="inlineStr">
        <is>
          <t>NHS Sector</t>
        </is>
      </c>
      <c r="F1151" t="inlineStr">
        <is>
          <t>Visible</t>
        </is>
      </c>
      <c r="G1151" t="b">
        <v>1</v>
      </c>
      <c r="H1151" t="inlineStr">
        <is>
          <t>Cygnet Cedar Vale</t>
        </is>
      </c>
      <c r="I1151" t="inlineStr">
        <is>
          <t>93 Kneeton Road, East Bridgford</t>
        </is>
      </c>
      <c r="J1151" t="inlineStr">
        <is>
          <t>Nottingham, Nottinghamshire</t>
        </is>
      </c>
      <c r="K1151" t="inlineStr">
        <is>
          <t>NG13 8PJ</t>
        </is>
      </c>
      <c r="L1151" t="inlineStr">
        <is>
          <t>NMJ</t>
        </is>
      </c>
      <c r="M1151" t="inlineStr">
        <is>
          <t>Cygnet Health Care Limited</t>
        </is>
      </c>
      <c r="N1151" t="inlineStr">
        <is>
          <t>01949 829378</t>
        </is>
      </c>
      <c r="O1151" t="inlineStr"/>
      <c r="P1151">
        <f>HYPERLINK("https://www.cygnethealth.co.uk/locations/cygnet-cedar-vale/", "https://www.cygnethealth.co.uk/locations/cygnet-cedar-vale/")</f>
        <v/>
      </c>
      <c r="Q1151" t="inlineStr">
        <is>
          <t>(52.98645782470703, -0.9640797972679138)</t>
        </is>
      </c>
      <c r="R1151" t="inlineStr"/>
    </row>
    <row r="1152">
      <c r="A1152" t="n">
        <v>10075656</v>
      </c>
      <c r="B1152" t="inlineStr">
        <is>
          <t>NMJ0Y</t>
        </is>
      </c>
      <c r="C1152" t="inlineStr">
        <is>
          <t>Hospital</t>
        </is>
      </c>
      <c r="D1152" t="inlineStr">
        <is>
          <t>UNKNOWN</t>
        </is>
      </c>
      <c r="E1152" t="inlineStr">
        <is>
          <t>NHS Sector</t>
        </is>
      </c>
      <c r="F1152" t="inlineStr">
        <is>
          <t>Visible</t>
        </is>
      </c>
      <c r="G1152" t="b">
        <v>1</v>
      </c>
      <c r="H1152" t="inlineStr">
        <is>
          <t>Cygnet Wast Hills</t>
        </is>
      </c>
      <c r="I1152" t="inlineStr">
        <is>
          <t>Wasthill Lane, Kings Norton</t>
        </is>
      </c>
      <c r="J1152" t="inlineStr">
        <is>
          <t>Birmingham, West Midlands</t>
        </is>
      </c>
      <c r="K1152" t="inlineStr">
        <is>
          <t>B38 9ET</t>
        </is>
      </c>
      <c r="L1152" t="inlineStr">
        <is>
          <t>NMJ</t>
        </is>
      </c>
      <c r="M1152" t="inlineStr">
        <is>
          <t>Cygnet Health Care Limited</t>
        </is>
      </c>
      <c r="N1152" t="inlineStr">
        <is>
          <t>0121 458 2263</t>
        </is>
      </c>
      <c r="O1152" t="inlineStr"/>
      <c r="P1152">
        <f>HYPERLINK("https://www.cygnethealth.co.uk/locations/cygnet-wast-hills/", "https://www.cygnethealth.co.uk/locations/cygnet-wast-hills/")</f>
        <v/>
      </c>
      <c r="Q1152" t="inlineStr">
        <is>
          <t>(52.38463973999024, -1.944918394088745)</t>
        </is>
      </c>
      <c r="R1152" t="inlineStr"/>
    </row>
    <row r="1153">
      <c r="A1153" t="n">
        <v>10075671</v>
      </c>
      <c r="B1153" t="inlineStr">
        <is>
          <t>NMJ0J</t>
        </is>
      </c>
      <c r="C1153" t="inlineStr">
        <is>
          <t>Hospital</t>
        </is>
      </c>
      <c r="D1153" t="inlineStr">
        <is>
          <t>UNKNOWN</t>
        </is>
      </c>
      <c r="E1153" t="inlineStr">
        <is>
          <t>NHS Sector</t>
        </is>
      </c>
      <c r="F1153" t="inlineStr">
        <is>
          <t>Visible</t>
        </is>
      </c>
      <c r="G1153" t="b">
        <v>1</v>
      </c>
      <c r="H1153" t="inlineStr">
        <is>
          <t>Hollyhurst</t>
        </is>
      </c>
      <c r="I1153" t="inlineStr">
        <is>
          <t>118 Woodland Road</t>
        </is>
      </c>
      <c r="J1153" t="inlineStr">
        <is>
          <t>Darlington</t>
        </is>
      </c>
      <c r="K1153" t="inlineStr">
        <is>
          <t>DL3 9LN</t>
        </is>
      </c>
      <c r="L1153" t="inlineStr">
        <is>
          <t>NMJ</t>
        </is>
      </c>
      <c r="M1153" t="inlineStr">
        <is>
          <t>Cygnet Health Care Limited</t>
        </is>
      </c>
      <c r="N1153" t="inlineStr">
        <is>
          <t>01325 252 002</t>
        </is>
      </c>
      <c r="O1153" t="inlineStr"/>
      <c r="P1153">
        <f>HYPERLINK("https://www.cygnethealth.co.uk/locations/hollyhurst/", "https://www.cygnethealth.co.uk/locations/hollyhurst/")</f>
        <v/>
      </c>
      <c r="Q1153" t="inlineStr">
        <is>
          <t>(54.5306282043457, -1.5684741735458374)</t>
        </is>
      </c>
      <c r="R1153" t="inlineStr"/>
    </row>
    <row r="1154">
      <c r="A1154" t="n">
        <v>10075674</v>
      </c>
      <c r="B1154" t="inlineStr">
        <is>
          <t>NMJ0M</t>
        </is>
      </c>
      <c r="C1154" t="inlineStr">
        <is>
          <t>Hospital</t>
        </is>
      </c>
      <c r="D1154" t="inlineStr">
        <is>
          <t>UNKNOWN</t>
        </is>
      </c>
      <c r="E1154" t="inlineStr">
        <is>
          <t>NHS Sector</t>
        </is>
      </c>
      <c r="F1154" t="inlineStr">
        <is>
          <t>Visible</t>
        </is>
      </c>
      <c r="G1154" t="b">
        <v>0</v>
      </c>
      <c r="H1154" t="inlineStr">
        <is>
          <t>Blackwell House</t>
        </is>
      </c>
      <c r="I1154" t="inlineStr">
        <is>
          <t>Hurworth Road, Neasham</t>
        </is>
      </c>
      <c r="J1154" t="inlineStr">
        <is>
          <t>Darlington, County Durham</t>
        </is>
      </c>
      <c r="K1154" t="inlineStr">
        <is>
          <t>DL2 1PE</t>
        </is>
      </c>
      <c r="L1154" t="inlineStr">
        <is>
          <t>NMJ</t>
        </is>
      </c>
      <c r="M1154" t="inlineStr">
        <is>
          <t>Cygnet Health Care Limited</t>
        </is>
      </c>
      <c r="N1154" t="inlineStr"/>
      <c r="O1154" t="inlineStr"/>
      <c r="P1154">
        <f>HYPERLINK("nan", "nan")</f>
        <v/>
      </c>
      <c r="Q1154" t="inlineStr">
        <is>
          <t>(54.48135375976562, -1.507997751235962)</t>
        </is>
      </c>
      <c r="R1154" t="inlineStr"/>
    </row>
    <row r="1155">
      <c r="A1155" t="n">
        <v>10398514</v>
      </c>
      <c r="B1155" t="inlineStr">
        <is>
          <t>DX101</t>
        </is>
      </c>
      <c r="C1155" t="inlineStr">
        <is>
          <t>Hospital</t>
        </is>
      </c>
      <c r="D1155" t="inlineStr">
        <is>
          <t>UNKNOWN</t>
        </is>
      </c>
      <c r="E1155" t="inlineStr">
        <is>
          <t>NHS Sector</t>
        </is>
      </c>
      <c r="F1155" t="inlineStr">
        <is>
          <t>Visible</t>
        </is>
      </c>
      <c r="G1155" t="b">
        <v>0</v>
      </c>
      <c r="H1155" t="inlineStr">
        <is>
          <t>The New Foscote Hospital (Foscote Hospital)</t>
        </is>
      </c>
      <c r="I1155" t="inlineStr">
        <is>
          <t>2 Foscote Rise</t>
        </is>
      </c>
      <c r="J1155" t="inlineStr">
        <is>
          <t>Banbury</t>
        </is>
      </c>
      <c r="K1155" t="inlineStr">
        <is>
          <t>OX16 9XP</t>
        </is>
      </c>
      <c r="L1155" t="inlineStr">
        <is>
          <t>DX1</t>
        </is>
      </c>
      <c r="M1155" t="inlineStr">
        <is>
          <t>The New Foscote Hospital Ltd</t>
        </is>
      </c>
      <c r="N1155" t="inlineStr"/>
      <c r="O1155" t="inlineStr"/>
      <c r="P1155">
        <f>HYPERLINK("nan", "nan")</f>
        <v/>
      </c>
      <c r="Q1155" t="inlineStr">
        <is>
          <t>(52.05334091186523, -1.3309791088104248)</t>
        </is>
      </c>
      <c r="R1155" t="inlineStr"/>
    </row>
    <row r="1156">
      <c r="A1156" t="n">
        <v>10398515</v>
      </c>
      <c r="B1156" t="inlineStr">
        <is>
          <t>DX102</t>
        </is>
      </c>
      <c r="C1156" t="inlineStr">
        <is>
          <t>Hospital</t>
        </is>
      </c>
      <c r="D1156" t="inlineStr">
        <is>
          <t>UNKNOWN</t>
        </is>
      </c>
      <c r="E1156" t="inlineStr">
        <is>
          <t>NHS Sector</t>
        </is>
      </c>
      <c r="F1156" t="inlineStr">
        <is>
          <t>Visible</t>
        </is>
      </c>
      <c r="G1156" t="b">
        <v>0</v>
      </c>
      <c r="H1156" t="inlineStr">
        <is>
          <t>The New Foscote Hospital (Ginsburg Yard)</t>
        </is>
      </c>
      <c r="I1156" t="inlineStr">
        <is>
          <t>Ground Floor, Ginsburg Yard</t>
        </is>
      </c>
      <c r="J1156" t="inlineStr">
        <is>
          <t>London</t>
        </is>
      </c>
      <c r="K1156" t="inlineStr">
        <is>
          <t>NW3 1EW</t>
        </is>
      </c>
      <c r="L1156" t="inlineStr">
        <is>
          <t>DX1</t>
        </is>
      </c>
      <c r="M1156" t="inlineStr">
        <is>
          <t>The New Foscote Hospital Ltd</t>
        </is>
      </c>
      <c r="N1156" t="inlineStr"/>
      <c r="O1156" t="inlineStr"/>
      <c r="P1156">
        <f>HYPERLINK("nan", "nan")</f>
        <v/>
      </c>
      <c r="Q1156" t="inlineStr">
        <is>
          <t>(51.55677032470703, -0.1777168810367584)</t>
        </is>
      </c>
      <c r="R1156" t="inlineStr"/>
    </row>
    <row r="1157">
      <c r="A1157" t="n">
        <v>10512701</v>
      </c>
      <c r="B1157" t="inlineStr">
        <is>
          <t>NNJ11</t>
        </is>
      </c>
      <c r="C1157" t="inlineStr">
        <is>
          <t>Hospital</t>
        </is>
      </c>
      <c r="D1157" t="inlineStr">
        <is>
          <t>UNKNOWN</t>
        </is>
      </c>
      <c r="E1157" t="inlineStr">
        <is>
          <t>NHS Sector</t>
        </is>
      </c>
      <c r="F1157" t="inlineStr">
        <is>
          <t>Visible</t>
        </is>
      </c>
      <c r="G1157" t="b">
        <v>1</v>
      </c>
      <c r="H1157" t="inlineStr">
        <is>
          <t>Lutterworth Hospital</t>
        </is>
      </c>
      <c r="I1157" t="inlineStr">
        <is>
          <t>Gilmorton Road</t>
        </is>
      </c>
      <c r="J1157" t="inlineStr">
        <is>
          <t>Lutterworth</t>
        </is>
      </c>
      <c r="K1157" t="inlineStr">
        <is>
          <t>LE17 4DZ</t>
        </is>
      </c>
      <c r="L1157" t="inlineStr">
        <is>
          <t>NNJ</t>
        </is>
      </c>
      <c r="M1157" t="inlineStr">
        <is>
          <t>DHU Health Care CIC</t>
        </is>
      </c>
      <c r="N1157" t="inlineStr">
        <is>
          <t>0000 0000 000</t>
        </is>
      </c>
      <c r="O1157" t="inlineStr">
        <is>
          <t>dhu.patient-experience@nhs.net</t>
        </is>
      </c>
      <c r="P1157">
        <f>HYPERLINK("http://www.dhuhealthcare.com", "http://www.dhuhealthcare.com")</f>
        <v/>
      </c>
      <c r="Q1157" t="inlineStr">
        <is>
          <t>(52.45785522460938, -1.19778573513031)</t>
        </is>
      </c>
      <c r="R1157" t="inlineStr"/>
    </row>
    <row r="1158">
      <c r="A1158" t="n">
        <v>10565314</v>
      </c>
      <c r="B1158" t="inlineStr">
        <is>
          <t>R0B1J</t>
        </is>
      </c>
      <c r="C1158" t="inlineStr">
        <is>
          <t>Hospital</t>
        </is>
      </c>
      <c r="D1158" t="inlineStr">
        <is>
          <t>UNKNOWN</t>
        </is>
      </c>
      <c r="E1158" t="inlineStr">
        <is>
          <t>Independent Sector</t>
        </is>
      </c>
      <c r="F1158" t="inlineStr">
        <is>
          <t>Visible</t>
        </is>
      </c>
      <c r="G1158" t="b">
        <v>0</v>
      </c>
      <c r="H1158" t="inlineStr">
        <is>
          <t>Monkton Hall Hospital</t>
        </is>
      </c>
      <c r="I1158" t="inlineStr">
        <is>
          <t>Monkton Lane, Monkton Village</t>
        </is>
      </c>
      <c r="J1158" t="inlineStr">
        <is>
          <t>Jarrow</t>
        </is>
      </c>
      <c r="K1158" t="inlineStr">
        <is>
          <t>NE32 5NN</t>
        </is>
      </c>
      <c r="L1158" t="inlineStr">
        <is>
          <t>R0B</t>
        </is>
      </c>
      <c r="M1158" t="inlineStr">
        <is>
          <t>South Tyneside And Sunderland NHS Foundation Trust</t>
        </is>
      </c>
      <c r="N1158" t="inlineStr"/>
      <c r="O1158" t="inlineStr"/>
      <c r="P1158">
        <f>HYPERLINK("nan", "nan")</f>
        <v/>
      </c>
      <c r="Q1158" t="inlineStr">
        <is>
          <t>(54.96662521362305, -1.5012601613998413)</t>
        </is>
      </c>
      <c r="R1158" t="inlineStr"/>
    </row>
    <row r="1159">
      <c r="A1159" t="n">
        <v>10565381</v>
      </c>
      <c r="B1159" t="inlineStr">
        <is>
          <t>RL130</t>
        </is>
      </c>
      <c r="C1159" t="inlineStr">
        <is>
          <t>Hospital</t>
        </is>
      </c>
      <c r="D1159" t="inlineStr">
        <is>
          <t>UNKNOWN</t>
        </is>
      </c>
      <c r="E1159" t="inlineStr">
        <is>
          <t>Independent Sector</t>
        </is>
      </c>
      <c r="F1159" t="inlineStr">
        <is>
          <t>Visible</t>
        </is>
      </c>
      <c r="G1159" t="b">
        <v>0</v>
      </c>
      <c r="H1159" t="inlineStr">
        <is>
          <t>Spire Yale Hospital</t>
        </is>
      </c>
      <c r="I1159" t="inlineStr">
        <is>
          <t>Wrexham Technology Park</t>
        </is>
      </c>
      <c r="J1159" t="inlineStr">
        <is>
          <t>Wrexham</t>
        </is>
      </c>
      <c r="K1159" t="inlineStr">
        <is>
          <t>LL13 7YP</t>
        </is>
      </c>
      <c r="L1159" t="inlineStr">
        <is>
          <t>RL1</t>
        </is>
      </c>
      <c r="M1159" t="inlineStr">
        <is>
          <t>Robert Jones and Agnes Hunt Orthopaedic and District Hospital NHS Trust</t>
        </is>
      </c>
      <c r="N1159" t="inlineStr"/>
      <c r="O1159" t="inlineStr"/>
      <c r="P1159">
        <f>HYPERLINK("nan", "nan")</f>
        <v/>
      </c>
      <c r="Q1159" t="inlineStr">
        <is>
          <t>(53.04897689819336, -3.0140950679779053)</t>
        </is>
      </c>
      <c r="R1159" t="inlineStr"/>
    </row>
    <row r="1160">
      <c r="A1160" t="n">
        <v>10617463</v>
      </c>
      <c r="B1160" t="inlineStr">
        <is>
          <t>RTH39</t>
        </is>
      </c>
      <c r="C1160" t="inlineStr">
        <is>
          <t>Hospital</t>
        </is>
      </c>
      <c r="D1160" t="inlineStr">
        <is>
          <t>UNKNOWN</t>
        </is>
      </c>
      <c r="E1160" t="inlineStr">
        <is>
          <t>Independent Sector</t>
        </is>
      </c>
      <c r="F1160" t="inlineStr">
        <is>
          <t>Visible</t>
        </is>
      </c>
      <c r="G1160" t="b">
        <v>0</v>
      </c>
      <c r="H1160" t="inlineStr">
        <is>
          <t>Birmingham Children's Hospital</t>
        </is>
      </c>
      <c r="I1160" t="inlineStr">
        <is>
          <t>Steelhouse Lane</t>
        </is>
      </c>
      <c r="J1160" t="inlineStr">
        <is>
          <t>Birmingham</t>
        </is>
      </c>
      <c r="K1160" t="inlineStr">
        <is>
          <t>B4 6NW</t>
        </is>
      </c>
      <c r="L1160" t="inlineStr">
        <is>
          <t>RTH</t>
        </is>
      </c>
      <c r="M1160" t="inlineStr">
        <is>
          <t>Oxford University Hospitals NHS Foundation Trust</t>
        </is>
      </c>
      <c r="N1160" t="inlineStr"/>
      <c r="O1160" t="inlineStr"/>
      <c r="P1160">
        <f>HYPERLINK("nan", "nan")</f>
        <v/>
      </c>
      <c r="Q1160" t="inlineStr">
        <is>
          <t>(52.48423385620117, -1.893373250961304)</t>
        </is>
      </c>
      <c r="R1160" t="inlineStr"/>
    </row>
    <row r="1161">
      <c r="A1161" t="n">
        <v>10617466</v>
      </c>
      <c r="B1161" t="inlineStr">
        <is>
          <t>RTH18</t>
        </is>
      </c>
      <c r="C1161" t="inlineStr">
        <is>
          <t>Hospital</t>
        </is>
      </c>
      <c r="D1161" t="inlineStr">
        <is>
          <t>UNKNOWN</t>
        </is>
      </c>
      <c r="E1161" t="inlineStr">
        <is>
          <t>Independent Sector</t>
        </is>
      </c>
      <c r="F1161" t="inlineStr">
        <is>
          <t>Visible</t>
        </is>
      </c>
      <c r="G1161" t="b">
        <v>0</v>
      </c>
      <c r="H1161" t="inlineStr">
        <is>
          <t>University Hospital Of Wales</t>
        </is>
      </c>
      <c r="I1161" t="inlineStr">
        <is>
          <t>C/O John Radcliffe Hospital, Headley Way, Headington</t>
        </is>
      </c>
      <c r="J1161" t="inlineStr">
        <is>
          <t>Oxford</t>
        </is>
      </c>
      <c r="K1161" t="inlineStr">
        <is>
          <t>OX3 9DU</t>
        </is>
      </c>
      <c r="L1161" t="inlineStr">
        <is>
          <t>RTH</t>
        </is>
      </c>
      <c r="M1161" t="inlineStr">
        <is>
          <t>Oxford University Hospitals NHS Foundation Trust</t>
        </is>
      </c>
      <c r="N1161" t="inlineStr"/>
      <c r="O1161" t="inlineStr"/>
      <c r="P1161">
        <f>HYPERLINK("nan", "nan")</f>
        <v/>
      </c>
      <c r="Q1161" t="inlineStr">
        <is>
          <t>(51.76387405395508, -1.2197920083999634)</t>
        </is>
      </c>
      <c r="R1161" t="inlineStr"/>
    </row>
    <row r="1162">
      <c r="A1162" t="n">
        <v>10617482</v>
      </c>
      <c r="B1162" t="inlineStr">
        <is>
          <t>RX3KI</t>
        </is>
      </c>
      <c r="C1162" t="inlineStr">
        <is>
          <t>Hospital</t>
        </is>
      </c>
      <c r="D1162" t="inlineStr">
        <is>
          <t>UNKNOWN</t>
        </is>
      </c>
      <c r="E1162" t="inlineStr">
        <is>
          <t>Independent Sector</t>
        </is>
      </c>
      <c r="F1162" t="inlineStr">
        <is>
          <t>Visible</t>
        </is>
      </c>
      <c r="G1162" t="b">
        <v>0</v>
      </c>
      <c r="H1162" t="inlineStr">
        <is>
          <t>Foss Park Hospital</t>
        </is>
      </c>
      <c r="I1162" t="inlineStr">
        <is>
          <t>Haxby Road</t>
        </is>
      </c>
      <c r="J1162" t="inlineStr">
        <is>
          <t>York</t>
        </is>
      </c>
      <c r="K1162" t="inlineStr">
        <is>
          <t>YO31 8TA</t>
        </is>
      </c>
      <c r="L1162" t="inlineStr">
        <is>
          <t>RX3</t>
        </is>
      </c>
      <c r="M1162" t="inlineStr">
        <is>
          <t>Tees, Esk and Wear Valleys NHS Foundation Trust</t>
        </is>
      </c>
      <c r="N1162" t="inlineStr"/>
      <c r="O1162" t="inlineStr"/>
      <c r="P1162">
        <f>HYPERLINK("nan", "nan")</f>
        <v/>
      </c>
      <c r="Q1162" t="inlineStr">
        <is>
          <t>(53.97470092773438, -1.0755598545074463)</t>
        </is>
      </c>
      <c r="R1162" t="inlineStr"/>
    </row>
    <row r="1163">
      <c r="A1163" t="n">
        <v>10617567</v>
      </c>
      <c r="B1163" t="inlineStr">
        <is>
          <t>RGT1W</t>
        </is>
      </c>
      <c r="C1163" t="inlineStr">
        <is>
          <t>Hospital</t>
        </is>
      </c>
      <c r="D1163" t="inlineStr">
        <is>
          <t>UNKNOWN</t>
        </is>
      </c>
      <c r="E1163" t="inlineStr">
        <is>
          <t>Independent Sector</t>
        </is>
      </c>
      <c r="F1163" t="inlineStr">
        <is>
          <t>Visible</t>
        </is>
      </c>
      <c r="G1163" t="b">
        <v>0</v>
      </c>
      <c r="H1163" t="inlineStr">
        <is>
          <t>Jersey General Hospital</t>
        </is>
      </c>
      <c r="I1163" t="inlineStr">
        <is>
          <t>The Parade</t>
        </is>
      </c>
      <c r="J1163" t="inlineStr">
        <is>
          <t>Jersey</t>
        </is>
      </c>
      <c r="K1163" t="inlineStr">
        <is>
          <t>JE1 3UH</t>
        </is>
      </c>
      <c r="L1163" t="inlineStr">
        <is>
          <t>RGT</t>
        </is>
      </c>
      <c r="M1163" t="inlineStr">
        <is>
          <t>Cambridge University Hospitals NHS Foundation Trust</t>
        </is>
      </c>
      <c r="N1163" t="inlineStr"/>
      <c r="O1163" t="inlineStr"/>
      <c r="P1163">
        <f>HYPERLINK("nan", "nan")</f>
        <v/>
      </c>
      <c r="Q1163" t="inlineStr">
        <is>
          <t>(nan, nan)</t>
        </is>
      </c>
      <c r="R1163" t="inlineStr"/>
    </row>
    <row r="1164">
      <c r="A1164" t="n">
        <v>10617785</v>
      </c>
      <c r="B1164" t="inlineStr">
        <is>
          <t>8A580</t>
        </is>
      </c>
      <c r="C1164" t="inlineStr">
        <is>
          <t>Hospital</t>
        </is>
      </c>
      <c r="D1164" t="inlineStr">
        <is>
          <t>Hospital</t>
        </is>
      </c>
      <c r="E1164" t="inlineStr">
        <is>
          <t>Independent Sector</t>
        </is>
      </c>
      <c r="F1164" t="inlineStr">
        <is>
          <t>Visible</t>
        </is>
      </c>
      <c r="G1164" t="b">
        <v>1</v>
      </c>
      <c r="H1164" t="inlineStr">
        <is>
          <t>Ellern Mede Ridgeway</t>
        </is>
      </c>
      <c r="I1164" t="inlineStr">
        <is>
          <t>Holcombe Hill, The Ridgway Mill Hill</t>
        </is>
      </c>
      <c r="J1164" t="inlineStr"/>
      <c r="K1164" t="inlineStr">
        <is>
          <t>NW7 4HX</t>
        </is>
      </c>
      <c r="L1164" t="inlineStr">
        <is>
          <t>DN7</t>
        </is>
      </c>
      <c r="M1164" t="inlineStr">
        <is>
          <t>Ellern Mede Barnet</t>
        </is>
      </c>
      <c r="N1164" t="inlineStr"/>
      <c r="O1164" t="inlineStr"/>
      <c r="P1164">
        <f>HYPERLINK("nan", "nan")</f>
        <v/>
      </c>
      <c r="Q1164" t="inlineStr">
        <is>
          <t>(51.62344360351562, -0.2368070930242538)</t>
        </is>
      </c>
      <c r="R1164" t="inlineStr"/>
    </row>
    <row r="1165">
      <c r="A1165" t="n">
        <v>10749492</v>
      </c>
      <c r="B1165" t="inlineStr">
        <is>
          <t>DAY27</t>
        </is>
      </c>
      <c r="C1165" t="inlineStr">
        <is>
          <t>Hospital</t>
        </is>
      </c>
      <c r="D1165" t="inlineStr">
        <is>
          <t>UNKNOWN</t>
        </is>
      </c>
      <c r="E1165" t="inlineStr">
        <is>
          <t>NHS Sector</t>
        </is>
      </c>
      <c r="F1165" t="inlineStr">
        <is>
          <t>Visible</t>
        </is>
      </c>
      <c r="G1165" t="b">
        <v>0</v>
      </c>
      <c r="H1165" t="inlineStr">
        <is>
          <t>Stoneygate Eye Hospital</t>
        </is>
      </c>
      <c r="I1165" t="inlineStr">
        <is>
          <t>376 London Road</t>
        </is>
      </c>
      <c r="J1165" t="inlineStr">
        <is>
          <t>Leicester</t>
        </is>
      </c>
      <c r="K1165" t="inlineStr">
        <is>
          <t>LE2 2PN</t>
        </is>
      </c>
      <c r="L1165" t="inlineStr">
        <is>
          <t>DAY</t>
        </is>
      </c>
      <c r="M1165" t="inlineStr">
        <is>
          <t>Llr Provider Company Ltd</t>
        </is>
      </c>
      <c r="N1165" t="inlineStr"/>
      <c r="O1165" t="inlineStr"/>
      <c r="P1165">
        <f>HYPERLINK("nan", "nan")</f>
        <v/>
      </c>
      <c r="Q1165" t="inlineStr">
        <is>
          <t>(52.61320495605469, -1.102554440498352)</t>
        </is>
      </c>
      <c r="R1165" t="inlineStr"/>
    </row>
    <row r="1166">
      <c r="A1166" t="n">
        <v>10775735</v>
      </c>
      <c r="B1166" t="inlineStr">
        <is>
          <t>REMBB</t>
        </is>
      </c>
      <c r="C1166" t="inlineStr">
        <is>
          <t>Hospital</t>
        </is>
      </c>
      <c r="D1166" t="inlineStr">
        <is>
          <t>UNKNOWN</t>
        </is>
      </c>
      <c r="E1166" t="inlineStr">
        <is>
          <t>Independent Sector</t>
        </is>
      </c>
      <c r="F1166" t="inlineStr">
        <is>
          <t>Visible</t>
        </is>
      </c>
      <c r="G1166" t="b">
        <v>0</v>
      </c>
      <c r="H1166" t="inlineStr">
        <is>
          <t>Royal Liverpool University Dental Hospital</t>
        </is>
      </c>
      <c r="I1166" t="inlineStr">
        <is>
          <t>Dental Hospital, Pembroke Place</t>
        </is>
      </c>
      <c r="J1166" t="inlineStr">
        <is>
          <t>Liverpool</t>
        </is>
      </c>
      <c r="K1166" t="inlineStr">
        <is>
          <t>L3 5PS</t>
        </is>
      </c>
      <c r="L1166" t="inlineStr">
        <is>
          <t>REM</t>
        </is>
      </c>
      <c r="M1166" t="inlineStr">
        <is>
          <t>Liverpool University Hospitals NHS Foundation Trust</t>
        </is>
      </c>
      <c r="N1166" t="inlineStr"/>
      <c r="O1166" t="inlineStr"/>
      <c r="P1166">
        <f>HYPERLINK("nan", "nan")</f>
        <v/>
      </c>
      <c r="Q1166" t="inlineStr">
        <is>
          <t>(53.40892791748047, -2.9670073986053467)</t>
        </is>
      </c>
      <c r="R1166" t="inlineStr"/>
    </row>
    <row r="1167">
      <c r="A1167" t="n">
        <v>10775747</v>
      </c>
      <c r="B1167" t="inlineStr">
        <is>
          <t>REMAH</t>
        </is>
      </c>
      <c r="C1167" t="inlineStr">
        <is>
          <t>Hospital</t>
        </is>
      </c>
      <c r="D1167" t="inlineStr">
        <is>
          <t>UNKNOWN</t>
        </is>
      </c>
      <c r="E1167" t="inlineStr">
        <is>
          <t>Independent Sector</t>
        </is>
      </c>
      <c r="F1167" t="inlineStr">
        <is>
          <t>Visible</t>
        </is>
      </c>
      <c r="G1167" t="b">
        <v>0</v>
      </c>
      <c r="H1167" t="inlineStr">
        <is>
          <t>Broadgreen Hospital</t>
        </is>
      </c>
      <c r="I1167" t="inlineStr">
        <is>
          <t>Thomas Drive</t>
        </is>
      </c>
      <c r="J1167" t="inlineStr">
        <is>
          <t>Liverpool</t>
        </is>
      </c>
      <c r="K1167" t="inlineStr">
        <is>
          <t>L14 3LB</t>
        </is>
      </c>
      <c r="L1167" t="inlineStr">
        <is>
          <t>REM</t>
        </is>
      </c>
      <c r="M1167" t="inlineStr">
        <is>
          <t>Liverpool University Hospitals NHS Foundation Trust</t>
        </is>
      </c>
      <c r="N1167" t="inlineStr"/>
      <c r="O1167" t="inlineStr"/>
      <c r="P1167">
        <f>HYPERLINK("nan", "nan")</f>
        <v/>
      </c>
      <c r="Q1167" t="inlineStr">
        <is>
          <t>(53.4111557006836, -2.897974729537964)</t>
        </is>
      </c>
      <c r="R1167" t="inlineStr"/>
    </row>
    <row r="1168">
      <c r="A1168" t="n">
        <v>10775992</v>
      </c>
      <c r="B1168" t="inlineStr">
        <is>
          <t>RRVP5</t>
        </is>
      </c>
      <c r="C1168" t="inlineStr">
        <is>
          <t>Hospital</t>
        </is>
      </c>
      <c r="D1168" t="inlineStr">
        <is>
          <t>Hospital</t>
        </is>
      </c>
      <c r="E1168" t="inlineStr">
        <is>
          <t>NHS Sector</t>
        </is>
      </c>
      <c r="F1168" t="inlineStr">
        <is>
          <t>Visible</t>
        </is>
      </c>
      <c r="G1168" t="b">
        <v>1</v>
      </c>
      <c r="H1168" t="inlineStr">
        <is>
          <t>Royal National ENT and Eastman Dental Hospitals</t>
        </is>
      </c>
      <c r="I1168" t="inlineStr">
        <is>
          <t>47-49 Huntley St</t>
        </is>
      </c>
      <c r="J1168" t="inlineStr"/>
      <c r="K1168" t="inlineStr">
        <is>
          <t>WC1E 6DG</t>
        </is>
      </c>
      <c r="L1168" t="inlineStr">
        <is>
          <t>RRV</t>
        </is>
      </c>
      <c r="M1168" t="inlineStr">
        <is>
          <t>University College London Hospitals NHS Foundation Trust</t>
        </is>
      </c>
      <c r="N1168" t="inlineStr"/>
      <c r="O1168" t="inlineStr"/>
      <c r="P1168">
        <f>HYPERLINK("nan", "nan")</f>
        <v/>
      </c>
      <c r="Q1168" t="inlineStr">
        <is>
          <t>(51.52168273925781, -0.1335532069206237)</t>
        </is>
      </c>
      <c r="R1168" t="inlineStr"/>
    </row>
    <row r="1169">
      <c r="A1169" t="n">
        <v>10776494</v>
      </c>
      <c r="B1169" t="inlineStr">
        <is>
          <t>NV30H</t>
        </is>
      </c>
      <c r="C1169" t="inlineStr">
        <is>
          <t>Hospital</t>
        </is>
      </c>
      <c r="D1169" t="inlineStr">
        <is>
          <t>UNKNOWN</t>
        </is>
      </c>
      <c r="E1169" t="inlineStr">
        <is>
          <t>NHS Sector</t>
        </is>
      </c>
      <c r="F1169" t="inlineStr">
        <is>
          <t>Visible</t>
        </is>
      </c>
      <c r="G1169" t="b">
        <v>0</v>
      </c>
      <c r="H1169" t="inlineStr">
        <is>
          <t>Circle Rehabilitation Birmingham</t>
        </is>
      </c>
      <c r="I1169" t="inlineStr">
        <is>
          <t>Pebble Mill Road</t>
        </is>
      </c>
      <c r="J1169" t="inlineStr">
        <is>
          <t>Birmingham</t>
        </is>
      </c>
      <c r="K1169" t="inlineStr">
        <is>
          <t>B5 7SA</t>
        </is>
      </c>
      <c r="L1169" t="inlineStr">
        <is>
          <t>NV3</t>
        </is>
      </c>
      <c r="M1169" t="inlineStr">
        <is>
          <t>Circle Health</t>
        </is>
      </c>
      <c r="N1169" t="inlineStr"/>
      <c r="O1169" t="inlineStr"/>
      <c r="P1169">
        <f>HYPERLINK("nan", "nan")</f>
        <v/>
      </c>
      <c r="Q1169" t="inlineStr">
        <is>
          <t>(52.4518051147461, -1.9122567176818848)</t>
        </is>
      </c>
      <c r="R1169" t="inlineStr"/>
    </row>
    <row r="1170">
      <c r="A1170" t="n">
        <v>10802752</v>
      </c>
      <c r="B1170" t="inlineStr">
        <is>
          <t>ODS24</t>
        </is>
      </c>
      <c r="C1170" t="inlineStr">
        <is>
          <t>Hospital</t>
        </is>
      </c>
      <c r="D1170" t="inlineStr">
        <is>
          <t>Hospital</t>
        </is>
      </c>
      <c r="E1170" t="inlineStr">
        <is>
          <t>Independent Sector</t>
        </is>
      </c>
      <c r="F1170" t="inlineStr">
        <is>
          <t>Visible</t>
        </is>
      </c>
      <c r="G1170" t="b">
        <v>1</v>
      </c>
      <c r="H1170" t="inlineStr">
        <is>
          <t>Trent PTS - Bilborough</t>
        </is>
      </c>
      <c r="I1170" t="inlineStr">
        <is>
          <t>Arctic House, 141 Glaisdale Drive</t>
        </is>
      </c>
      <c r="J1170" t="inlineStr">
        <is>
          <t>Bilborough, Nottinghamshire</t>
        </is>
      </c>
      <c r="K1170" t="inlineStr">
        <is>
          <t>NG8 4GY</t>
        </is>
      </c>
      <c r="L1170" t="inlineStr">
        <is>
          <t>NLS</t>
        </is>
      </c>
      <c r="M1170" t="inlineStr">
        <is>
          <t>Trent Pts</t>
        </is>
      </c>
      <c r="N1170" t="inlineStr">
        <is>
          <t>0115 896 3160</t>
        </is>
      </c>
      <c r="O1170" t="inlineStr">
        <is>
          <t>enquiries@trentpts.co.uk</t>
        </is>
      </c>
      <c r="P1170">
        <f>HYPERLINK("http://www.trentpts.co.uk", "http://www.trentpts.co.uk")</f>
        <v/>
      </c>
      <c r="Q1170" t="inlineStr">
        <is>
          <t>(52.95772552490234, -1.233405590057373)</t>
        </is>
      </c>
      <c r="R1170" t="inlineStr"/>
    </row>
    <row r="1171">
      <c r="A1171" t="n">
        <v>10802753</v>
      </c>
      <c r="B1171" t="inlineStr">
        <is>
          <t>ODS23</t>
        </is>
      </c>
      <c r="C1171" t="inlineStr">
        <is>
          <t>Hospital</t>
        </is>
      </c>
      <c r="D1171" t="inlineStr">
        <is>
          <t>Hospital</t>
        </is>
      </c>
      <c r="E1171" t="inlineStr">
        <is>
          <t>Independent Sector</t>
        </is>
      </c>
      <c r="F1171" t="inlineStr">
        <is>
          <t>Visible</t>
        </is>
      </c>
      <c r="G1171" t="b">
        <v>1</v>
      </c>
      <c r="H1171" t="inlineStr">
        <is>
          <t>Trent PTS - Bingham</t>
        </is>
      </c>
      <c r="I1171" t="inlineStr">
        <is>
          <t>18 Market Place, Bingham</t>
        </is>
      </c>
      <c r="J1171" t="inlineStr">
        <is>
          <t>Nottingham</t>
        </is>
      </c>
      <c r="K1171" t="inlineStr">
        <is>
          <t>NG13 8AP</t>
        </is>
      </c>
      <c r="L1171" t="inlineStr">
        <is>
          <t>NLS</t>
        </is>
      </c>
      <c r="M1171" t="inlineStr">
        <is>
          <t>Trent Pts</t>
        </is>
      </c>
      <c r="N1171" t="inlineStr">
        <is>
          <t>0115 896 3160</t>
        </is>
      </c>
      <c r="O1171" t="inlineStr">
        <is>
          <t>enquiries@trentpts.co.uk</t>
        </is>
      </c>
      <c r="P1171">
        <f>HYPERLINK("http://www.trentpts.co.uk", "http://www.trentpts.co.uk")</f>
        <v/>
      </c>
      <c r="Q1171" t="inlineStr">
        <is>
          <t>(52.952674865722656, -0.9521306753158568)</t>
        </is>
      </c>
      <c r="R1171" t="inlineStr"/>
    </row>
    <row r="1172">
      <c r="A1172" t="n">
        <v>10802821</v>
      </c>
      <c r="B1172" t="inlineStr">
        <is>
          <t>RW40A</t>
        </is>
      </c>
      <c r="C1172" t="inlineStr">
        <is>
          <t>Hospital</t>
        </is>
      </c>
      <c r="D1172" t="inlineStr">
        <is>
          <t>UNKNOWN</t>
        </is>
      </c>
      <c r="E1172" t="inlineStr">
        <is>
          <t>Independent Sector</t>
        </is>
      </c>
      <c r="F1172" t="inlineStr">
        <is>
          <t>Visible</t>
        </is>
      </c>
      <c r="G1172" t="b">
        <v>1</v>
      </c>
      <c r="H1172" t="inlineStr">
        <is>
          <t>Hartley Hospital</t>
        </is>
      </c>
      <c r="I1172" t="inlineStr">
        <is>
          <t>1B Curzon Road</t>
        </is>
      </c>
      <c r="J1172" t="inlineStr">
        <is>
          <t>Southport, Merseyside</t>
        </is>
      </c>
      <c r="K1172" t="inlineStr">
        <is>
          <t>PR8 6PL</t>
        </is>
      </c>
      <c r="L1172" t="inlineStr">
        <is>
          <t>RW4</t>
        </is>
      </c>
      <c r="M1172" t="inlineStr">
        <is>
          <t>Mersey Care NHS Foundation Trust</t>
        </is>
      </c>
      <c r="N1172" t="inlineStr">
        <is>
          <t>0151 473 0303</t>
        </is>
      </c>
      <c r="O1172" t="inlineStr"/>
      <c r="P1172">
        <f>HYPERLINK("nan", "nan")</f>
        <v/>
      </c>
      <c r="Q1172" t="inlineStr">
        <is>
          <t>(53.64030838012695, -2.9834561347961426)</t>
        </is>
      </c>
      <c r="R1172" t="inlineStr"/>
    </row>
    <row r="1173">
      <c r="A1173" t="n">
        <v>10802841</v>
      </c>
      <c r="B1173" t="inlineStr">
        <is>
          <t>GAP01</t>
        </is>
      </c>
      <c r="C1173" t="inlineStr">
        <is>
          <t>Hospital</t>
        </is>
      </c>
      <c r="D1173" t="inlineStr">
        <is>
          <t>UNKNOWN</t>
        </is>
      </c>
      <c r="E1173" t="inlineStr">
        <is>
          <t>NHS Sector</t>
        </is>
      </c>
      <c r="F1173" t="inlineStr">
        <is>
          <t>Visible</t>
        </is>
      </c>
      <c r="G1173" t="b">
        <v>0</v>
      </c>
      <c r="H1173" t="inlineStr">
        <is>
          <t>St Jude's Women's Hospital (HQ)</t>
        </is>
      </c>
      <c r="I1173" t="inlineStr">
        <is>
          <t>263 Penn Road</t>
        </is>
      </c>
      <c r="J1173" t="inlineStr">
        <is>
          <t>Wolverhampton</t>
        </is>
      </c>
      <c r="K1173" t="inlineStr">
        <is>
          <t>WV4 5SF</t>
        </is>
      </c>
      <c r="L1173" t="inlineStr">
        <is>
          <t>GAP</t>
        </is>
      </c>
      <c r="M1173" t="inlineStr">
        <is>
          <t>St Jude's Women's Hospital</t>
        </is>
      </c>
      <c r="N1173" t="inlineStr"/>
      <c r="O1173" t="inlineStr"/>
      <c r="P1173">
        <f>HYPERLINK("nan", "nan")</f>
        <v/>
      </c>
      <c r="Q1173" t="inlineStr">
        <is>
          <t>(52.56480026245117, -2.147127628326416)</t>
        </is>
      </c>
      <c r="R1173" t="inlineStr"/>
    </row>
    <row r="1174">
      <c r="A1174" t="n">
        <v>10802905</v>
      </c>
      <c r="B1174" t="inlineStr">
        <is>
          <t>RYX94</t>
        </is>
      </c>
      <c r="C1174" t="inlineStr">
        <is>
          <t>Hospital</t>
        </is>
      </c>
      <c r="D1174" t="inlineStr">
        <is>
          <t>UNKNOWN</t>
        </is>
      </c>
      <c r="E1174" t="inlineStr">
        <is>
          <t>Independent Sector</t>
        </is>
      </c>
      <c r="F1174" t="inlineStr">
        <is>
          <t>Visible</t>
        </is>
      </c>
      <c r="G1174" t="b">
        <v>0</v>
      </c>
      <c r="H1174" t="inlineStr">
        <is>
          <t>Langley House Community Hospital</t>
        </is>
      </c>
      <c r="I1174" t="inlineStr">
        <is>
          <t>698 St. Albans Road</t>
        </is>
      </c>
      <c r="J1174" t="inlineStr">
        <is>
          <t>Watford</t>
        </is>
      </c>
      <c r="K1174" t="inlineStr">
        <is>
          <t>WD25 9FG</t>
        </is>
      </c>
      <c r="L1174" t="inlineStr">
        <is>
          <t>RYX</t>
        </is>
      </c>
      <c r="M1174" t="inlineStr">
        <is>
          <t>Central London Community Healthcare NHS Trust</t>
        </is>
      </c>
      <c r="N1174" t="inlineStr"/>
      <c r="O1174" t="inlineStr"/>
      <c r="P1174">
        <f>HYPERLINK("nan", "nan")</f>
        <v/>
      </c>
      <c r="Q1174" t="inlineStr">
        <is>
          <t>(51.68365097045898, -0.391191691160202)</t>
        </is>
      </c>
      <c r="R1174" t="inlineStr"/>
    </row>
    <row r="1175">
      <c r="A1175" t="n">
        <v>10829228</v>
      </c>
      <c r="B1175" t="inlineStr">
        <is>
          <t>GC401</t>
        </is>
      </c>
      <c r="C1175" t="inlineStr">
        <is>
          <t>Hospital</t>
        </is>
      </c>
      <c r="D1175" t="inlineStr">
        <is>
          <t>UNKNOWN</t>
        </is>
      </c>
      <c r="E1175" t="inlineStr">
        <is>
          <t>NHS Sector</t>
        </is>
      </c>
      <c r="F1175" t="inlineStr">
        <is>
          <t>Visible</t>
        </is>
      </c>
      <c r="G1175" t="b">
        <v>0</v>
      </c>
      <c r="H1175" t="inlineStr">
        <is>
          <t>Aset Hospital</t>
        </is>
      </c>
      <c r="I1175" t="inlineStr">
        <is>
          <t>1 Sandstone Drive, Whiston</t>
        </is>
      </c>
      <c r="J1175" t="inlineStr">
        <is>
          <t>Prescot</t>
        </is>
      </c>
      <c r="K1175" t="inlineStr">
        <is>
          <t>L35 7LS</t>
        </is>
      </c>
      <c r="L1175" t="inlineStr">
        <is>
          <t>GC4</t>
        </is>
      </c>
      <c r="M1175" t="inlineStr">
        <is>
          <t>Aset Hospital Hassan Shaaban Limited</t>
        </is>
      </c>
      <c r="N1175" t="inlineStr"/>
      <c r="O1175" t="inlineStr"/>
      <c r="P1175">
        <f>HYPERLINK("nan", "nan")</f>
        <v/>
      </c>
      <c r="Q1175" t="inlineStr">
        <is>
          <t>(53.4254264831543, -2.779597520828247)</t>
        </is>
      </c>
      <c r="R1175" t="inlineStr"/>
    </row>
    <row r="1176">
      <c r="A1176" t="n">
        <v>10855530</v>
      </c>
      <c r="B1176" t="inlineStr">
        <is>
          <t>RNNBX</t>
        </is>
      </c>
      <c r="C1176" t="inlineStr">
        <is>
          <t>Hospital</t>
        </is>
      </c>
      <c r="D1176" t="inlineStr">
        <is>
          <t>UNKNOWN</t>
        </is>
      </c>
      <c r="E1176" t="inlineStr">
        <is>
          <t>Independent Sector</t>
        </is>
      </c>
      <c r="F1176" t="inlineStr">
        <is>
          <t>Visible</t>
        </is>
      </c>
      <c r="G1176" t="b">
        <v>0</v>
      </c>
      <c r="H1176" t="inlineStr">
        <is>
          <t>West Cumberland Hospital</t>
        </is>
      </c>
      <c r="I1176" t="inlineStr">
        <is>
          <t>Homewood, Hensingham</t>
        </is>
      </c>
      <c r="J1176" t="inlineStr">
        <is>
          <t>Whitehaven, Cumbria</t>
        </is>
      </c>
      <c r="K1176" t="inlineStr">
        <is>
          <t>CA28 8JG</t>
        </is>
      </c>
      <c r="L1176" t="inlineStr">
        <is>
          <t>RNN</t>
        </is>
      </c>
      <c r="M1176" t="inlineStr">
        <is>
          <t>North Cumbria Integrated Care NHS Foundation Trust</t>
        </is>
      </c>
      <c r="N1176" t="inlineStr"/>
      <c r="O1176" t="inlineStr"/>
      <c r="P1176">
        <f>HYPERLINK("nan", "nan")</f>
        <v/>
      </c>
      <c r="Q1176" t="inlineStr">
        <is>
          <t>(54.53020095825195, -3.563160181045532)</t>
        </is>
      </c>
      <c r="R1176" t="inlineStr"/>
    </row>
    <row r="1177">
      <c r="A1177" t="n">
        <v>10855561</v>
      </c>
      <c r="B1177" t="inlineStr">
        <is>
          <t>RJR59</t>
        </is>
      </c>
      <c r="C1177" t="inlineStr">
        <is>
          <t>Hospital</t>
        </is>
      </c>
      <c r="D1177" t="inlineStr">
        <is>
          <t>UNKNOWN</t>
        </is>
      </c>
      <c r="E1177" t="inlineStr">
        <is>
          <t>Independent Sector</t>
        </is>
      </c>
      <c r="F1177" t="inlineStr">
        <is>
          <t>Visible</t>
        </is>
      </c>
      <c r="G1177" t="b">
        <v>0</v>
      </c>
      <c r="H1177" t="inlineStr">
        <is>
          <t>Highfield Hospital</t>
        </is>
      </c>
      <c r="I1177" t="inlineStr">
        <is>
          <t>Highfield Road</t>
        </is>
      </c>
      <c r="J1177" t="inlineStr">
        <is>
          <t>Widnes</t>
        </is>
      </c>
      <c r="K1177" t="inlineStr">
        <is>
          <t>WA8 7DJ</t>
        </is>
      </c>
      <c r="L1177" t="inlineStr">
        <is>
          <t>RJR</t>
        </is>
      </c>
      <c r="M1177" t="inlineStr">
        <is>
          <t>Countess Of Chester Hospital NHS Foundation Trust</t>
        </is>
      </c>
      <c r="N1177" t="inlineStr"/>
      <c r="O1177" t="inlineStr"/>
      <c r="P1177">
        <f>HYPERLINK("nan", "nan")</f>
        <v/>
      </c>
      <c r="Q1177" t="inlineStr">
        <is>
          <t>(53.37405776977539, -2.7355198860168457)</t>
        </is>
      </c>
      <c r="R1177" t="inlineStr"/>
    </row>
    <row r="1178">
      <c r="A1178" t="n">
        <v>10880391</v>
      </c>
      <c r="B1178" t="inlineStr">
        <is>
          <t>TP9FD</t>
        </is>
      </c>
      <c r="C1178" t="inlineStr">
        <is>
          <t>Hospital</t>
        </is>
      </c>
      <c r="D1178" t="inlineStr">
        <is>
          <t>Hospital</t>
        </is>
      </c>
      <c r="E1178" t="inlineStr">
        <is>
          <t>Independent Sector</t>
        </is>
      </c>
      <c r="F1178" t="inlineStr">
        <is>
          <t>Visible</t>
        </is>
      </c>
      <c r="G1178" t="b">
        <v>1</v>
      </c>
      <c r="H1178" t="inlineStr">
        <is>
          <t>Community Eyecare Cataract and Surgical Centre</t>
        </is>
      </c>
      <c r="I1178" t="inlineStr">
        <is>
          <t>Intu Centre Watford, Lower Mall, Queens Road</t>
        </is>
      </c>
      <c r="J1178" t="inlineStr"/>
      <c r="K1178" t="inlineStr">
        <is>
          <t>WD17 2UB</t>
        </is>
      </c>
      <c r="L1178" t="inlineStr">
        <is>
          <t>AAV</t>
        </is>
      </c>
      <c r="M1178" t="inlineStr">
        <is>
          <t>Community Health And Eyecare Limited</t>
        </is>
      </c>
      <c r="N1178" t="inlineStr"/>
      <c r="O1178" t="inlineStr"/>
      <c r="P1178">
        <f>HYPERLINK("nan", "nan")</f>
        <v/>
      </c>
      <c r="Q1178" t="inlineStr">
        <is>
          <t>(51.65411758422852, -0.3928447961807251)</t>
        </is>
      </c>
      <c r="R1178" t="inlineStr">
        <is>
          <t>,</t>
        </is>
      </c>
    </row>
    <row r="1179">
      <c r="A1179" t="n">
        <v>10880393</v>
      </c>
      <c r="B1179" t="inlineStr">
        <is>
          <t>TP97Y</t>
        </is>
      </c>
      <c r="C1179" t="inlineStr">
        <is>
          <t>Hospital</t>
        </is>
      </c>
      <c r="D1179" t="inlineStr">
        <is>
          <t>Hospital</t>
        </is>
      </c>
      <c r="E1179" t="inlineStr">
        <is>
          <t>Independent Sector</t>
        </is>
      </c>
      <c r="F1179" t="inlineStr">
        <is>
          <t>Visible</t>
        </is>
      </c>
      <c r="G1179" t="b">
        <v>1</v>
      </c>
      <c r="H1179" t="inlineStr">
        <is>
          <t>Community Eyecare Cataract and Surgical Centre</t>
        </is>
      </c>
      <c r="I1179" t="inlineStr">
        <is>
          <t>Parklands Suite 2, 1 Lyme Drive</t>
        </is>
      </c>
      <c r="J1179" t="inlineStr"/>
      <c r="K1179" t="inlineStr">
        <is>
          <t>ST4 6NW</t>
        </is>
      </c>
      <c r="L1179" t="inlineStr">
        <is>
          <t>AAV</t>
        </is>
      </c>
      <c r="M1179" t="inlineStr">
        <is>
          <t>Community Health And Eyecare Limited</t>
        </is>
      </c>
      <c r="N1179" t="inlineStr"/>
      <c r="O1179" t="inlineStr"/>
      <c r="P1179">
        <f>HYPERLINK("nan", "nan")</f>
        <v/>
      </c>
      <c r="Q1179" t="inlineStr">
        <is>
          <t>(52.99689102172852, -2.2119765281677246)</t>
        </is>
      </c>
      <c r="R1179" t="inlineStr"/>
    </row>
    <row r="1180">
      <c r="A1180" t="n">
        <v>10880408</v>
      </c>
      <c r="B1180" t="inlineStr">
        <is>
          <t>RX40B</t>
        </is>
      </c>
      <c r="C1180" t="inlineStr">
        <is>
          <t>Hospital</t>
        </is>
      </c>
      <c r="D1180" t="inlineStr">
        <is>
          <t>Mental Health Hospital</t>
        </is>
      </c>
      <c r="E1180" t="inlineStr">
        <is>
          <t>NHS Sector</t>
        </is>
      </c>
      <c r="F1180" t="inlineStr">
        <is>
          <t>Visible</t>
        </is>
      </c>
      <c r="G1180" t="b">
        <v>1</v>
      </c>
      <c r="H1180" t="inlineStr">
        <is>
          <t>Carleton Clinic</t>
        </is>
      </c>
      <c r="I1180" t="inlineStr">
        <is>
          <t>Cumwhinton Drive</t>
        </is>
      </c>
      <c r="J1180" t="inlineStr">
        <is>
          <t>Carlisle, Cumbria</t>
        </is>
      </c>
      <c r="K1180" t="inlineStr">
        <is>
          <t>CA1 3SX</t>
        </is>
      </c>
      <c r="L1180" t="inlineStr">
        <is>
          <t>RX4</t>
        </is>
      </c>
      <c r="M1180" t="inlineStr">
        <is>
          <t>Cumbria Northumberland Tyne and Wear NHS Foundation Trust</t>
        </is>
      </c>
      <c r="N1180" t="inlineStr">
        <is>
          <t>01228 602000</t>
        </is>
      </c>
      <c r="O1180" t="inlineStr"/>
      <c r="P1180">
        <f>HYPERLINK("http://www.cntw.nhs.uk", "http://www.cntw.nhs.uk")</f>
        <v/>
      </c>
      <c r="Q1180" t="inlineStr">
        <is>
          <t>(54.87493133544922, -2.8837220668792725)</t>
        </is>
      </c>
      <c r="R1180" t="inlineStr"/>
    </row>
    <row r="1181">
      <c r="A1181" t="n">
        <v>10917648</v>
      </c>
      <c r="B1181" t="inlineStr">
        <is>
          <t>NN804</t>
        </is>
      </c>
      <c r="C1181" t="inlineStr">
        <is>
          <t>Hospital</t>
        </is>
      </c>
      <c r="D1181" t="inlineStr">
        <is>
          <t>Hospital</t>
        </is>
      </c>
      <c r="E1181" t="inlineStr">
        <is>
          <t>Independent Sector</t>
        </is>
      </c>
      <c r="F1181" t="inlineStr">
        <is>
          <t>Visible</t>
        </is>
      </c>
      <c r="G1181" t="b">
        <v>1</v>
      </c>
      <c r="H1181" t="inlineStr">
        <is>
          <t>Spencer Private Hospitals, Canterbury</t>
        </is>
      </c>
      <c r="I1181" t="inlineStr">
        <is>
          <t>Kent &amp; Canterbury Hospital</t>
        </is>
      </c>
      <c r="J1181" t="inlineStr">
        <is>
          <t>Canterbury, Kent</t>
        </is>
      </c>
      <c r="K1181" t="inlineStr">
        <is>
          <t>CT1 3NG</t>
        </is>
      </c>
      <c r="L1181" t="inlineStr">
        <is>
          <t>NN8</t>
        </is>
      </c>
      <c r="M1181" t="inlineStr">
        <is>
          <t>East Kent Medical Services Ltd</t>
        </is>
      </c>
      <c r="N1181" t="inlineStr">
        <is>
          <t>01227 206 700</t>
        </is>
      </c>
      <c r="O1181" t="inlineStr">
        <is>
          <t>enquiries@spencerhospitals.com</t>
        </is>
      </c>
      <c r="P1181">
        <f>HYPERLINK("https://www.spencerprivatehospitals.com/", "https://www.spencerprivatehospitals.com/")</f>
        <v/>
      </c>
      <c r="Q1181" t="inlineStr">
        <is>
          <t>(51.26658630371094, 1.0870975255966189)</t>
        </is>
      </c>
      <c r="R1181" t="inlineStr"/>
    </row>
    <row r="1182">
      <c r="A1182" t="n">
        <v>10921185</v>
      </c>
      <c r="B1182" t="inlineStr">
        <is>
          <t>TAJ82</t>
        </is>
      </c>
      <c r="C1182" t="inlineStr">
        <is>
          <t>Hospital</t>
        </is>
      </c>
      <c r="D1182" t="inlineStr">
        <is>
          <t>UNKNOWN</t>
        </is>
      </c>
      <c r="E1182" t="inlineStr">
        <is>
          <t>Independent Sector</t>
        </is>
      </c>
      <c r="F1182" t="inlineStr">
        <is>
          <t>Visible</t>
        </is>
      </c>
      <c r="G1182" t="b">
        <v>0</v>
      </c>
      <c r="H1182" t="inlineStr">
        <is>
          <t>Bloxwich Hospital</t>
        </is>
      </c>
      <c r="I1182" t="inlineStr">
        <is>
          <t>Reeves Street</t>
        </is>
      </c>
      <c r="J1182" t="inlineStr">
        <is>
          <t>Walsall</t>
        </is>
      </c>
      <c r="K1182" t="inlineStr">
        <is>
          <t>WS3 2JJ</t>
        </is>
      </c>
      <c r="L1182" t="inlineStr">
        <is>
          <t>TAJ</t>
        </is>
      </c>
      <c r="M1182" t="inlineStr">
        <is>
          <t>Black Country Healthcare NHS Foundation Trust</t>
        </is>
      </c>
      <c r="N1182" t="inlineStr"/>
      <c r="O1182" t="inlineStr"/>
      <c r="P1182">
        <f>HYPERLINK("nan", "nan")</f>
        <v/>
      </c>
      <c r="Q1182" t="inlineStr">
        <is>
          <t>(52.61375427246094, -2.004830837249756)</t>
        </is>
      </c>
      <c r="R1182" t="inlineStr"/>
    </row>
    <row r="1183">
      <c r="A1183" t="n">
        <v>10921186</v>
      </c>
      <c r="B1183" t="inlineStr">
        <is>
          <t>TAJ83</t>
        </is>
      </c>
      <c r="C1183" t="inlineStr">
        <is>
          <t>Hospital</t>
        </is>
      </c>
      <c r="D1183" t="inlineStr">
        <is>
          <t>UNKNOWN</t>
        </is>
      </c>
      <c r="E1183" t="inlineStr">
        <is>
          <t>Independent Sector</t>
        </is>
      </c>
      <c r="F1183" t="inlineStr">
        <is>
          <t>Visible</t>
        </is>
      </c>
      <c r="G1183" t="b">
        <v>0</v>
      </c>
      <c r="H1183" t="inlineStr">
        <is>
          <t>Dorothy Pattison Hospital</t>
        </is>
      </c>
      <c r="I1183" t="inlineStr">
        <is>
          <t>Alumwell Close</t>
        </is>
      </c>
      <c r="J1183" t="inlineStr">
        <is>
          <t>Walsall</t>
        </is>
      </c>
      <c r="K1183" t="inlineStr">
        <is>
          <t>WS2 9XH</t>
        </is>
      </c>
      <c r="L1183" t="inlineStr">
        <is>
          <t>TAJ</t>
        </is>
      </c>
      <c r="M1183" t="inlineStr">
        <is>
          <t>Black Country Healthcare NHS Foundation Trust</t>
        </is>
      </c>
      <c r="N1183" t="inlineStr"/>
      <c r="O1183" t="inlineStr"/>
      <c r="P1183">
        <f>HYPERLINK("nan", "nan")</f>
        <v/>
      </c>
      <c r="Q1183" t="inlineStr">
        <is>
          <t>(52.58213424682617, -2.0024216175079346)</t>
        </is>
      </c>
      <c r="R1183" t="inlineStr"/>
    </row>
    <row r="1184">
      <c r="A1184" t="n">
        <v>10921194</v>
      </c>
      <c r="B1184" t="inlineStr">
        <is>
          <t>TAJ92</t>
        </is>
      </c>
      <c r="C1184" t="inlineStr">
        <is>
          <t>Hospital</t>
        </is>
      </c>
      <c r="D1184" t="inlineStr">
        <is>
          <t>UNKNOWN</t>
        </is>
      </c>
      <c r="E1184" t="inlineStr">
        <is>
          <t>Independent Sector</t>
        </is>
      </c>
      <c r="F1184" t="inlineStr">
        <is>
          <t>Visible</t>
        </is>
      </c>
      <c r="G1184" t="b">
        <v>0</v>
      </c>
      <c r="H1184" t="inlineStr">
        <is>
          <t>Bushey Fields Hospital</t>
        </is>
      </c>
      <c r="I1184" t="inlineStr">
        <is>
          <t>Bushey Fields Road</t>
        </is>
      </c>
      <c r="J1184" t="inlineStr">
        <is>
          <t>Dudley</t>
        </is>
      </c>
      <c r="K1184" t="inlineStr">
        <is>
          <t>DY1 2LZ</t>
        </is>
      </c>
      <c r="L1184" t="inlineStr">
        <is>
          <t>TAJ</t>
        </is>
      </c>
      <c r="M1184" t="inlineStr">
        <is>
          <t>Black Country Healthcare NHS Foundation Trust</t>
        </is>
      </c>
      <c r="N1184" t="inlineStr"/>
      <c r="O1184" t="inlineStr"/>
      <c r="P1184">
        <f>HYPERLINK("nan", "nan")</f>
        <v/>
      </c>
      <c r="Q1184" t="inlineStr">
        <is>
          <t>(52.50290298461914, -2.116838216781616)</t>
        </is>
      </c>
      <c r="R1184" t="inlineStr"/>
    </row>
    <row r="1185">
      <c r="A1185" t="n">
        <v>10927464</v>
      </c>
      <c r="B1185" t="inlineStr">
        <is>
          <t>RAJ75</t>
        </is>
      </c>
      <c r="C1185" t="inlineStr">
        <is>
          <t>Hospital</t>
        </is>
      </c>
      <c r="D1185" t="inlineStr">
        <is>
          <t>UNKNOWN</t>
        </is>
      </c>
      <c r="E1185" t="inlineStr">
        <is>
          <t>Independent Sector</t>
        </is>
      </c>
      <c r="F1185" t="inlineStr">
        <is>
          <t>Visible</t>
        </is>
      </c>
      <c r="G1185" t="b">
        <v>0</v>
      </c>
      <c r="H1185" t="inlineStr">
        <is>
          <t>Capio Oaks Hospital</t>
        </is>
      </c>
      <c r="I1185" t="inlineStr">
        <is>
          <t>120 Mile End Road</t>
        </is>
      </c>
      <c r="J1185" t="inlineStr">
        <is>
          <t>Colchester</t>
        </is>
      </c>
      <c r="K1185" t="inlineStr">
        <is>
          <t>CO4 5XR</t>
        </is>
      </c>
      <c r="L1185" t="inlineStr">
        <is>
          <t>RAJ</t>
        </is>
      </c>
      <c r="M1185" t="inlineStr">
        <is>
          <t>Mid and South Essex NHS Foundation Trust</t>
        </is>
      </c>
      <c r="N1185" t="inlineStr"/>
      <c r="O1185" t="inlineStr"/>
      <c r="P1185">
        <f>HYPERLINK("nan", "nan")</f>
        <v/>
      </c>
      <c r="Q1185" t="inlineStr">
        <is>
          <t>(51.90629959106445, 0.8949929475784301)</t>
        </is>
      </c>
      <c r="R1185" t="inlineStr"/>
    </row>
    <row r="1186">
      <c r="A1186" t="n">
        <v>10927514</v>
      </c>
      <c r="B1186" t="inlineStr">
        <is>
          <t>RAJ79</t>
        </is>
      </c>
      <c r="C1186" t="inlineStr">
        <is>
          <t>Hospital</t>
        </is>
      </c>
      <c r="D1186" t="inlineStr">
        <is>
          <t>UNKNOWN</t>
        </is>
      </c>
      <c r="E1186" t="inlineStr">
        <is>
          <t>Independent Sector</t>
        </is>
      </c>
      <c r="F1186" t="inlineStr">
        <is>
          <t>Visible</t>
        </is>
      </c>
      <c r="G1186" t="b">
        <v>0</v>
      </c>
      <c r="H1186" t="inlineStr">
        <is>
          <t>Marlborough House (Meht)</t>
        </is>
      </c>
      <c r="I1186" t="inlineStr">
        <is>
          <t>Victoria Road South</t>
        </is>
      </c>
      <c r="J1186" t="inlineStr">
        <is>
          <t>Chelmsford, Essex</t>
        </is>
      </c>
      <c r="K1186" t="inlineStr">
        <is>
          <t>CM1 1LN</t>
        </is>
      </c>
      <c r="L1186" t="inlineStr">
        <is>
          <t>RAJ</t>
        </is>
      </c>
      <c r="M1186" t="inlineStr">
        <is>
          <t>Mid and South Essex NHS Foundation Trust</t>
        </is>
      </c>
      <c r="N1186" t="inlineStr"/>
      <c r="O1186" t="inlineStr"/>
      <c r="P1186">
        <f>HYPERLINK("nan", "nan")</f>
        <v/>
      </c>
      <c r="Q1186" t="inlineStr">
        <is>
          <t>(51.73524475097656, 0.469032198190689)</t>
        </is>
      </c>
      <c r="R1186" t="inlineStr"/>
    </row>
    <row r="1187">
      <c r="A1187" t="n">
        <v>10927524</v>
      </c>
      <c r="B1187" t="inlineStr">
        <is>
          <t>RAJ91</t>
        </is>
      </c>
      <c r="C1187" t="inlineStr">
        <is>
          <t>Hospital</t>
        </is>
      </c>
      <c r="D1187" t="inlineStr">
        <is>
          <t>UNKNOWN</t>
        </is>
      </c>
      <c r="E1187" t="inlineStr">
        <is>
          <t>Independent Sector</t>
        </is>
      </c>
      <c r="F1187" t="inlineStr">
        <is>
          <t>Visible</t>
        </is>
      </c>
      <c r="G1187" t="b">
        <v>0</v>
      </c>
      <c r="H1187" t="inlineStr">
        <is>
          <t>Chelmsford &amp; Essex Hospital</t>
        </is>
      </c>
      <c r="I1187" t="inlineStr">
        <is>
          <t>New London Road</t>
        </is>
      </c>
      <c r="J1187" t="inlineStr">
        <is>
          <t>Chelmsford</t>
        </is>
      </c>
      <c r="K1187" t="inlineStr">
        <is>
          <t>CM2 0QH</t>
        </is>
      </c>
      <c r="L1187" t="inlineStr">
        <is>
          <t>RAJ</t>
        </is>
      </c>
      <c r="M1187" t="inlineStr">
        <is>
          <t>Mid and South Essex NHS Foundation Trust</t>
        </is>
      </c>
      <c r="N1187" t="inlineStr"/>
      <c r="O1187" t="inlineStr"/>
      <c r="P1187">
        <f>HYPERLINK("nan", "nan")</f>
        <v/>
      </c>
      <c r="Q1187" t="inlineStr">
        <is>
          <t>(51.730934143066406, 0.4709116220474243)</t>
        </is>
      </c>
      <c r="R1187" t="inlineStr"/>
    </row>
    <row r="1188">
      <c r="A1188" t="n">
        <v>10927528</v>
      </c>
      <c r="B1188" t="inlineStr">
        <is>
          <t>RAJ96</t>
        </is>
      </c>
      <c r="C1188" t="inlineStr">
        <is>
          <t>Hospital</t>
        </is>
      </c>
      <c r="D1188" t="inlineStr">
        <is>
          <t>UNKNOWN</t>
        </is>
      </c>
      <c r="E1188" t="inlineStr">
        <is>
          <t>Independent Sector</t>
        </is>
      </c>
      <c r="F1188" t="inlineStr">
        <is>
          <t>Visible</t>
        </is>
      </c>
      <c r="G1188" t="b">
        <v>0</v>
      </c>
      <c r="H1188" t="inlineStr">
        <is>
          <t>Capio Rivers Hospital</t>
        </is>
      </c>
      <c r="I1188" t="inlineStr">
        <is>
          <t>High Wych Road</t>
        </is>
      </c>
      <c r="J1188" t="inlineStr">
        <is>
          <t>Sawbridgeworth</t>
        </is>
      </c>
      <c r="K1188" t="inlineStr">
        <is>
          <t>CM21 0HH</t>
        </is>
      </c>
      <c r="L1188" t="inlineStr">
        <is>
          <t>RAJ</t>
        </is>
      </c>
      <c r="M1188" t="inlineStr">
        <is>
          <t>Mid and South Essex NHS Foundation Trust</t>
        </is>
      </c>
      <c r="N1188" t="inlineStr"/>
      <c r="O1188" t="inlineStr"/>
      <c r="P1188">
        <f>HYPERLINK("nan", "nan")</f>
        <v/>
      </c>
      <c r="Q1188" t="inlineStr">
        <is>
          <t>(51.80709457397461, 0.1304715871810913)</t>
        </is>
      </c>
      <c r="R1188" t="inlineStr"/>
    </row>
    <row r="1189">
      <c r="A1189" t="n">
        <v>10927609</v>
      </c>
      <c r="B1189" t="inlineStr">
        <is>
          <t>DM802</t>
        </is>
      </c>
      <c r="C1189" t="inlineStr">
        <is>
          <t>Hospital</t>
        </is>
      </c>
      <c r="D1189" t="inlineStr">
        <is>
          <t>UNKNOWN</t>
        </is>
      </c>
      <c r="E1189" t="inlineStr">
        <is>
          <t>NHS Sector</t>
        </is>
      </c>
      <c r="F1189" t="inlineStr">
        <is>
          <t>Visible</t>
        </is>
      </c>
      <c r="G1189" t="b">
        <v>0</v>
      </c>
      <c r="H1189" t="inlineStr">
        <is>
          <t>No9 Harley St Phoenix Hospital Group</t>
        </is>
      </c>
      <c r="I1189" t="inlineStr">
        <is>
          <t>9 Harley Street</t>
        </is>
      </c>
      <c r="J1189" t="inlineStr">
        <is>
          <t>London</t>
        </is>
      </c>
      <c r="K1189" t="inlineStr">
        <is>
          <t>W1G 9QY</t>
        </is>
      </c>
      <c r="L1189" t="inlineStr">
        <is>
          <t>DM8</t>
        </is>
      </c>
      <c r="M1189" t="inlineStr">
        <is>
          <t>Phoenix Hospital Group</t>
        </is>
      </c>
      <c r="N1189" t="inlineStr"/>
      <c r="O1189" t="inlineStr"/>
      <c r="P1189">
        <f>HYPERLINK("nan", "nan")</f>
        <v/>
      </c>
      <c r="Q1189" t="inlineStr">
        <is>
          <t>(51.51700210571289, -0.1464137136936187)</t>
        </is>
      </c>
      <c r="R1189" t="inlineStr"/>
    </row>
    <row r="1190">
      <c r="A1190" t="n">
        <v>10927610</v>
      </c>
      <c r="B1190" t="inlineStr">
        <is>
          <t>DM803</t>
        </is>
      </c>
      <c r="C1190" t="inlineStr">
        <is>
          <t>Hospital</t>
        </is>
      </c>
      <c r="D1190" t="inlineStr">
        <is>
          <t>UNKNOWN</t>
        </is>
      </c>
      <c r="E1190" t="inlineStr">
        <is>
          <t>NHS Sector</t>
        </is>
      </c>
      <c r="F1190" t="inlineStr">
        <is>
          <t>Visible</t>
        </is>
      </c>
      <c r="G1190" t="b">
        <v>0</v>
      </c>
      <c r="H1190" t="inlineStr">
        <is>
          <t>No25 Harley St Phoenix Hospital Group</t>
        </is>
      </c>
      <c r="I1190" t="inlineStr">
        <is>
          <t>25 Harley Street</t>
        </is>
      </c>
      <c r="J1190" t="inlineStr">
        <is>
          <t>London</t>
        </is>
      </c>
      <c r="K1190" t="inlineStr">
        <is>
          <t>W1G 9QY</t>
        </is>
      </c>
      <c r="L1190" t="inlineStr">
        <is>
          <t>DM8</t>
        </is>
      </c>
      <c r="M1190" t="inlineStr">
        <is>
          <t>Phoenix Hospital Group</t>
        </is>
      </c>
      <c r="N1190" t="inlineStr"/>
      <c r="O1190" t="inlineStr"/>
      <c r="P1190">
        <f>HYPERLINK("nan", "nan")</f>
        <v/>
      </c>
      <c r="Q1190" t="inlineStr">
        <is>
          <t>(51.51700210571289, -0.1464137136936187)</t>
        </is>
      </c>
      <c r="R1190" t="inlineStr"/>
    </row>
    <row r="1191">
      <c r="A1191" t="n">
        <v>10927611</v>
      </c>
      <c r="B1191" t="inlineStr">
        <is>
          <t>DM804</t>
        </is>
      </c>
      <c r="C1191" t="inlineStr">
        <is>
          <t>Hospital</t>
        </is>
      </c>
      <c r="D1191" t="inlineStr">
        <is>
          <t>UNKNOWN</t>
        </is>
      </c>
      <c r="E1191" t="inlineStr">
        <is>
          <t>NHS Sector</t>
        </is>
      </c>
      <c r="F1191" t="inlineStr">
        <is>
          <t>Visible</t>
        </is>
      </c>
      <c r="G1191" t="b">
        <v>0</v>
      </c>
      <c r="H1191" t="inlineStr">
        <is>
          <t>Phoenix Hospital Chelmsford</t>
        </is>
      </c>
      <c r="I1191" t="inlineStr">
        <is>
          <t>West Hanningfield Road, Great Baddow</t>
        </is>
      </c>
      <c r="J1191" t="inlineStr">
        <is>
          <t>Chelmsford</t>
        </is>
      </c>
      <c r="K1191" t="inlineStr">
        <is>
          <t>CM2 8HN</t>
        </is>
      </c>
      <c r="L1191" t="inlineStr">
        <is>
          <t>DM8</t>
        </is>
      </c>
      <c r="M1191" t="inlineStr">
        <is>
          <t>Phoenix Hospital Group</t>
        </is>
      </c>
      <c r="N1191" t="inlineStr"/>
      <c r="O1191" t="inlineStr"/>
      <c r="P1191">
        <f>HYPERLINK("nan", "nan")</f>
        <v/>
      </c>
      <c r="Q1191" t="inlineStr">
        <is>
          <t>(51.7077751159668, 0.5023775696754456)</t>
        </is>
      </c>
      <c r="R1191" t="inlineStr"/>
    </row>
    <row r="1192">
      <c r="A1192" t="n">
        <v>10928125</v>
      </c>
      <c r="B1192" t="inlineStr">
        <is>
          <t>NMJ2F</t>
        </is>
      </c>
      <c r="C1192" t="inlineStr">
        <is>
          <t>Hospital</t>
        </is>
      </c>
      <c r="D1192" t="inlineStr">
        <is>
          <t>UNKNOWN</t>
        </is>
      </c>
      <c r="E1192" t="inlineStr">
        <is>
          <t>NHS Sector</t>
        </is>
      </c>
      <c r="F1192" t="inlineStr">
        <is>
          <t>Visible</t>
        </is>
      </c>
      <c r="G1192" t="b">
        <v>0</v>
      </c>
      <c r="H1192" t="inlineStr">
        <is>
          <t>Cygnet Hospital Exeter</t>
        </is>
      </c>
      <c r="I1192" t="inlineStr">
        <is>
          <t>Ribston Avenue</t>
        </is>
      </c>
      <c r="J1192" t="inlineStr">
        <is>
          <t>Exeter</t>
        </is>
      </c>
      <c r="K1192" t="inlineStr">
        <is>
          <t>EX1 3QE</t>
        </is>
      </c>
      <c r="L1192" t="inlineStr">
        <is>
          <t>NMJ</t>
        </is>
      </c>
      <c r="M1192" t="inlineStr">
        <is>
          <t>Cygnet Health Care Limited</t>
        </is>
      </c>
      <c r="N1192" t="inlineStr"/>
      <c r="O1192" t="inlineStr"/>
      <c r="P1192">
        <f>HYPERLINK("nan", "nan")</f>
        <v/>
      </c>
      <c r="Q1192" t="inlineStr">
        <is>
          <t>(50.72465515136719, -3.4867885112762447)</t>
        </is>
      </c>
      <c r="R1192" t="inlineStr"/>
    </row>
    <row r="1193">
      <c r="A1193" t="n">
        <v>10935138</v>
      </c>
      <c r="B1193" t="inlineStr">
        <is>
          <t>GED02</t>
        </is>
      </c>
      <c r="C1193" t="inlineStr">
        <is>
          <t>Hospital</t>
        </is>
      </c>
      <c r="D1193" t="inlineStr">
        <is>
          <t>UNKNOWN</t>
        </is>
      </c>
      <c r="E1193" t="inlineStr">
        <is>
          <t>NHS Sector</t>
        </is>
      </c>
      <c r="F1193" t="inlineStr">
        <is>
          <t>Visible</t>
        </is>
      </c>
      <c r="G1193" t="b">
        <v>0</v>
      </c>
      <c r="H1193" t="inlineStr">
        <is>
          <t>Mill Lodge Hospital</t>
        </is>
      </c>
      <c r="I1193" t="inlineStr">
        <is>
          <t>Mill Lane, Kegworth</t>
        </is>
      </c>
      <c r="J1193" t="inlineStr">
        <is>
          <t>Derby</t>
        </is>
      </c>
      <c r="K1193" t="inlineStr">
        <is>
          <t>DE74 2EJ</t>
        </is>
      </c>
      <c r="L1193" t="inlineStr">
        <is>
          <t>GED</t>
        </is>
      </c>
      <c r="M1193" t="inlineStr">
        <is>
          <t>Rushcliffe Care</t>
        </is>
      </c>
      <c r="N1193" t="inlineStr"/>
      <c r="O1193" t="inlineStr"/>
      <c r="P1193">
        <f>HYPERLINK("nan", "nan")</f>
        <v/>
      </c>
      <c r="Q1193" t="inlineStr">
        <is>
          <t>(52.83622360229492, -1.2759233713150024)</t>
        </is>
      </c>
      <c r="R1193" t="inlineStr"/>
    </row>
    <row r="1194">
      <c r="A1194" t="n">
        <v>10942469</v>
      </c>
      <c r="B1194" t="inlineStr">
        <is>
          <t>NVC1H</t>
        </is>
      </c>
      <c r="C1194" t="inlineStr">
        <is>
          <t>Hospital</t>
        </is>
      </c>
      <c r="D1194" t="inlineStr">
        <is>
          <t>UNKNOWN</t>
        </is>
      </c>
      <c r="E1194" t="inlineStr">
        <is>
          <t>NHS Sector</t>
        </is>
      </c>
      <c r="F1194" t="inlineStr">
        <is>
          <t>Visible</t>
        </is>
      </c>
      <c r="G1194" t="b">
        <v>0</v>
      </c>
      <c r="H1194" t="inlineStr">
        <is>
          <t>Stourside Hospital</t>
        </is>
      </c>
      <c r="I1194" t="inlineStr">
        <is>
          <t>60 Bradley Road</t>
        </is>
      </c>
      <c r="J1194" t="inlineStr">
        <is>
          <t>Stourbridge, West Midlands</t>
        </is>
      </c>
      <c r="K1194" t="inlineStr">
        <is>
          <t>DY8 1UX</t>
        </is>
      </c>
      <c r="L1194" t="inlineStr">
        <is>
          <t>NVC</t>
        </is>
      </c>
      <c r="M1194" t="inlineStr">
        <is>
          <t>Ramsay Healthcare UK Operations Limited</t>
        </is>
      </c>
      <c r="N1194" t="inlineStr"/>
      <c r="O1194" t="inlineStr"/>
      <c r="P1194">
        <f>HYPERLINK("nan", "nan")</f>
        <v/>
      </c>
      <c r="Q1194" t="inlineStr">
        <is>
          <t>(52.45992660522461, -2.15242862701416)</t>
        </is>
      </c>
      <c r="R1194" t="inlineStr"/>
    </row>
    <row r="1195">
      <c r="A1195" t="n">
        <v>10943515</v>
      </c>
      <c r="B1195" t="inlineStr">
        <is>
          <t>RH5T8</t>
        </is>
      </c>
      <c r="C1195" t="inlineStr">
        <is>
          <t>Hospital</t>
        </is>
      </c>
      <c r="D1195" t="inlineStr">
        <is>
          <t>UNKNOWN</t>
        </is>
      </c>
      <c r="E1195" t="inlineStr">
        <is>
          <t>Independent Sector</t>
        </is>
      </c>
      <c r="F1195" t="inlineStr">
        <is>
          <t>Visible</t>
        </is>
      </c>
      <c r="G1195" t="b">
        <v>0</v>
      </c>
      <c r="H1195" t="inlineStr">
        <is>
          <t>Trinity Hospital</t>
        </is>
      </c>
      <c r="I1195" t="inlineStr">
        <is>
          <t>Trinity Street</t>
        </is>
      </c>
      <c r="J1195" t="inlineStr">
        <is>
          <t>Taunton</t>
        </is>
      </c>
      <c r="K1195" t="inlineStr">
        <is>
          <t>TA1 3JG</t>
        </is>
      </c>
      <c r="L1195" t="inlineStr">
        <is>
          <t>RH5</t>
        </is>
      </c>
      <c r="M1195" t="inlineStr">
        <is>
          <t>Somerset Partnership NHS Foundation Trust</t>
        </is>
      </c>
      <c r="N1195" t="inlineStr"/>
      <c r="O1195" t="inlineStr"/>
      <c r="P1195">
        <f>HYPERLINK("nan", "nan")</f>
        <v/>
      </c>
      <c r="Q1195" t="inlineStr">
        <is>
          <t>(51.01395034790039, -3.0916147232055664)</t>
        </is>
      </c>
      <c r="R1195" t="inlineStr"/>
    </row>
    <row r="1196">
      <c r="A1196" t="n">
        <v>10943516</v>
      </c>
      <c r="B1196" t="inlineStr">
        <is>
          <t>RH5T9</t>
        </is>
      </c>
      <c r="C1196" t="inlineStr">
        <is>
          <t>Hospital</t>
        </is>
      </c>
      <c r="D1196" t="inlineStr">
        <is>
          <t>UNKNOWN</t>
        </is>
      </c>
      <c r="E1196" t="inlineStr">
        <is>
          <t>Independent Sector</t>
        </is>
      </c>
      <c r="F1196" t="inlineStr">
        <is>
          <t>Visible</t>
        </is>
      </c>
      <c r="G1196" t="b">
        <v>0</v>
      </c>
      <c r="H1196" t="inlineStr">
        <is>
          <t>Butleigh Hospital</t>
        </is>
      </c>
      <c r="I1196" t="inlineStr">
        <is>
          <t>Kingweston Road, Butleigh</t>
        </is>
      </c>
      <c r="J1196" t="inlineStr">
        <is>
          <t>Glastonbury</t>
        </is>
      </c>
      <c r="K1196" t="inlineStr">
        <is>
          <t>BA6 8TF</t>
        </is>
      </c>
      <c r="L1196" t="inlineStr">
        <is>
          <t>RH5</t>
        </is>
      </c>
      <c r="M1196" t="inlineStr">
        <is>
          <t>Somerset Partnership NHS Foundation Trust</t>
        </is>
      </c>
      <c r="N1196" t="inlineStr"/>
      <c r="O1196" t="inlineStr"/>
      <c r="P1196">
        <f>HYPERLINK("nan", "nan")</f>
        <v/>
      </c>
      <c r="Q1196" t="inlineStr">
        <is>
          <t>(51.0934944152832, -2.685054540634156)</t>
        </is>
      </c>
      <c r="R1196" t="inlineStr"/>
    </row>
    <row r="1197">
      <c r="A1197" t="n">
        <v>10953840</v>
      </c>
      <c r="B1197" t="inlineStr">
        <is>
          <t>NEF42</t>
        </is>
      </c>
      <c r="C1197" t="inlineStr">
        <is>
          <t>Hospital</t>
        </is>
      </c>
      <c r="D1197" t="inlineStr">
        <is>
          <t>UNKNOWN</t>
        </is>
      </c>
      <c r="E1197" t="inlineStr">
        <is>
          <t>NHS Sector</t>
        </is>
      </c>
      <c r="F1197" t="inlineStr">
        <is>
          <t>Visible</t>
        </is>
      </c>
      <c r="G1197" t="b">
        <v>0</v>
      </c>
      <c r="H1197" t="inlineStr">
        <is>
          <t>Nightingale Hospital Exeter</t>
        </is>
      </c>
      <c r="I1197" t="inlineStr">
        <is>
          <t>Osprey Road, Sowton Industrial Estate</t>
        </is>
      </c>
      <c r="J1197" t="inlineStr">
        <is>
          <t>Exeter</t>
        </is>
      </c>
      <c r="K1197" t="inlineStr">
        <is>
          <t>EX2 7JG</t>
        </is>
      </c>
      <c r="L1197" t="inlineStr">
        <is>
          <t>NEF</t>
        </is>
      </c>
      <c r="M1197" t="inlineStr">
        <is>
          <t>Peninsula Ultrasound Limited</t>
        </is>
      </c>
      <c r="N1197" t="inlineStr"/>
      <c r="O1197" t="inlineStr"/>
      <c r="P1197">
        <f>HYPERLINK("nan", "nan")</f>
        <v/>
      </c>
      <c r="Q1197" t="inlineStr">
        <is>
          <t>(50.72465515136719, -3.4645588397979736)</t>
        </is>
      </c>
      <c r="R1197" t="inlineStr"/>
    </row>
    <row r="1198">
      <c r="A1198" t="n">
        <v>10953844</v>
      </c>
      <c r="B1198" t="inlineStr">
        <is>
          <t>GFM01</t>
        </is>
      </c>
      <c r="C1198" t="inlineStr">
        <is>
          <t>Hospital</t>
        </is>
      </c>
      <c r="D1198" t="inlineStr">
        <is>
          <t>UNKNOWN</t>
        </is>
      </c>
      <c r="E1198" t="inlineStr">
        <is>
          <t>NHS Sector</t>
        </is>
      </c>
      <c r="F1198" t="inlineStr">
        <is>
          <t>Visible</t>
        </is>
      </c>
      <c r="G1198" t="b">
        <v>0</v>
      </c>
      <c r="H1198" t="inlineStr">
        <is>
          <t>Harley Street Specialist Hospital</t>
        </is>
      </c>
      <c r="I1198" t="inlineStr">
        <is>
          <t>Fifth Floor, 11 Leadenhall Street</t>
        </is>
      </c>
      <c r="J1198" t="inlineStr">
        <is>
          <t>London</t>
        </is>
      </c>
      <c r="K1198" t="inlineStr">
        <is>
          <t>EC3V 1LP</t>
        </is>
      </c>
      <c r="L1198" t="inlineStr">
        <is>
          <t>GFM</t>
        </is>
      </c>
      <c r="M1198" t="inlineStr">
        <is>
          <t>Medical Innovations Centre Ltd T/A Harley Street Specialist Hospital HQ</t>
        </is>
      </c>
      <c r="N1198" t="inlineStr"/>
      <c r="O1198" t="inlineStr"/>
      <c r="P1198">
        <f>HYPERLINK("nan", "nan")</f>
        <v/>
      </c>
      <c r="Q1198" t="inlineStr">
        <is>
          <t>(51.51337432861328, -0.0830178782343864)</t>
        </is>
      </c>
      <c r="R1198" t="inlineStr"/>
    </row>
    <row r="1199">
      <c r="A1199" t="n">
        <v>10953845</v>
      </c>
      <c r="B1199" t="inlineStr">
        <is>
          <t>GFM02</t>
        </is>
      </c>
      <c r="C1199" t="inlineStr">
        <is>
          <t>Hospital</t>
        </is>
      </c>
      <c r="D1199" t="inlineStr">
        <is>
          <t>UNKNOWN</t>
        </is>
      </c>
      <c r="E1199" t="inlineStr">
        <is>
          <t>NHS Sector</t>
        </is>
      </c>
      <c r="F1199" t="inlineStr">
        <is>
          <t>Visible</t>
        </is>
      </c>
      <c r="G1199" t="b">
        <v>0</v>
      </c>
      <c r="H1199" t="inlineStr">
        <is>
          <t>Harley Street Specialist Hospital (Queen Anne Street)</t>
        </is>
      </c>
      <c r="I1199" t="inlineStr">
        <is>
          <t>18-22 Queen Anne Street</t>
        </is>
      </c>
      <c r="J1199" t="inlineStr">
        <is>
          <t>London</t>
        </is>
      </c>
      <c r="K1199" t="inlineStr">
        <is>
          <t>W1G 8HU</t>
        </is>
      </c>
      <c r="L1199" t="inlineStr">
        <is>
          <t>GFM</t>
        </is>
      </c>
      <c r="M1199" t="inlineStr">
        <is>
          <t>Medical Innovations Centre Ltd T/A Harley Street Specialist Hospital HQ</t>
        </is>
      </c>
      <c r="N1199" t="inlineStr"/>
      <c r="O1199" t="inlineStr"/>
      <c r="P1199">
        <f>HYPERLINK("nan", "nan")</f>
        <v/>
      </c>
      <c r="Q1199" t="inlineStr">
        <is>
          <t>(51.5181999206543, -0.1470281481742859)</t>
        </is>
      </c>
      <c r="R1199" t="inlineStr"/>
    </row>
    <row r="1200">
      <c r="A1200" t="n">
        <v>10955136</v>
      </c>
      <c r="B1200" t="inlineStr">
        <is>
          <t>REFA8</t>
        </is>
      </c>
      <c r="C1200" t="inlineStr">
        <is>
          <t>Hospital</t>
        </is>
      </c>
      <c r="D1200" t="inlineStr">
        <is>
          <t>UNKNOWN</t>
        </is>
      </c>
      <c r="E1200" t="inlineStr">
        <is>
          <t>Independent Sector</t>
        </is>
      </c>
      <c r="F1200" t="inlineStr">
        <is>
          <t>Visible</t>
        </is>
      </c>
      <c r="G1200" t="b">
        <v>0</v>
      </c>
      <c r="H1200" t="inlineStr">
        <is>
          <t>Bolitho Hospital</t>
        </is>
      </c>
      <c r="I1200" t="inlineStr">
        <is>
          <t>1 Laregan Hill</t>
        </is>
      </c>
      <c r="J1200" t="inlineStr">
        <is>
          <t>Penzance, Cornwall</t>
        </is>
      </c>
      <c r="K1200" t="inlineStr">
        <is>
          <t>TR18 4NY</t>
        </is>
      </c>
      <c r="L1200" t="inlineStr">
        <is>
          <t>REF</t>
        </is>
      </c>
      <c r="M1200" t="inlineStr">
        <is>
          <t>Royal Cornwall Hospitals NHS Trust</t>
        </is>
      </c>
      <c r="N1200" t="inlineStr"/>
      <c r="O1200" t="inlineStr"/>
      <c r="P1200">
        <f>HYPERLINK("nan", "nan")</f>
        <v/>
      </c>
      <c r="Q1200" t="inlineStr">
        <is>
          <t>(50.11140441894531, -5.548555850982666)</t>
        </is>
      </c>
      <c r="R1200" t="inlineStr"/>
    </row>
    <row r="1201">
      <c r="A1201" t="n">
        <v>10955521</v>
      </c>
      <c r="B1201" t="inlineStr">
        <is>
          <t>R0D0K</t>
        </is>
      </c>
      <c r="C1201" t="inlineStr">
        <is>
          <t>Hospital</t>
        </is>
      </c>
      <c r="D1201" t="inlineStr">
        <is>
          <t>UNKNOWN</t>
        </is>
      </c>
      <c r="E1201" t="inlineStr">
        <is>
          <t>Independent Sector</t>
        </is>
      </c>
      <c r="F1201" t="inlineStr">
        <is>
          <t>Visible</t>
        </is>
      </c>
      <c r="G1201" t="b">
        <v>0</v>
      </c>
      <c r="H1201" t="inlineStr">
        <is>
          <t>Wimborne Community Hospital</t>
        </is>
      </c>
      <c r="I1201" t="inlineStr">
        <is>
          <t>Victoria Road</t>
        </is>
      </c>
      <c r="J1201" t="inlineStr">
        <is>
          <t>Wimborne</t>
        </is>
      </c>
      <c r="K1201" t="inlineStr">
        <is>
          <t>BH21 1ER</t>
        </is>
      </c>
      <c r="L1201" t="inlineStr">
        <is>
          <t>R0D</t>
        </is>
      </c>
      <c r="M1201" t="inlineStr">
        <is>
          <t>University Hospitals Dorset NHS Foundation Trust</t>
        </is>
      </c>
      <c r="N1201" t="inlineStr"/>
      <c r="O1201" t="inlineStr"/>
      <c r="P1201">
        <f>HYPERLINK("nan", "nan")</f>
        <v/>
      </c>
      <c r="Q1201" t="inlineStr">
        <is>
          <t>(50.80220031738281, -1.9959040880203247)</t>
        </is>
      </c>
      <c r="R1201" t="inlineStr"/>
    </row>
    <row r="1202">
      <c r="A1202" t="n">
        <v>10955643</v>
      </c>
      <c r="B1202" t="inlineStr">
        <is>
          <t>15CAT</t>
        </is>
      </c>
      <c r="C1202" t="inlineStr">
        <is>
          <t>Hospital</t>
        </is>
      </c>
      <c r="D1202" t="inlineStr">
        <is>
          <t>Hospital</t>
        </is>
      </c>
      <c r="E1202" t="inlineStr">
        <is>
          <t>Independent Sector</t>
        </is>
      </c>
      <c r="F1202" t="inlineStr">
        <is>
          <t>Visible</t>
        </is>
      </c>
      <c r="G1202" t="b">
        <v>1</v>
      </c>
      <c r="H1202" t="inlineStr">
        <is>
          <t>Clevedon Community Hospital</t>
        </is>
      </c>
      <c r="I1202" t="inlineStr">
        <is>
          <t>Old Street</t>
        </is>
      </c>
      <c r="J1202" t="inlineStr"/>
      <c r="K1202" t="inlineStr">
        <is>
          <t>BS21 6BS</t>
        </is>
      </c>
      <c r="L1202" t="inlineStr">
        <is>
          <t>NLX</t>
        </is>
      </c>
      <c r="M1202" t="inlineStr">
        <is>
          <t>Sirona Care &amp; Health</t>
        </is>
      </c>
      <c r="N1202" t="inlineStr"/>
      <c r="O1202" t="inlineStr"/>
      <c r="P1202">
        <f>HYPERLINK("nan", "nan")</f>
        <v/>
      </c>
      <c r="Q1202" t="inlineStr">
        <is>
          <t>(51.43789672851562, -2.845876693725585)</t>
        </is>
      </c>
      <c r="R1202" t="inlineStr"/>
    </row>
    <row r="1203">
      <c r="A1203" t="n">
        <v>10956123</v>
      </c>
      <c r="B1203" t="inlineStr">
        <is>
          <t>L2N2J</t>
        </is>
      </c>
      <c r="C1203" t="inlineStr">
        <is>
          <t>Hospital</t>
        </is>
      </c>
      <c r="D1203" t="inlineStr">
        <is>
          <t>UNKNOWN</t>
        </is>
      </c>
      <c r="E1203" t="inlineStr">
        <is>
          <t>Independent Sector</t>
        </is>
      </c>
      <c r="F1203" t="inlineStr">
        <is>
          <t>Visible</t>
        </is>
      </c>
      <c r="G1203" t="b">
        <v>0</v>
      </c>
      <c r="H1203" t="inlineStr">
        <is>
          <t>Heatherwood Hospital</t>
        </is>
      </c>
      <c r="I1203" t="inlineStr">
        <is>
          <t>London Road</t>
        </is>
      </c>
      <c r="J1203" t="inlineStr">
        <is>
          <t>Ascot</t>
        </is>
      </c>
      <c r="K1203" t="inlineStr">
        <is>
          <t>SL5 8AA</t>
        </is>
      </c>
      <c r="L1203" t="inlineStr">
        <is>
          <t>RVR</t>
        </is>
      </c>
      <c r="M1203" t="inlineStr">
        <is>
          <t>Epsom and St Helier University Hospitals NHS Trust</t>
        </is>
      </c>
      <c r="N1203" t="inlineStr"/>
      <c r="O1203" t="inlineStr"/>
      <c r="P1203">
        <f>HYPERLINK("nan", "nan")</f>
        <v/>
      </c>
      <c r="Q1203" t="inlineStr">
        <is>
          <t>(51.4101676940918, -0.6873379349708557)</t>
        </is>
      </c>
      <c r="R1203" t="inlineStr"/>
    </row>
    <row r="1204">
      <c r="A1204" t="n">
        <v>10956126</v>
      </c>
      <c r="B1204" t="inlineStr">
        <is>
          <t>U4J8P</t>
        </is>
      </c>
      <c r="C1204" t="inlineStr">
        <is>
          <t>Hospital</t>
        </is>
      </c>
      <c r="D1204" t="inlineStr">
        <is>
          <t>UNKNOWN</t>
        </is>
      </c>
      <c r="E1204" t="inlineStr">
        <is>
          <t>Independent Sector</t>
        </is>
      </c>
      <c r="F1204" t="inlineStr">
        <is>
          <t>Visible</t>
        </is>
      </c>
      <c r="G1204" t="b">
        <v>0</v>
      </c>
      <c r="H1204" t="inlineStr">
        <is>
          <t>King Edward Vii Hospital</t>
        </is>
      </c>
      <c r="I1204" t="inlineStr">
        <is>
          <t>St. Leonards Road</t>
        </is>
      </c>
      <c r="J1204" t="inlineStr">
        <is>
          <t>Windsor</t>
        </is>
      </c>
      <c r="K1204" t="inlineStr">
        <is>
          <t>SL4 3DP</t>
        </is>
      </c>
      <c r="L1204" t="inlineStr">
        <is>
          <t>RVR</t>
        </is>
      </c>
      <c r="M1204" t="inlineStr">
        <is>
          <t>Epsom and St Helier University Hospitals NHS Trust</t>
        </is>
      </c>
      <c r="N1204" t="inlineStr"/>
      <c r="O1204" t="inlineStr"/>
      <c r="P1204">
        <f>HYPERLINK("nan", "nan")</f>
        <v/>
      </c>
      <c r="Q1204" t="inlineStr">
        <is>
          <t>(51.47354507446289, -0.6146926283836365)</t>
        </is>
      </c>
      <c r="R1204" t="inlineStr"/>
    </row>
    <row r="1205">
      <c r="A1205" t="n">
        <v>10956127</v>
      </c>
      <c r="B1205" t="inlineStr">
        <is>
          <t>V4D7D</t>
        </is>
      </c>
      <c r="C1205" t="inlineStr">
        <is>
          <t>Hospital</t>
        </is>
      </c>
      <c r="D1205" t="inlineStr">
        <is>
          <t>UNKNOWN</t>
        </is>
      </c>
      <c r="E1205" t="inlineStr">
        <is>
          <t>Independent Sector</t>
        </is>
      </c>
      <c r="F1205" t="inlineStr">
        <is>
          <t>Visible</t>
        </is>
      </c>
      <c r="G1205" t="b">
        <v>0</v>
      </c>
      <c r="H1205" t="inlineStr">
        <is>
          <t>Brackley Medical Centre &amp; Community Hospital</t>
        </is>
      </c>
      <c r="I1205" t="inlineStr">
        <is>
          <t>Wellington Road</t>
        </is>
      </c>
      <c r="J1205" t="inlineStr">
        <is>
          <t>Brackley</t>
        </is>
      </c>
      <c r="K1205" t="inlineStr">
        <is>
          <t>NN13 6QZ</t>
        </is>
      </c>
      <c r="L1205" t="inlineStr">
        <is>
          <t>RTH</t>
        </is>
      </c>
      <c r="M1205" t="inlineStr">
        <is>
          <t>Oxford University Hospitals NHS Foundation Trust</t>
        </is>
      </c>
      <c r="N1205" t="inlineStr"/>
      <c r="O1205" t="inlineStr"/>
      <c r="P1205">
        <f>HYPERLINK("nan", "nan")</f>
        <v/>
      </c>
      <c r="Q1205" t="inlineStr">
        <is>
          <t>(52.03805923461914, -1.1377030611038208)</t>
        </is>
      </c>
      <c r="R1205" t="inlineStr"/>
    </row>
    <row r="1206">
      <c r="A1206" t="n">
        <v>10956137</v>
      </c>
      <c r="B1206" t="inlineStr">
        <is>
          <t>F3X4T</t>
        </is>
      </c>
      <c r="C1206" t="inlineStr">
        <is>
          <t>Hospital</t>
        </is>
      </c>
      <c r="D1206" t="inlineStr">
        <is>
          <t>UNKNOWN</t>
        </is>
      </c>
      <c r="E1206" t="inlineStr">
        <is>
          <t>Independent Sector</t>
        </is>
      </c>
      <c r="F1206" t="inlineStr">
        <is>
          <t>Visible</t>
        </is>
      </c>
      <c r="G1206" t="b">
        <v>0</v>
      </c>
      <c r="H1206" t="inlineStr">
        <is>
          <t>Langley Green Hospital</t>
        </is>
      </c>
      <c r="I1206" t="inlineStr">
        <is>
          <t>Martyrs Avenue</t>
        </is>
      </c>
      <c r="J1206" t="inlineStr">
        <is>
          <t>Crawley</t>
        </is>
      </c>
      <c r="K1206" t="inlineStr">
        <is>
          <t>RH11 7EJ</t>
        </is>
      </c>
      <c r="L1206" t="inlineStr">
        <is>
          <t>RXX</t>
        </is>
      </c>
      <c r="M1206" t="inlineStr">
        <is>
          <t>Surrey and Borders Partnership NHS Foundation Trust</t>
        </is>
      </c>
      <c r="N1206" t="inlineStr"/>
      <c r="O1206" t="inlineStr"/>
      <c r="P1206">
        <f>HYPERLINK("nan", "nan")</f>
        <v/>
      </c>
      <c r="Q1206" t="inlineStr">
        <is>
          <t>(51.13195419311523, -0.189015656709671)</t>
        </is>
      </c>
      <c r="R1206" t="inlineStr"/>
    </row>
    <row r="1207">
      <c r="A1207" t="n">
        <v>10956141</v>
      </c>
      <c r="B1207" t="inlineStr">
        <is>
          <t>Y8J7D</t>
        </is>
      </c>
      <c r="C1207" t="inlineStr">
        <is>
          <t>Hospital</t>
        </is>
      </c>
      <c r="D1207" t="inlineStr">
        <is>
          <t>UNKNOWN</t>
        </is>
      </c>
      <c r="E1207" t="inlineStr">
        <is>
          <t>Independent Sector</t>
        </is>
      </c>
      <c r="F1207" t="inlineStr">
        <is>
          <t>Visible</t>
        </is>
      </c>
      <c r="G1207" t="b">
        <v>0</v>
      </c>
      <c r="H1207" t="inlineStr">
        <is>
          <t>Nightingale Hospital Bristol</t>
        </is>
      </c>
      <c r="I1207" t="inlineStr">
        <is>
          <t>Uwe Bristol Exhibition &amp; Conference, Filton Road</t>
        </is>
      </c>
      <c r="J1207" t="inlineStr">
        <is>
          <t>Bristol</t>
        </is>
      </c>
      <c r="K1207" t="inlineStr">
        <is>
          <t>BS16 1ZG</t>
        </is>
      </c>
      <c r="L1207" t="inlineStr">
        <is>
          <t>RA7</t>
        </is>
      </c>
      <c r="M1207" t="inlineStr">
        <is>
          <t>University Hospitals Bristol and Weston NHS Foundation Trust</t>
        </is>
      </c>
      <c r="N1207" t="inlineStr"/>
      <c r="O1207" t="inlineStr"/>
      <c r="P1207">
        <f>HYPERLINK("nan", "nan")</f>
        <v/>
      </c>
      <c r="Q1207" t="inlineStr">
        <is>
          <t>(51.50322723388672, -2.548708438873291)</t>
        </is>
      </c>
      <c r="R1207" t="inlineStr"/>
    </row>
    <row r="1208">
      <c r="A1208" t="n">
        <v>10956142</v>
      </c>
      <c r="B1208" t="inlineStr">
        <is>
          <t>U7P1U</t>
        </is>
      </c>
      <c r="C1208" t="inlineStr">
        <is>
          <t>Hospital</t>
        </is>
      </c>
      <c r="D1208" t="inlineStr">
        <is>
          <t>UNKNOWN</t>
        </is>
      </c>
      <c r="E1208" t="inlineStr">
        <is>
          <t>Independent Sector</t>
        </is>
      </c>
      <c r="F1208" t="inlineStr">
        <is>
          <t>Visible</t>
        </is>
      </c>
      <c r="G1208" t="b">
        <v>0</v>
      </c>
      <c r="H1208" t="inlineStr">
        <is>
          <t>Farmfield Hospital</t>
        </is>
      </c>
      <c r="I1208" t="inlineStr">
        <is>
          <t>Farmfield Drive, Charlwood</t>
        </is>
      </c>
      <c r="J1208" t="inlineStr">
        <is>
          <t>Horley</t>
        </is>
      </c>
      <c r="K1208" t="inlineStr">
        <is>
          <t>RH6 0BN</t>
        </is>
      </c>
      <c r="L1208" t="inlineStr">
        <is>
          <t>RXX</t>
        </is>
      </c>
      <c r="M1208" t="inlineStr">
        <is>
          <t>Surrey and Borders Partnership NHS Foundation Trust</t>
        </is>
      </c>
      <c r="N1208" t="inlineStr"/>
      <c r="O1208" t="inlineStr"/>
      <c r="P1208">
        <f>HYPERLINK("nan", "nan")</f>
        <v/>
      </c>
      <c r="Q1208" t="inlineStr">
        <is>
          <t>(51.1663703918457, -0.2019570916891098)</t>
        </is>
      </c>
      <c r="R1208" t="inlineStr"/>
    </row>
    <row r="1209">
      <c r="A1209" t="n">
        <v>10956143</v>
      </c>
      <c r="B1209" t="inlineStr">
        <is>
          <t>B6Q2K</t>
        </is>
      </c>
      <c r="C1209" t="inlineStr">
        <is>
          <t>Hospital</t>
        </is>
      </c>
      <c r="D1209" t="inlineStr">
        <is>
          <t>UNKNOWN</t>
        </is>
      </c>
      <c r="E1209" t="inlineStr">
        <is>
          <t>Independent Sector</t>
        </is>
      </c>
      <c r="F1209" t="inlineStr">
        <is>
          <t>Visible</t>
        </is>
      </c>
      <c r="G1209" t="b">
        <v>0</v>
      </c>
      <c r="H1209" t="inlineStr">
        <is>
          <t>Shrewsbury Court Hospital</t>
        </is>
      </c>
      <c r="I1209" t="inlineStr">
        <is>
          <t>Whitepost Hill</t>
        </is>
      </c>
      <c r="J1209" t="inlineStr">
        <is>
          <t>Redhill</t>
        </is>
      </c>
      <c r="K1209" t="inlineStr">
        <is>
          <t>RH1 6YY</t>
        </is>
      </c>
      <c r="L1209" t="inlineStr">
        <is>
          <t>RXX</t>
        </is>
      </c>
      <c r="M1209" t="inlineStr">
        <is>
          <t>Surrey and Borders Partnership NHS Foundation Trust</t>
        </is>
      </c>
      <c r="N1209" t="inlineStr"/>
      <c r="O1209" t="inlineStr"/>
      <c r="P1209">
        <f>HYPERLINK("nan", "nan")</f>
        <v/>
      </c>
      <c r="Q1209" t="inlineStr">
        <is>
          <t>(51.23707962036133, -0.1792177557945251)</t>
        </is>
      </c>
      <c r="R1209" t="inlineStr"/>
    </row>
    <row r="1210">
      <c r="A1210" t="n">
        <v>10956150</v>
      </c>
      <c r="B1210" t="inlineStr">
        <is>
          <t>K5E9C</t>
        </is>
      </c>
      <c r="C1210" t="inlineStr">
        <is>
          <t>Hospital</t>
        </is>
      </c>
      <c r="D1210" t="inlineStr">
        <is>
          <t>UNKNOWN</t>
        </is>
      </c>
      <c r="E1210" t="inlineStr">
        <is>
          <t>Independent Sector</t>
        </is>
      </c>
      <c r="F1210" t="inlineStr">
        <is>
          <t>Visible</t>
        </is>
      </c>
      <c r="G1210" t="b">
        <v>0</v>
      </c>
      <c r="H1210" t="inlineStr">
        <is>
          <t>Cygnet Hospital Woking</t>
        </is>
      </c>
      <c r="I1210" t="inlineStr">
        <is>
          <t>Oak Tree Clinic, Redding Way, Knaphill</t>
        </is>
      </c>
      <c r="J1210" t="inlineStr">
        <is>
          <t>Woking</t>
        </is>
      </c>
      <c r="K1210" t="inlineStr">
        <is>
          <t>GU21 2QS</t>
        </is>
      </c>
      <c r="L1210" t="inlineStr">
        <is>
          <t>RXX</t>
        </is>
      </c>
      <c r="M1210" t="inlineStr">
        <is>
          <t>Surrey and Borders Partnership NHS Foundation Trust</t>
        </is>
      </c>
      <c r="N1210" t="inlineStr"/>
      <c r="O1210" t="inlineStr"/>
      <c r="P1210">
        <f>HYPERLINK("nan", "nan")</f>
        <v/>
      </c>
      <c r="Q1210" t="inlineStr">
        <is>
          <t>(51.31475067138672, -0.615577220916748)</t>
        </is>
      </c>
      <c r="R1210" t="inlineStr"/>
    </row>
    <row r="1211">
      <c r="A1211" t="n">
        <v>10956151</v>
      </c>
      <c r="B1211" t="inlineStr">
        <is>
          <t>L4S0G</t>
        </is>
      </c>
      <c r="C1211" t="inlineStr">
        <is>
          <t>Hospital</t>
        </is>
      </c>
      <c r="D1211" t="inlineStr">
        <is>
          <t>UNKNOWN</t>
        </is>
      </c>
      <c r="E1211" t="inlineStr">
        <is>
          <t>Independent Sector</t>
        </is>
      </c>
      <c r="F1211" t="inlineStr">
        <is>
          <t>Visible</t>
        </is>
      </c>
      <c r="G1211" t="b">
        <v>0</v>
      </c>
      <c r="H1211" t="inlineStr">
        <is>
          <t>Cygnet Hospital Harrow</t>
        </is>
      </c>
      <c r="I1211" t="inlineStr">
        <is>
          <t>London Road</t>
        </is>
      </c>
      <c r="J1211" t="inlineStr">
        <is>
          <t>Harrow</t>
        </is>
      </c>
      <c r="K1211" t="inlineStr">
        <is>
          <t>HA1 3JL</t>
        </is>
      </c>
      <c r="L1211" t="inlineStr">
        <is>
          <t>RXX</t>
        </is>
      </c>
      <c r="M1211" t="inlineStr">
        <is>
          <t>Surrey and Borders Partnership NHS Foundation Trust</t>
        </is>
      </c>
      <c r="N1211" t="inlineStr"/>
      <c r="O1211" t="inlineStr"/>
      <c r="P1211">
        <f>HYPERLINK("nan", "nan")</f>
        <v/>
      </c>
      <c r="Q1211" t="inlineStr">
        <is>
          <t>(51.56709289550781, -0.3379696309566497)</t>
        </is>
      </c>
      <c r="R1211" t="inlineStr"/>
    </row>
    <row r="1212">
      <c r="A1212" t="n">
        <v>10956153</v>
      </c>
      <c r="B1212" t="inlineStr">
        <is>
          <t>P3P8S</t>
        </is>
      </c>
      <c r="C1212" t="inlineStr">
        <is>
          <t>Hospital</t>
        </is>
      </c>
      <c r="D1212" t="inlineStr">
        <is>
          <t>UNKNOWN</t>
        </is>
      </c>
      <c r="E1212" t="inlineStr">
        <is>
          <t>Independent Sector</t>
        </is>
      </c>
      <c r="F1212" t="inlineStr">
        <is>
          <t>Visible</t>
        </is>
      </c>
      <c r="G1212" t="b">
        <v>0</v>
      </c>
      <c r="H1212" t="inlineStr">
        <is>
          <t>Cygnet Hospital Maidstone</t>
        </is>
      </c>
      <c r="I1212" t="inlineStr">
        <is>
          <t>Gidds Pond Way, Off Newnham Court Way, Weavering</t>
        </is>
      </c>
      <c r="J1212" t="inlineStr">
        <is>
          <t>Maidstone</t>
        </is>
      </c>
      <c r="K1212" t="inlineStr">
        <is>
          <t>ME14 5FT</t>
        </is>
      </c>
      <c r="L1212" t="inlineStr">
        <is>
          <t>RXX</t>
        </is>
      </c>
      <c r="M1212" t="inlineStr">
        <is>
          <t>Surrey and Borders Partnership NHS Foundation Trust</t>
        </is>
      </c>
      <c r="N1212" t="inlineStr"/>
      <c r="O1212" t="inlineStr"/>
      <c r="P1212">
        <f>HYPERLINK("nan", "nan")</f>
        <v/>
      </c>
      <c r="Q1212" t="inlineStr">
        <is>
          <t>(51.28654861450195, 0.556725025177002)</t>
        </is>
      </c>
      <c r="R121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2024-07-08T09:04:41Z</dcterms:created>
  <dcterms:modified xsi:type="dcterms:W3CDTF">2024-07-08T09:04:41Z</dcterms:modified>
</cp:coreProperties>
</file>