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IB &amp; CM\Capstone projects\Chat Gpt post bonus\"/>
    </mc:Choice>
  </mc:AlternateContent>
  <bookViews>
    <workbookView xWindow="0" yWindow="0" windowWidth="20490" windowHeight="7620"/>
  </bookViews>
  <sheets>
    <sheet name="Ashok_Leyland" sheetId="1" r:id="rId1"/>
    <sheet name="LT" sheetId="5" r:id="rId2"/>
    <sheet name="Summary-F&amp;O" sheetId="4" r:id="rId3"/>
    <sheet name="Data points" sheetId="3" r:id="rId4"/>
    <sheet name="AL-Screenshot" sheetId="6" r:id="rId5"/>
    <sheet name="L&amp;T-Screenshot" sheetId="7" r:id="rId6"/>
  </sheets>
  <calcPr calcId="162913"/>
</workbook>
</file>

<file path=xl/calcChain.xml><?xml version="1.0" encoding="utf-8"?>
<calcChain xmlns="http://schemas.openxmlformats.org/spreadsheetml/2006/main">
  <c r="E16" i="4" l="1"/>
  <c r="C16" i="4"/>
  <c r="E15" i="4"/>
  <c r="C15" i="4"/>
  <c r="E14" i="4"/>
  <c r="C14" i="4"/>
  <c r="E13" i="4"/>
  <c r="C13" i="4"/>
  <c r="H12" i="3"/>
  <c r="H11" i="3"/>
  <c r="I11" i="3" s="1"/>
  <c r="A14" i="5"/>
  <c r="A15" i="5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13" i="5"/>
  <c r="C12" i="5"/>
  <c r="B12" i="5"/>
  <c r="D5" i="5"/>
  <c r="D4" i="5"/>
  <c r="D3" i="5"/>
  <c r="B2" i="5"/>
  <c r="B4" i="5" s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12" i="1"/>
  <c r="F23" i="1"/>
  <c r="F24" i="1"/>
  <c r="F25" i="1"/>
  <c r="F26" i="1"/>
  <c r="F13" i="1"/>
  <c r="F14" i="1"/>
  <c r="F15" i="1"/>
  <c r="F16" i="1"/>
  <c r="F17" i="1"/>
  <c r="F18" i="1"/>
  <c r="F19" i="1"/>
  <c r="F20" i="1"/>
  <c r="F21" i="1"/>
  <c r="F22" i="1"/>
  <c r="F12" i="1"/>
  <c r="G15" i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14" i="1"/>
  <c r="G13" i="1"/>
  <c r="G12" i="1"/>
  <c r="C13" i="1"/>
  <c r="C17" i="1"/>
  <c r="C21" i="1"/>
  <c r="C25" i="1"/>
  <c r="B14" i="1"/>
  <c r="B18" i="1"/>
  <c r="B22" i="1"/>
  <c r="B26" i="1"/>
  <c r="A14" i="1"/>
  <c r="A15" i="1" s="1"/>
  <c r="A13" i="1"/>
  <c r="D7" i="1"/>
  <c r="D6" i="1"/>
  <c r="D5" i="1"/>
  <c r="C14" i="1" s="1"/>
  <c r="D14" i="1" s="1"/>
  <c r="D4" i="1"/>
  <c r="B15" i="1" s="1"/>
  <c r="B7" i="1"/>
  <c r="B8" i="1" s="1"/>
  <c r="D3" i="1" s="1"/>
  <c r="B4" i="1"/>
  <c r="E7" i="4"/>
  <c r="C7" i="4"/>
  <c r="B7" i="4"/>
  <c r="D7" i="4"/>
  <c r="C6" i="4"/>
  <c r="B6" i="4"/>
  <c r="K12" i="3"/>
  <c r="I12" i="3"/>
  <c r="G12" i="3"/>
  <c r="G11" i="3"/>
  <c r="G5" i="3"/>
  <c r="G4" i="3"/>
  <c r="G3" i="3"/>
  <c r="I13" i="3" l="1"/>
  <c r="K11" i="3"/>
  <c r="K13" i="3"/>
  <c r="B14" i="5"/>
  <c r="C14" i="5"/>
  <c r="B13" i="5"/>
  <c r="C13" i="5"/>
  <c r="D12" i="5"/>
  <c r="G12" i="5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F13" i="5"/>
  <c r="F14" i="5"/>
  <c r="D25" i="1"/>
  <c r="B25" i="1"/>
  <c r="B21" i="1"/>
  <c r="D21" i="1" s="1"/>
  <c r="B17" i="1"/>
  <c r="D17" i="1" s="1"/>
  <c r="B13" i="1"/>
  <c r="C24" i="1"/>
  <c r="C20" i="1"/>
  <c r="D20" i="1" s="1"/>
  <c r="C16" i="1"/>
  <c r="D16" i="1" s="1"/>
  <c r="B24" i="1"/>
  <c r="B20" i="1"/>
  <c r="B16" i="1"/>
  <c r="C12" i="1"/>
  <c r="C23" i="1"/>
  <c r="C19" i="1"/>
  <c r="C15" i="1"/>
  <c r="D15" i="1" s="1"/>
  <c r="B12" i="1"/>
  <c r="B23" i="1"/>
  <c r="B19" i="1"/>
  <c r="C26" i="1"/>
  <c r="D26" i="1" s="1"/>
  <c r="C22" i="1"/>
  <c r="D22" i="1" s="1"/>
  <c r="C18" i="1"/>
  <c r="D18" i="1" s="1"/>
  <c r="A16" i="1"/>
  <c r="G13" i="3"/>
  <c r="D13" i="5" l="1"/>
  <c r="C15" i="5"/>
  <c r="B15" i="5"/>
  <c r="D15" i="5" s="1"/>
  <c r="H14" i="5"/>
  <c r="H13" i="5"/>
  <c r="D14" i="5"/>
  <c r="F15" i="5"/>
  <c r="H15" i="5" s="1"/>
  <c r="F12" i="5"/>
  <c r="H12" i="5" s="1"/>
  <c r="D23" i="1"/>
  <c r="D12" i="1"/>
  <c r="D13" i="1"/>
  <c r="D19" i="1"/>
  <c r="D24" i="1"/>
  <c r="A17" i="1"/>
  <c r="B16" i="5" l="1"/>
  <c r="C16" i="5"/>
  <c r="D16" i="5" s="1"/>
  <c r="F16" i="5"/>
  <c r="A18" i="1"/>
  <c r="B17" i="5" l="1"/>
  <c r="C17" i="5"/>
  <c r="F17" i="5"/>
  <c r="H16" i="5"/>
  <c r="A19" i="1"/>
  <c r="D17" i="5" l="1"/>
  <c r="C18" i="5"/>
  <c r="B18" i="5"/>
  <c r="F18" i="5"/>
  <c r="H17" i="5"/>
  <c r="A20" i="1"/>
  <c r="D18" i="5" l="1"/>
  <c r="C19" i="5"/>
  <c r="B19" i="5"/>
  <c r="F19" i="5"/>
  <c r="H18" i="5"/>
  <c r="A21" i="1"/>
  <c r="C20" i="5" l="1"/>
  <c r="B20" i="5"/>
  <c r="F20" i="5"/>
  <c r="H19" i="5"/>
  <c r="D19" i="5"/>
  <c r="A22" i="1"/>
  <c r="H20" i="5" l="1"/>
  <c r="D20" i="5"/>
  <c r="B21" i="5"/>
  <c r="C21" i="5"/>
  <c r="D21" i="5" s="1"/>
  <c r="F21" i="5"/>
  <c r="A23" i="1"/>
  <c r="A24" i="1" s="1"/>
  <c r="A25" i="1" s="1"/>
  <c r="A26" i="1" s="1"/>
  <c r="H21" i="5" l="1"/>
  <c r="C22" i="5"/>
  <c r="B22" i="5"/>
  <c r="F22" i="5"/>
  <c r="H22" i="5" l="1"/>
  <c r="D22" i="5"/>
  <c r="C23" i="5"/>
  <c r="B23" i="5"/>
  <c r="F23" i="5"/>
  <c r="D23" i="5" l="1"/>
  <c r="H23" i="5"/>
  <c r="B24" i="5"/>
  <c r="C24" i="5"/>
  <c r="F24" i="5"/>
  <c r="D24" i="5" l="1"/>
  <c r="H24" i="5"/>
  <c r="C25" i="5"/>
  <c r="B25" i="5"/>
  <c r="F25" i="5"/>
  <c r="B26" i="5" l="1"/>
  <c r="C26" i="5"/>
  <c r="F26" i="5"/>
  <c r="H25" i="5"/>
  <c r="D25" i="5"/>
  <c r="D26" i="5" l="1"/>
  <c r="H26" i="5"/>
</calcChain>
</file>

<file path=xl/sharedStrings.xml><?xml version="1.0" encoding="utf-8"?>
<sst xmlns="http://schemas.openxmlformats.org/spreadsheetml/2006/main" count="123" uniqueCount="60">
  <si>
    <t>Stock PnL</t>
  </si>
  <si>
    <t>Futures PnL</t>
  </si>
  <si>
    <t>Options PnL</t>
  </si>
  <si>
    <t>Stock Name</t>
  </si>
  <si>
    <t>Ashok Leyland</t>
  </si>
  <si>
    <t>Larsen &amp; Toubro</t>
  </si>
  <si>
    <t>Symbol</t>
  </si>
  <si>
    <t>Markets</t>
  </si>
  <si>
    <t>NSE, India</t>
  </si>
  <si>
    <t>ASHOKLEY</t>
  </si>
  <si>
    <t>LT</t>
  </si>
  <si>
    <t>Purch. Qty.</t>
  </si>
  <si>
    <t>Purch. Price</t>
  </si>
  <si>
    <t>Cost</t>
  </si>
  <si>
    <t>Total Exposure</t>
  </si>
  <si>
    <t>CMP</t>
  </si>
  <si>
    <t>Current Value</t>
  </si>
  <si>
    <t>Gains/(Losses)</t>
  </si>
  <si>
    <t>Assumptions</t>
  </si>
  <si>
    <t>Ashok_Leyland</t>
  </si>
  <si>
    <t>NSE India</t>
  </si>
  <si>
    <t>Purhased Qty (Long)</t>
  </si>
  <si>
    <t>Lot size</t>
  </si>
  <si>
    <t>Cost price</t>
  </si>
  <si>
    <t>No. of Lots required</t>
  </si>
  <si>
    <t>Purchase Value</t>
  </si>
  <si>
    <t>Expiry considered for hedging</t>
  </si>
  <si>
    <t>28th Aug 2025</t>
  </si>
  <si>
    <t>Corporate Action</t>
  </si>
  <si>
    <t>Bonus 1:1 (16th July'25)</t>
  </si>
  <si>
    <t>Adjusted cost for CA</t>
  </si>
  <si>
    <t>Revised Qty.</t>
  </si>
  <si>
    <t>LTP Put Option Premium</t>
  </si>
  <si>
    <t>Exposure Qty. to be covered</t>
  </si>
  <si>
    <t>CMP (30th July closing)</t>
  </si>
  <si>
    <t>Closest Strike price
(With Good Volume)</t>
  </si>
  <si>
    <t>Type of Hedging</t>
  </si>
  <si>
    <t>Futures</t>
  </si>
  <si>
    <t>Options</t>
  </si>
  <si>
    <t>Action</t>
  </si>
  <si>
    <t>SELL</t>
  </si>
  <si>
    <t>BUY PUT</t>
  </si>
  <si>
    <t>Name of stock</t>
  </si>
  <si>
    <t>No. of minimum Lots required</t>
  </si>
  <si>
    <t>Last Traded Price (Aug expiry Futures as on 30th July)</t>
  </si>
  <si>
    <t>Closest Strike price (Put Buy)
(With Good Volume)</t>
  </si>
  <si>
    <t>Payoff Computation</t>
  </si>
  <si>
    <t>Options Premium</t>
  </si>
  <si>
    <t>Net Payoff-Options</t>
  </si>
  <si>
    <t>Net Payoff-Futures</t>
  </si>
  <si>
    <t>NA</t>
  </si>
  <si>
    <t>A</t>
  </si>
  <si>
    <t>B</t>
  </si>
  <si>
    <t>C= A+B</t>
  </si>
  <si>
    <t>D</t>
  </si>
  <si>
    <t>E</t>
  </si>
  <si>
    <t>F = A + D - E</t>
  </si>
  <si>
    <t>Expiry day price</t>
  </si>
  <si>
    <t>Break even price</t>
  </si>
  <si>
    <t>Diff. (Immaterial ignored)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</si>
</sst>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43" fontId="0" fillId="0" borderId="0" xfId="1" applyFont="1"/>
    <xf numFmtId="0" fontId="0" fillId="0" borderId="0" xfId="0" applyAlignment="1">
      <alignment horizontal="right"/>
    </xf>
    <xf numFmtId="164" fontId="0" fillId="0" borderId="0" xfId="1" applyNumberFormat="1" applyFont="1" applyBorder="1"/>
    <xf numFmtId="164" fontId="0" fillId="0" borderId="6" xfId="1" applyNumberFormat="1" applyFont="1" applyBorder="1"/>
    <xf numFmtId="0" fontId="2" fillId="2" borderId="10" xfId="0" applyFont="1" applyFill="1" applyBorder="1"/>
    <xf numFmtId="0" fontId="2" fillId="2" borderId="11" xfId="0" applyFont="1" applyFill="1" applyBorder="1" applyAlignment="1">
      <alignment horizontal="right"/>
    </xf>
    <xf numFmtId="0" fontId="2" fillId="2" borderId="12" xfId="0" applyFont="1" applyFill="1" applyBorder="1" applyAlignment="1">
      <alignment horizontal="right"/>
    </xf>
    <xf numFmtId="0" fontId="3" fillId="0" borderId="11" xfId="0" applyFont="1" applyBorder="1"/>
    <xf numFmtId="164" fontId="3" fillId="0" borderId="12" xfId="0" applyNumberFormat="1" applyFont="1" applyBorder="1"/>
    <xf numFmtId="0" fontId="0" fillId="0" borderId="14" xfId="0" applyBorder="1"/>
    <xf numFmtId="0" fontId="0" fillId="0" borderId="15" xfId="0" applyBorder="1"/>
    <xf numFmtId="0" fontId="3" fillId="0" borderId="13" xfId="0" applyFont="1" applyBorder="1"/>
    <xf numFmtId="0" fontId="2" fillId="2" borderId="18" xfId="0" applyFont="1" applyFill="1" applyBorder="1" applyAlignment="1">
      <alignment horizontal="right"/>
    </xf>
    <xf numFmtId="164" fontId="0" fillId="0" borderId="19" xfId="1" applyNumberFormat="1" applyFont="1" applyBorder="1"/>
    <xf numFmtId="164" fontId="3" fillId="0" borderId="18" xfId="1" applyNumberFormat="1" applyFont="1" applyBorder="1"/>
    <xf numFmtId="0" fontId="2" fillId="2" borderId="1" xfId="0" applyFont="1" applyFill="1" applyBorder="1" applyAlignment="1">
      <alignment horizontal="right"/>
    </xf>
    <xf numFmtId="164" fontId="0" fillId="0" borderId="20" xfId="1" applyNumberFormat="1" applyFont="1" applyBorder="1"/>
    <xf numFmtId="164" fontId="3" fillId="0" borderId="1" xfId="0" applyNumberFormat="1" applyFont="1" applyBorder="1"/>
    <xf numFmtId="0" fontId="2" fillId="2" borderId="11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164" fontId="3" fillId="3" borderId="12" xfId="0" applyNumberFormat="1" applyFont="1" applyFill="1" applyBorder="1"/>
    <xf numFmtId="0" fontId="0" fillId="0" borderId="0" xfId="0" applyNumberFormat="1" applyAlignment="1">
      <alignment horizontal="center"/>
    </xf>
    <xf numFmtId="0" fontId="2" fillId="2" borderId="21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2" xfId="0" applyFont="1" applyFill="1" applyBorder="1"/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2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0" borderId="2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19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0" fontId="0" fillId="0" borderId="25" xfId="0" applyNumberFormat="1" applyBorder="1" applyAlignment="1">
      <alignment horizontal="center" vertical="center"/>
    </xf>
    <xf numFmtId="0" fontId="0" fillId="0" borderId="20" xfId="0" applyBorder="1" applyAlignment="1">
      <alignment vertical="center" wrapText="1"/>
    </xf>
    <xf numFmtId="0" fontId="0" fillId="0" borderId="22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0" xfId="1" applyNumberFormat="1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4" fillId="0" borderId="0" xfId="0" applyFont="1" applyAlignment="1">
      <alignment vertical="center" wrapText="1"/>
    </xf>
    <xf numFmtId="0" fontId="2" fillId="2" borderId="0" xfId="0" applyFont="1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0" borderId="0" xfId="0" applyNumberFormat="1" applyAlignment="1">
      <alignment horizontal="center" vertical="center"/>
    </xf>
    <xf numFmtId="10" fontId="0" fillId="0" borderId="0" xfId="2" applyNumberFormat="1" applyFont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 sz="1400"/>
              <a:t>Ashok Leyland Hedging-Futures Strategy</a:t>
            </a:r>
          </a:p>
        </c:rich>
      </c:tx>
      <c:layout>
        <c:manualLayout>
          <c:xMode val="edge"/>
          <c:yMode val="edge"/>
          <c:x val="0.23953683319602204"/>
          <c:y val="3.5934861696762112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Ashok_Leyland!$A$11</c:f>
              <c:strCache>
                <c:ptCount val="1"/>
                <c:pt idx="0">
                  <c:v>Expiry day price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Ashok_Leyland!$A$12:$A$26</c:f>
              <c:numCache>
                <c:formatCode>General</c:formatCode>
                <c:ptCount val="1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</c:numCache>
            </c:numRef>
          </c:cat>
          <c:val>
            <c:numRef>
              <c:f>Ashok_Leyland!$A$12:$A$26</c:f>
              <c:numCache>
                <c:formatCode>General</c:formatCode>
                <c:ptCount val="1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61-4769-BC1B-9D3400B2CCA5}"/>
            </c:ext>
          </c:extLst>
        </c:ser>
        <c:ser>
          <c:idx val="1"/>
          <c:order val="1"/>
          <c:tx>
            <c:strRef>
              <c:f>Ashok_Leyland!$B$11</c:f>
              <c:strCache>
                <c:ptCount val="1"/>
                <c:pt idx="0">
                  <c:v>Stock PnL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Ashok_Leyland!$A$12:$A$26</c:f>
              <c:numCache>
                <c:formatCode>General</c:formatCode>
                <c:ptCount val="1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</c:numCache>
            </c:numRef>
          </c:cat>
          <c:val>
            <c:numRef>
              <c:f>Ashok_Leyland!$B$12:$B$26</c:f>
              <c:numCache>
                <c:formatCode>General</c:formatCode>
                <c:ptCount val="15"/>
                <c:pt idx="0">
                  <c:v>-419000.00000000006</c:v>
                </c:pt>
                <c:pt idx="1">
                  <c:v>-319000.00000000006</c:v>
                </c:pt>
                <c:pt idx="2">
                  <c:v>-219000.00000000006</c:v>
                </c:pt>
                <c:pt idx="3">
                  <c:v>-119000.00000000006</c:v>
                </c:pt>
                <c:pt idx="4">
                  <c:v>-19000.000000000058</c:v>
                </c:pt>
                <c:pt idx="5">
                  <c:v>80999.999999999942</c:v>
                </c:pt>
                <c:pt idx="6">
                  <c:v>180999.99999999994</c:v>
                </c:pt>
                <c:pt idx="7">
                  <c:v>280999.99999999994</c:v>
                </c:pt>
                <c:pt idx="8">
                  <c:v>380999.99999999994</c:v>
                </c:pt>
                <c:pt idx="9">
                  <c:v>480999.99999999994</c:v>
                </c:pt>
                <c:pt idx="10">
                  <c:v>581000</c:v>
                </c:pt>
                <c:pt idx="11">
                  <c:v>681000</c:v>
                </c:pt>
                <c:pt idx="12">
                  <c:v>781000</c:v>
                </c:pt>
                <c:pt idx="13">
                  <c:v>881000</c:v>
                </c:pt>
                <c:pt idx="14">
                  <c:v>981000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61-4769-BC1B-9D3400B2CCA5}"/>
            </c:ext>
          </c:extLst>
        </c:ser>
        <c:ser>
          <c:idx val="2"/>
          <c:order val="2"/>
          <c:tx>
            <c:strRef>
              <c:f>Ashok_Leyland!$C$11</c:f>
              <c:strCache>
                <c:ptCount val="1"/>
                <c:pt idx="0">
                  <c:v>Futures PnL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Ashok_Leyland!$A$12:$A$26</c:f>
              <c:numCache>
                <c:formatCode>General</c:formatCode>
                <c:ptCount val="1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</c:numCache>
            </c:numRef>
          </c:cat>
          <c:val>
            <c:numRef>
              <c:f>Ashok_Leyland!$C$12:$C$26</c:f>
              <c:numCache>
                <c:formatCode>General</c:formatCode>
                <c:ptCount val="15"/>
                <c:pt idx="0">
                  <c:v>425500</c:v>
                </c:pt>
                <c:pt idx="1">
                  <c:v>325500</c:v>
                </c:pt>
                <c:pt idx="2">
                  <c:v>225499.99999999997</c:v>
                </c:pt>
                <c:pt idx="3">
                  <c:v>125499.99999999997</c:v>
                </c:pt>
                <c:pt idx="4">
                  <c:v>25499.999999999971</c:v>
                </c:pt>
                <c:pt idx="5">
                  <c:v>-74500.000000000029</c:v>
                </c:pt>
                <c:pt idx="6">
                  <c:v>-174500.00000000003</c:v>
                </c:pt>
                <c:pt idx="7">
                  <c:v>-274500</c:v>
                </c:pt>
                <c:pt idx="8">
                  <c:v>-374500</c:v>
                </c:pt>
                <c:pt idx="9">
                  <c:v>-474500</c:v>
                </c:pt>
                <c:pt idx="10">
                  <c:v>-574500</c:v>
                </c:pt>
                <c:pt idx="11">
                  <c:v>-674500</c:v>
                </c:pt>
                <c:pt idx="12">
                  <c:v>-774500</c:v>
                </c:pt>
                <c:pt idx="13">
                  <c:v>-874500</c:v>
                </c:pt>
                <c:pt idx="14">
                  <c:v>-974500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61-4769-BC1B-9D3400B2CCA5}"/>
            </c:ext>
          </c:extLst>
        </c:ser>
        <c:ser>
          <c:idx val="4"/>
          <c:order val="4"/>
          <c:tx>
            <c:strRef>
              <c:f>Ashok_Leyland!$D$11</c:f>
              <c:strCache>
                <c:ptCount val="1"/>
                <c:pt idx="0">
                  <c:v>Net Payoff-Futures</c:v>
                </c:pt>
              </c:strCache>
            </c:strRef>
          </c:tx>
          <c:marker>
            <c:symbol val="none"/>
          </c:marker>
          <c:val>
            <c:numRef>
              <c:f>Ashok_Leyland!$D$12:$D$26</c:f>
              <c:numCache>
                <c:formatCode>General</c:formatCode>
                <c:ptCount val="15"/>
                <c:pt idx="0">
                  <c:v>6499.9999999999418</c:v>
                </c:pt>
                <c:pt idx="1">
                  <c:v>6499.9999999999418</c:v>
                </c:pt>
                <c:pt idx="2">
                  <c:v>6499.9999999999127</c:v>
                </c:pt>
                <c:pt idx="3">
                  <c:v>6499.9999999999127</c:v>
                </c:pt>
                <c:pt idx="4">
                  <c:v>6499.9999999999127</c:v>
                </c:pt>
                <c:pt idx="5">
                  <c:v>6499.9999999999127</c:v>
                </c:pt>
                <c:pt idx="6">
                  <c:v>6499.9999999999127</c:v>
                </c:pt>
                <c:pt idx="7">
                  <c:v>6499.9999999999418</c:v>
                </c:pt>
                <c:pt idx="8">
                  <c:v>6499.9999999999418</c:v>
                </c:pt>
                <c:pt idx="9">
                  <c:v>6499.9999999999418</c:v>
                </c:pt>
                <c:pt idx="10">
                  <c:v>6500</c:v>
                </c:pt>
                <c:pt idx="11">
                  <c:v>6500</c:v>
                </c:pt>
                <c:pt idx="12">
                  <c:v>6500</c:v>
                </c:pt>
                <c:pt idx="13">
                  <c:v>6500</c:v>
                </c:pt>
                <c:pt idx="14">
                  <c:v>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61-4769-BC1B-9D3400B2C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Ashok_Leyland!$F$11</c15:sqref>
                        </c15:formulaRef>
                      </c:ext>
                    </c:extLst>
                    <c:strCache>
                      <c:ptCount val="1"/>
                      <c:pt idx="0">
                        <c:v>Options PnL</c:v>
                      </c:pt>
                    </c:strCache>
                  </c:strRef>
                </c:tx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Ashok_Leyland!$A$12:$A$26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80</c:v>
                      </c:pt>
                      <c:pt idx="1">
                        <c:v>90</c:v>
                      </c:pt>
                      <c:pt idx="2">
                        <c:v>100</c:v>
                      </c:pt>
                      <c:pt idx="3">
                        <c:v>110</c:v>
                      </c:pt>
                      <c:pt idx="4">
                        <c:v>120</c:v>
                      </c:pt>
                      <c:pt idx="5">
                        <c:v>130</c:v>
                      </c:pt>
                      <c:pt idx="6">
                        <c:v>140</c:v>
                      </c:pt>
                      <c:pt idx="7">
                        <c:v>150</c:v>
                      </c:pt>
                      <c:pt idx="8">
                        <c:v>160</c:v>
                      </c:pt>
                      <c:pt idx="9">
                        <c:v>170</c:v>
                      </c:pt>
                      <c:pt idx="10">
                        <c:v>180</c:v>
                      </c:pt>
                      <c:pt idx="11">
                        <c:v>190</c:v>
                      </c:pt>
                      <c:pt idx="12">
                        <c:v>200</c:v>
                      </c:pt>
                      <c:pt idx="13">
                        <c:v>210</c:v>
                      </c:pt>
                      <c:pt idx="14">
                        <c:v>220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Ashok_Leyland!$F$12:$F$26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500000</c:v>
                      </c:pt>
                      <c:pt idx="1">
                        <c:v>400000</c:v>
                      </c:pt>
                      <c:pt idx="2">
                        <c:v>300000</c:v>
                      </c:pt>
                      <c:pt idx="3">
                        <c:v>200000</c:v>
                      </c:pt>
                      <c:pt idx="4">
                        <c:v>100000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4661-4769-BC1B-9D3400B2CCA5}"/>
                  </c:ext>
                </c:extLst>
              </c15:ser>
            </c15:filteredLineSeries>
          </c:ext>
        </c:extLst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Square-off day price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Profit and Loss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 sz="1400"/>
              <a:t>Ashok Leyland Hedging-Options Strategy</a:t>
            </a:r>
          </a:p>
        </c:rich>
      </c:tx>
      <c:layout>
        <c:manualLayout>
          <c:xMode val="edge"/>
          <c:yMode val="edge"/>
          <c:x val="0.23953683319602204"/>
          <c:y val="3.5934861696762112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Ashok_Leyland!$A$11</c:f>
              <c:strCache>
                <c:ptCount val="1"/>
                <c:pt idx="0">
                  <c:v>Expiry day price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Ashok_Leyland!$A$12:$A$26</c:f>
              <c:numCache>
                <c:formatCode>General</c:formatCode>
                <c:ptCount val="1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</c:numCache>
            </c:numRef>
          </c:cat>
          <c:val>
            <c:numRef>
              <c:f>Ashok_Leyland!$A$12:$A$26</c:f>
              <c:numCache>
                <c:formatCode>General</c:formatCode>
                <c:ptCount val="1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1E-48CD-BD90-CDD86FA44021}"/>
            </c:ext>
          </c:extLst>
        </c:ser>
        <c:ser>
          <c:idx val="1"/>
          <c:order val="1"/>
          <c:tx>
            <c:strRef>
              <c:f>Ashok_Leyland!$B$11</c:f>
              <c:strCache>
                <c:ptCount val="1"/>
                <c:pt idx="0">
                  <c:v>Stock PnL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Ashok_Leyland!$A$12:$A$26</c:f>
              <c:numCache>
                <c:formatCode>General</c:formatCode>
                <c:ptCount val="1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</c:numCache>
            </c:numRef>
          </c:cat>
          <c:val>
            <c:numRef>
              <c:f>Ashok_Leyland!$B$12:$B$26</c:f>
              <c:numCache>
                <c:formatCode>General</c:formatCode>
                <c:ptCount val="15"/>
                <c:pt idx="0">
                  <c:v>-419000.00000000006</c:v>
                </c:pt>
                <c:pt idx="1">
                  <c:v>-319000.00000000006</c:v>
                </c:pt>
                <c:pt idx="2">
                  <c:v>-219000.00000000006</c:v>
                </c:pt>
                <c:pt idx="3">
                  <c:v>-119000.00000000006</c:v>
                </c:pt>
                <c:pt idx="4">
                  <c:v>-19000.000000000058</c:v>
                </c:pt>
                <c:pt idx="5">
                  <c:v>80999.999999999942</c:v>
                </c:pt>
                <c:pt idx="6">
                  <c:v>180999.99999999994</c:v>
                </c:pt>
                <c:pt idx="7">
                  <c:v>280999.99999999994</c:v>
                </c:pt>
                <c:pt idx="8">
                  <c:v>380999.99999999994</c:v>
                </c:pt>
                <c:pt idx="9">
                  <c:v>480999.99999999994</c:v>
                </c:pt>
                <c:pt idx="10">
                  <c:v>581000</c:v>
                </c:pt>
                <c:pt idx="11">
                  <c:v>681000</c:v>
                </c:pt>
                <c:pt idx="12">
                  <c:v>781000</c:v>
                </c:pt>
                <c:pt idx="13">
                  <c:v>881000</c:v>
                </c:pt>
                <c:pt idx="14">
                  <c:v>981000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1E-48CD-BD90-CDD86FA44021}"/>
            </c:ext>
          </c:extLst>
        </c:ser>
        <c:ser>
          <c:idx val="3"/>
          <c:order val="3"/>
          <c:tx>
            <c:strRef>
              <c:f>Ashok_Leyland!$F$11</c:f>
              <c:strCache>
                <c:ptCount val="1"/>
                <c:pt idx="0">
                  <c:v>Options PnL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cat>
            <c:numRef>
              <c:f>Ashok_Leyland!$A$12:$A$26</c:f>
              <c:numCache>
                <c:formatCode>General</c:formatCode>
                <c:ptCount val="1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</c:numCache>
            </c:numRef>
          </c:cat>
          <c:val>
            <c:numRef>
              <c:f>Ashok_Leyland!$F$12:$F$26</c:f>
              <c:numCache>
                <c:formatCode>General</c:formatCode>
                <c:ptCount val="15"/>
                <c:pt idx="0">
                  <c:v>500000</c:v>
                </c:pt>
                <c:pt idx="1">
                  <c:v>400000</c:v>
                </c:pt>
                <c:pt idx="2">
                  <c:v>300000</c:v>
                </c:pt>
                <c:pt idx="3">
                  <c:v>200000</c:v>
                </c:pt>
                <c:pt idx="4">
                  <c:v>100000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4-C01E-48CD-BD90-CDD86FA44021}"/>
            </c:ext>
          </c:extLst>
        </c:ser>
        <c:ser>
          <c:idx val="6"/>
          <c:order val="6"/>
          <c:tx>
            <c:strRef>
              <c:f>Ashok_Leyland!$H$11</c:f>
              <c:strCache>
                <c:ptCount val="1"/>
                <c:pt idx="0">
                  <c:v>Net Payoff-Options</c:v>
                </c:pt>
              </c:strCache>
            </c:strRef>
          </c:tx>
          <c:marker>
            <c:symbol val="none"/>
          </c:marker>
          <c:val>
            <c:numRef>
              <c:f>Ashok_Leyland!$H$12:$H$26</c:f>
              <c:numCache>
                <c:formatCode>General</c:formatCode>
                <c:ptCount val="15"/>
                <c:pt idx="0">
                  <c:v>-1500.0000000000582</c:v>
                </c:pt>
                <c:pt idx="1">
                  <c:v>-1500.0000000000582</c:v>
                </c:pt>
                <c:pt idx="2">
                  <c:v>-1500.0000000000582</c:v>
                </c:pt>
                <c:pt idx="3">
                  <c:v>-1500.0000000000582</c:v>
                </c:pt>
                <c:pt idx="4">
                  <c:v>-1500.0000000000582</c:v>
                </c:pt>
                <c:pt idx="5">
                  <c:v>-1500.0000000000582</c:v>
                </c:pt>
                <c:pt idx="6">
                  <c:v>98499.999999999942</c:v>
                </c:pt>
                <c:pt idx="7">
                  <c:v>198499.99999999994</c:v>
                </c:pt>
                <c:pt idx="8">
                  <c:v>298499.99999999994</c:v>
                </c:pt>
                <c:pt idx="9">
                  <c:v>398499.99999999994</c:v>
                </c:pt>
                <c:pt idx="10">
                  <c:v>498500</c:v>
                </c:pt>
                <c:pt idx="11">
                  <c:v>598500</c:v>
                </c:pt>
                <c:pt idx="12">
                  <c:v>698500</c:v>
                </c:pt>
                <c:pt idx="13">
                  <c:v>798500</c:v>
                </c:pt>
                <c:pt idx="14">
                  <c:v>898500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01E-48CD-BD90-CDD86FA44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Ashok_Leyland!$C$11</c15:sqref>
                        </c15:formulaRef>
                      </c:ext>
                    </c:extLst>
                    <c:strCache>
                      <c:ptCount val="1"/>
                      <c:pt idx="0">
                        <c:v>Futures PnL</c:v>
                      </c:pt>
                    </c:strCache>
                  </c:strRef>
                </c:tx>
                <c:spPr>
                  <a:ln>
                    <a:prstDash val="solid"/>
                  </a:ln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Ashok_Leyland!$A$12:$A$26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80</c:v>
                      </c:pt>
                      <c:pt idx="1">
                        <c:v>90</c:v>
                      </c:pt>
                      <c:pt idx="2">
                        <c:v>100</c:v>
                      </c:pt>
                      <c:pt idx="3">
                        <c:v>110</c:v>
                      </c:pt>
                      <c:pt idx="4">
                        <c:v>120</c:v>
                      </c:pt>
                      <c:pt idx="5">
                        <c:v>130</c:v>
                      </c:pt>
                      <c:pt idx="6">
                        <c:v>140</c:v>
                      </c:pt>
                      <c:pt idx="7">
                        <c:v>150</c:v>
                      </c:pt>
                      <c:pt idx="8">
                        <c:v>160</c:v>
                      </c:pt>
                      <c:pt idx="9">
                        <c:v>170</c:v>
                      </c:pt>
                      <c:pt idx="10">
                        <c:v>180</c:v>
                      </c:pt>
                      <c:pt idx="11">
                        <c:v>190</c:v>
                      </c:pt>
                      <c:pt idx="12">
                        <c:v>200</c:v>
                      </c:pt>
                      <c:pt idx="13">
                        <c:v>210</c:v>
                      </c:pt>
                      <c:pt idx="14">
                        <c:v>220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Ashok_Leyland!$C$12:$C$26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425500</c:v>
                      </c:pt>
                      <c:pt idx="1">
                        <c:v>325500</c:v>
                      </c:pt>
                      <c:pt idx="2">
                        <c:v>225499.99999999997</c:v>
                      </c:pt>
                      <c:pt idx="3">
                        <c:v>125499.99999999997</c:v>
                      </c:pt>
                      <c:pt idx="4">
                        <c:v>25499.999999999971</c:v>
                      </c:pt>
                      <c:pt idx="5">
                        <c:v>-74500.000000000029</c:v>
                      </c:pt>
                      <c:pt idx="6">
                        <c:v>-174500.00000000003</c:v>
                      </c:pt>
                      <c:pt idx="7">
                        <c:v>-274500</c:v>
                      </c:pt>
                      <c:pt idx="8">
                        <c:v>-374500</c:v>
                      </c:pt>
                      <c:pt idx="9">
                        <c:v>-474500</c:v>
                      </c:pt>
                      <c:pt idx="10">
                        <c:v>-574500</c:v>
                      </c:pt>
                      <c:pt idx="11">
                        <c:v>-674500</c:v>
                      </c:pt>
                      <c:pt idx="12">
                        <c:v>-774500</c:v>
                      </c:pt>
                      <c:pt idx="13">
                        <c:v>-874500</c:v>
                      </c:pt>
                      <c:pt idx="14">
                        <c:v>-974500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C01E-48CD-BD90-CDD86FA4402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Ashok_Leyland!$D$11</c15:sqref>
                        </c15:formulaRef>
                      </c:ext>
                    </c:extLst>
                    <c:strCache>
                      <c:ptCount val="1"/>
                      <c:pt idx="0">
                        <c:v>Net Payoff-Futures</c:v>
                      </c:pt>
                    </c:strCache>
                  </c:strRef>
                </c:tx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Ashok_Leyland!$A$12:$A$26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80</c:v>
                      </c:pt>
                      <c:pt idx="1">
                        <c:v>90</c:v>
                      </c:pt>
                      <c:pt idx="2">
                        <c:v>100</c:v>
                      </c:pt>
                      <c:pt idx="3">
                        <c:v>110</c:v>
                      </c:pt>
                      <c:pt idx="4">
                        <c:v>120</c:v>
                      </c:pt>
                      <c:pt idx="5">
                        <c:v>130</c:v>
                      </c:pt>
                      <c:pt idx="6">
                        <c:v>140</c:v>
                      </c:pt>
                      <c:pt idx="7">
                        <c:v>150</c:v>
                      </c:pt>
                      <c:pt idx="8">
                        <c:v>160</c:v>
                      </c:pt>
                      <c:pt idx="9">
                        <c:v>170</c:v>
                      </c:pt>
                      <c:pt idx="10">
                        <c:v>180</c:v>
                      </c:pt>
                      <c:pt idx="11">
                        <c:v>190</c:v>
                      </c:pt>
                      <c:pt idx="12">
                        <c:v>200</c:v>
                      </c:pt>
                      <c:pt idx="13">
                        <c:v>210</c:v>
                      </c:pt>
                      <c:pt idx="14">
                        <c:v>220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Ashok_Leyland!$D$12:$D$26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6499.9999999999418</c:v>
                      </c:pt>
                      <c:pt idx="1">
                        <c:v>6499.9999999999418</c:v>
                      </c:pt>
                      <c:pt idx="2">
                        <c:v>6499.9999999999127</c:v>
                      </c:pt>
                      <c:pt idx="3">
                        <c:v>6499.9999999999127</c:v>
                      </c:pt>
                      <c:pt idx="4">
                        <c:v>6499.9999999999127</c:v>
                      </c:pt>
                      <c:pt idx="5">
                        <c:v>6499.9999999999127</c:v>
                      </c:pt>
                      <c:pt idx="6">
                        <c:v>6499.9999999999127</c:v>
                      </c:pt>
                      <c:pt idx="7">
                        <c:v>6499.9999999999418</c:v>
                      </c:pt>
                      <c:pt idx="8">
                        <c:v>6499.9999999999418</c:v>
                      </c:pt>
                      <c:pt idx="9">
                        <c:v>6499.9999999999418</c:v>
                      </c:pt>
                      <c:pt idx="10">
                        <c:v>6500</c:v>
                      </c:pt>
                      <c:pt idx="11">
                        <c:v>6500</c:v>
                      </c:pt>
                      <c:pt idx="12">
                        <c:v>6500</c:v>
                      </c:pt>
                      <c:pt idx="13">
                        <c:v>6500</c:v>
                      </c:pt>
                      <c:pt idx="14">
                        <c:v>6500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1E-48CD-BD90-CDD86FA4402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Ashok_Leyland!$G$11</c15:sqref>
                        </c15:formulaRef>
                      </c:ext>
                    </c:extLst>
                    <c:strCache>
                      <c:ptCount val="1"/>
                      <c:pt idx="0">
                        <c:v>Options Premium</c:v>
                      </c:pt>
                    </c:strCache>
                  </c:strRef>
                </c:tx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Ashok_Leyland!$A$12:$A$26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80</c:v>
                      </c:pt>
                      <c:pt idx="1">
                        <c:v>90</c:v>
                      </c:pt>
                      <c:pt idx="2">
                        <c:v>100</c:v>
                      </c:pt>
                      <c:pt idx="3">
                        <c:v>110</c:v>
                      </c:pt>
                      <c:pt idx="4">
                        <c:v>120</c:v>
                      </c:pt>
                      <c:pt idx="5">
                        <c:v>130</c:v>
                      </c:pt>
                      <c:pt idx="6">
                        <c:v>140</c:v>
                      </c:pt>
                      <c:pt idx="7">
                        <c:v>150</c:v>
                      </c:pt>
                      <c:pt idx="8">
                        <c:v>160</c:v>
                      </c:pt>
                      <c:pt idx="9">
                        <c:v>170</c:v>
                      </c:pt>
                      <c:pt idx="10">
                        <c:v>180</c:v>
                      </c:pt>
                      <c:pt idx="11">
                        <c:v>190</c:v>
                      </c:pt>
                      <c:pt idx="12">
                        <c:v>200</c:v>
                      </c:pt>
                      <c:pt idx="13">
                        <c:v>210</c:v>
                      </c:pt>
                      <c:pt idx="14">
                        <c:v>220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Ashok_Leyland!$G$12:$G$26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82500</c:v>
                      </c:pt>
                      <c:pt idx="1">
                        <c:v>82500</c:v>
                      </c:pt>
                      <c:pt idx="2">
                        <c:v>82500</c:v>
                      </c:pt>
                      <c:pt idx="3">
                        <c:v>82500</c:v>
                      </c:pt>
                      <c:pt idx="4">
                        <c:v>82500</c:v>
                      </c:pt>
                      <c:pt idx="5">
                        <c:v>82500</c:v>
                      </c:pt>
                      <c:pt idx="6">
                        <c:v>82500</c:v>
                      </c:pt>
                      <c:pt idx="7">
                        <c:v>82500</c:v>
                      </c:pt>
                      <c:pt idx="8">
                        <c:v>82500</c:v>
                      </c:pt>
                      <c:pt idx="9">
                        <c:v>82500</c:v>
                      </c:pt>
                      <c:pt idx="10">
                        <c:v>82500</c:v>
                      </c:pt>
                      <c:pt idx="11">
                        <c:v>82500</c:v>
                      </c:pt>
                      <c:pt idx="12">
                        <c:v>82500</c:v>
                      </c:pt>
                      <c:pt idx="13">
                        <c:v>82500</c:v>
                      </c:pt>
                      <c:pt idx="14">
                        <c:v>82500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01E-48CD-BD90-CDD86FA44021}"/>
                  </c:ext>
                </c:extLst>
              </c15:ser>
            </c15:filteredLineSeries>
          </c:ext>
        </c:extLst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Square-off day price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Profit and Loss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 sz="1400"/>
              <a:t>Larsen Toubro Hedging-Futures Strategy</a:t>
            </a:r>
          </a:p>
        </c:rich>
      </c:tx>
      <c:layout>
        <c:manualLayout>
          <c:xMode val="edge"/>
          <c:yMode val="edge"/>
          <c:x val="0.23953683319602204"/>
          <c:y val="3.5934861696762112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LT!$A$11</c:f>
              <c:strCache>
                <c:ptCount val="1"/>
                <c:pt idx="0">
                  <c:v>Expiry day price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LT!$A$12:$A$26</c:f>
              <c:numCache>
                <c:formatCode>General</c:formatCode>
                <c:ptCount val="15"/>
                <c:pt idx="0">
                  <c:v>3500</c:v>
                </c:pt>
                <c:pt idx="1">
                  <c:v>3550</c:v>
                </c:pt>
                <c:pt idx="2">
                  <c:v>3600</c:v>
                </c:pt>
                <c:pt idx="3">
                  <c:v>3650</c:v>
                </c:pt>
                <c:pt idx="4">
                  <c:v>3700</c:v>
                </c:pt>
                <c:pt idx="5">
                  <c:v>3750</c:v>
                </c:pt>
                <c:pt idx="6">
                  <c:v>3800</c:v>
                </c:pt>
                <c:pt idx="7">
                  <c:v>3850</c:v>
                </c:pt>
                <c:pt idx="8">
                  <c:v>3900</c:v>
                </c:pt>
                <c:pt idx="9">
                  <c:v>3950</c:v>
                </c:pt>
                <c:pt idx="10">
                  <c:v>4000</c:v>
                </c:pt>
                <c:pt idx="11">
                  <c:v>4050</c:v>
                </c:pt>
                <c:pt idx="12">
                  <c:v>4100</c:v>
                </c:pt>
                <c:pt idx="13">
                  <c:v>4150</c:v>
                </c:pt>
                <c:pt idx="14">
                  <c:v>4200</c:v>
                </c:pt>
              </c:numCache>
            </c:numRef>
          </c:cat>
          <c:val>
            <c:numRef>
              <c:f>LT!$A$12:$A$26</c:f>
              <c:numCache>
                <c:formatCode>General</c:formatCode>
                <c:ptCount val="15"/>
                <c:pt idx="0">
                  <c:v>3500</c:v>
                </c:pt>
                <c:pt idx="1">
                  <c:v>3550</c:v>
                </c:pt>
                <c:pt idx="2">
                  <c:v>3600</c:v>
                </c:pt>
                <c:pt idx="3">
                  <c:v>3650</c:v>
                </c:pt>
                <c:pt idx="4">
                  <c:v>3700</c:v>
                </c:pt>
                <c:pt idx="5">
                  <c:v>3750</c:v>
                </c:pt>
                <c:pt idx="6">
                  <c:v>3800</c:v>
                </c:pt>
                <c:pt idx="7">
                  <c:v>3850</c:v>
                </c:pt>
                <c:pt idx="8">
                  <c:v>3900</c:v>
                </c:pt>
                <c:pt idx="9">
                  <c:v>3950</c:v>
                </c:pt>
                <c:pt idx="10">
                  <c:v>4000</c:v>
                </c:pt>
                <c:pt idx="11">
                  <c:v>4050</c:v>
                </c:pt>
                <c:pt idx="12">
                  <c:v>4100</c:v>
                </c:pt>
                <c:pt idx="13">
                  <c:v>4150</c:v>
                </c:pt>
                <c:pt idx="14">
                  <c:v>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F4-47E7-A008-53328BF3AE6A}"/>
            </c:ext>
          </c:extLst>
        </c:ser>
        <c:ser>
          <c:idx val="1"/>
          <c:order val="1"/>
          <c:tx>
            <c:strRef>
              <c:f>LT!$B$11</c:f>
              <c:strCache>
                <c:ptCount val="1"/>
                <c:pt idx="0">
                  <c:v>Stock PnL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LT!$A$12:$A$26</c:f>
              <c:numCache>
                <c:formatCode>General</c:formatCode>
                <c:ptCount val="15"/>
                <c:pt idx="0">
                  <c:v>3500</c:v>
                </c:pt>
                <c:pt idx="1">
                  <c:v>3550</c:v>
                </c:pt>
                <c:pt idx="2">
                  <c:v>3600</c:v>
                </c:pt>
                <c:pt idx="3">
                  <c:v>3650</c:v>
                </c:pt>
                <c:pt idx="4">
                  <c:v>3700</c:v>
                </c:pt>
                <c:pt idx="5">
                  <c:v>3750</c:v>
                </c:pt>
                <c:pt idx="6">
                  <c:v>3800</c:v>
                </c:pt>
                <c:pt idx="7">
                  <c:v>3850</c:v>
                </c:pt>
                <c:pt idx="8">
                  <c:v>3900</c:v>
                </c:pt>
                <c:pt idx="9">
                  <c:v>3950</c:v>
                </c:pt>
                <c:pt idx="10">
                  <c:v>4000</c:v>
                </c:pt>
                <c:pt idx="11">
                  <c:v>4050</c:v>
                </c:pt>
                <c:pt idx="12">
                  <c:v>4100</c:v>
                </c:pt>
                <c:pt idx="13">
                  <c:v>4150</c:v>
                </c:pt>
                <c:pt idx="14">
                  <c:v>4200</c:v>
                </c:pt>
              </c:numCache>
            </c:numRef>
          </c:cat>
          <c:val>
            <c:numRef>
              <c:f>LT!$B$12:$B$26</c:f>
              <c:numCache>
                <c:formatCode>General</c:formatCode>
                <c:ptCount val="15"/>
                <c:pt idx="0">
                  <c:v>-55719.999999999935</c:v>
                </c:pt>
                <c:pt idx="1">
                  <c:v>-38219.999999999935</c:v>
                </c:pt>
                <c:pt idx="2">
                  <c:v>-20719.999999999935</c:v>
                </c:pt>
                <c:pt idx="3">
                  <c:v>-3219.9999999999363</c:v>
                </c:pt>
                <c:pt idx="4">
                  <c:v>14280.000000000064</c:v>
                </c:pt>
                <c:pt idx="5">
                  <c:v>31780.000000000065</c:v>
                </c:pt>
                <c:pt idx="6">
                  <c:v>49280.000000000065</c:v>
                </c:pt>
                <c:pt idx="7">
                  <c:v>66780.000000000058</c:v>
                </c:pt>
                <c:pt idx="8">
                  <c:v>84280.000000000058</c:v>
                </c:pt>
                <c:pt idx="9">
                  <c:v>101780.00000000006</c:v>
                </c:pt>
                <c:pt idx="10">
                  <c:v>119280.00000000006</c:v>
                </c:pt>
                <c:pt idx="11">
                  <c:v>136780.00000000006</c:v>
                </c:pt>
                <c:pt idx="12">
                  <c:v>154280.00000000006</c:v>
                </c:pt>
                <c:pt idx="13">
                  <c:v>171780.00000000006</c:v>
                </c:pt>
                <c:pt idx="14">
                  <c:v>189280.00000000006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F4-47E7-A008-53328BF3AE6A}"/>
            </c:ext>
          </c:extLst>
        </c:ser>
        <c:ser>
          <c:idx val="2"/>
          <c:order val="2"/>
          <c:tx>
            <c:strRef>
              <c:f>LT!$C$11</c:f>
              <c:strCache>
                <c:ptCount val="1"/>
                <c:pt idx="0">
                  <c:v>Futures PnL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LT!$A$12:$A$26</c:f>
              <c:numCache>
                <c:formatCode>General</c:formatCode>
                <c:ptCount val="15"/>
                <c:pt idx="0">
                  <c:v>3500</c:v>
                </c:pt>
                <c:pt idx="1">
                  <c:v>3550</c:v>
                </c:pt>
                <c:pt idx="2">
                  <c:v>3600</c:v>
                </c:pt>
                <c:pt idx="3">
                  <c:v>3650</c:v>
                </c:pt>
                <c:pt idx="4">
                  <c:v>3700</c:v>
                </c:pt>
                <c:pt idx="5">
                  <c:v>3750</c:v>
                </c:pt>
                <c:pt idx="6">
                  <c:v>3800</c:v>
                </c:pt>
                <c:pt idx="7">
                  <c:v>3850</c:v>
                </c:pt>
                <c:pt idx="8">
                  <c:v>3900</c:v>
                </c:pt>
                <c:pt idx="9">
                  <c:v>3950</c:v>
                </c:pt>
                <c:pt idx="10">
                  <c:v>4000</c:v>
                </c:pt>
                <c:pt idx="11">
                  <c:v>4050</c:v>
                </c:pt>
                <c:pt idx="12">
                  <c:v>4100</c:v>
                </c:pt>
                <c:pt idx="13">
                  <c:v>4150</c:v>
                </c:pt>
                <c:pt idx="14">
                  <c:v>4200</c:v>
                </c:pt>
              </c:numCache>
            </c:numRef>
          </c:cat>
          <c:val>
            <c:numRef>
              <c:f>LT!$C$12:$C$26</c:f>
              <c:numCache>
                <c:formatCode>General</c:formatCode>
                <c:ptCount val="15"/>
                <c:pt idx="0">
                  <c:v>61950</c:v>
                </c:pt>
                <c:pt idx="1">
                  <c:v>44450</c:v>
                </c:pt>
                <c:pt idx="2">
                  <c:v>26950</c:v>
                </c:pt>
                <c:pt idx="3">
                  <c:v>9450</c:v>
                </c:pt>
                <c:pt idx="4">
                  <c:v>-8050</c:v>
                </c:pt>
                <c:pt idx="5">
                  <c:v>-25550</c:v>
                </c:pt>
                <c:pt idx="6">
                  <c:v>-43050</c:v>
                </c:pt>
                <c:pt idx="7">
                  <c:v>-60550</c:v>
                </c:pt>
                <c:pt idx="8">
                  <c:v>-78050</c:v>
                </c:pt>
                <c:pt idx="9">
                  <c:v>-95550</c:v>
                </c:pt>
                <c:pt idx="10">
                  <c:v>-113050</c:v>
                </c:pt>
                <c:pt idx="11">
                  <c:v>-130550</c:v>
                </c:pt>
                <c:pt idx="12">
                  <c:v>-148050</c:v>
                </c:pt>
                <c:pt idx="13">
                  <c:v>-165550</c:v>
                </c:pt>
                <c:pt idx="14">
                  <c:v>-183050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F4-47E7-A008-53328BF3AE6A}"/>
            </c:ext>
          </c:extLst>
        </c:ser>
        <c:ser>
          <c:idx val="4"/>
          <c:order val="4"/>
          <c:tx>
            <c:strRef>
              <c:f>LT!$D$11</c:f>
              <c:strCache>
                <c:ptCount val="1"/>
                <c:pt idx="0">
                  <c:v>Net Payoff-Futures</c:v>
                </c:pt>
              </c:strCache>
            </c:strRef>
          </c:tx>
          <c:marker>
            <c:symbol val="none"/>
          </c:marker>
          <c:val>
            <c:numRef>
              <c:f>LT!$D$12:$D$26</c:f>
              <c:numCache>
                <c:formatCode>General</c:formatCode>
                <c:ptCount val="15"/>
                <c:pt idx="0">
                  <c:v>6230.0000000000655</c:v>
                </c:pt>
                <c:pt idx="1">
                  <c:v>6230.0000000000655</c:v>
                </c:pt>
                <c:pt idx="2">
                  <c:v>6230.0000000000655</c:v>
                </c:pt>
                <c:pt idx="3">
                  <c:v>6230.0000000000637</c:v>
                </c:pt>
                <c:pt idx="4">
                  <c:v>6230.0000000000637</c:v>
                </c:pt>
                <c:pt idx="5">
                  <c:v>6230.0000000000655</c:v>
                </c:pt>
                <c:pt idx="6">
                  <c:v>6230.0000000000655</c:v>
                </c:pt>
                <c:pt idx="7">
                  <c:v>6230.0000000000582</c:v>
                </c:pt>
                <c:pt idx="8">
                  <c:v>6230.0000000000582</c:v>
                </c:pt>
                <c:pt idx="9">
                  <c:v>6230.0000000000582</c:v>
                </c:pt>
                <c:pt idx="10">
                  <c:v>6230.0000000000582</c:v>
                </c:pt>
                <c:pt idx="11">
                  <c:v>6230.0000000000582</c:v>
                </c:pt>
                <c:pt idx="12">
                  <c:v>6230.0000000000582</c:v>
                </c:pt>
                <c:pt idx="13">
                  <c:v>6230.0000000000582</c:v>
                </c:pt>
                <c:pt idx="14">
                  <c:v>6230.0000000000582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F4-47E7-A008-53328BF3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LT!$F$11</c15:sqref>
                        </c15:formulaRef>
                      </c:ext>
                    </c:extLst>
                    <c:strCache>
                      <c:ptCount val="1"/>
                      <c:pt idx="0">
                        <c:v>Options PnL</c:v>
                      </c:pt>
                    </c:strCache>
                  </c:strRef>
                </c:tx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LT!$A$12:$A$26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3500</c:v>
                      </c:pt>
                      <c:pt idx="1">
                        <c:v>3550</c:v>
                      </c:pt>
                      <c:pt idx="2">
                        <c:v>3600</c:v>
                      </c:pt>
                      <c:pt idx="3">
                        <c:v>3650</c:v>
                      </c:pt>
                      <c:pt idx="4">
                        <c:v>3700</c:v>
                      </c:pt>
                      <c:pt idx="5">
                        <c:v>3750</c:v>
                      </c:pt>
                      <c:pt idx="6">
                        <c:v>3800</c:v>
                      </c:pt>
                      <c:pt idx="7">
                        <c:v>3850</c:v>
                      </c:pt>
                      <c:pt idx="8">
                        <c:v>3900</c:v>
                      </c:pt>
                      <c:pt idx="9">
                        <c:v>3950</c:v>
                      </c:pt>
                      <c:pt idx="10">
                        <c:v>4000</c:v>
                      </c:pt>
                      <c:pt idx="11">
                        <c:v>4050</c:v>
                      </c:pt>
                      <c:pt idx="12">
                        <c:v>4100</c:v>
                      </c:pt>
                      <c:pt idx="13">
                        <c:v>4150</c:v>
                      </c:pt>
                      <c:pt idx="14">
                        <c:v>4200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LT!$F$12:$F$26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105000</c:v>
                      </c:pt>
                      <c:pt idx="1">
                        <c:v>87500</c:v>
                      </c:pt>
                      <c:pt idx="2">
                        <c:v>70000</c:v>
                      </c:pt>
                      <c:pt idx="3">
                        <c:v>52500</c:v>
                      </c:pt>
                      <c:pt idx="4">
                        <c:v>35000</c:v>
                      </c:pt>
                      <c:pt idx="5">
                        <c:v>17500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77F4-47E7-A008-53328BF3AE6A}"/>
                  </c:ext>
                </c:extLst>
              </c15:ser>
            </c15:filteredLineSeries>
          </c:ext>
        </c:extLst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Square-off day price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in val="-3000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Profit and Loss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 sz="1400">
                <a:effectLst/>
              </a:rPr>
              <a:t>Larsen Toubro</a:t>
            </a:r>
            <a:r>
              <a:rPr lang="en-IN" sz="1400"/>
              <a:t> Hedging-Options Strategy</a:t>
            </a:r>
          </a:p>
        </c:rich>
      </c:tx>
      <c:layout>
        <c:manualLayout>
          <c:xMode val="edge"/>
          <c:yMode val="edge"/>
          <c:x val="0.23953683319602204"/>
          <c:y val="3.5934861696762112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LT!$A$11</c:f>
              <c:strCache>
                <c:ptCount val="1"/>
                <c:pt idx="0">
                  <c:v>Expiry day price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LT!$A$12:$A$26</c:f>
              <c:numCache>
                <c:formatCode>General</c:formatCode>
                <c:ptCount val="15"/>
                <c:pt idx="0">
                  <c:v>3500</c:v>
                </c:pt>
                <c:pt idx="1">
                  <c:v>3550</c:v>
                </c:pt>
                <c:pt idx="2">
                  <c:v>3600</c:v>
                </c:pt>
                <c:pt idx="3">
                  <c:v>3650</c:v>
                </c:pt>
                <c:pt idx="4">
                  <c:v>3700</c:v>
                </c:pt>
                <c:pt idx="5">
                  <c:v>3750</c:v>
                </c:pt>
                <c:pt idx="6">
                  <c:v>3800</c:v>
                </c:pt>
                <c:pt idx="7">
                  <c:v>3850</c:v>
                </c:pt>
                <c:pt idx="8">
                  <c:v>3900</c:v>
                </c:pt>
                <c:pt idx="9">
                  <c:v>3950</c:v>
                </c:pt>
                <c:pt idx="10">
                  <c:v>4000</c:v>
                </c:pt>
                <c:pt idx="11">
                  <c:v>4050</c:v>
                </c:pt>
                <c:pt idx="12">
                  <c:v>4100</c:v>
                </c:pt>
                <c:pt idx="13">
                  <c:v>4150</c:v>
                </c:pt>
                <c:pt idx="14">
                  <c:v>4200</c:v>
                </c:pt>
              </c:numCache>
            </c:numRef>
          </c:cat>
          <c:val>
            <c:numRef>
              <c:f>LT!$A$12:$A$26</c:f>
              <c:numCache>
                <c:formatCode>General</c:formatCode>
                <c:ptCount val="15"/>
                <c:pt idx="0">
                  <c:v>3500</c:v>
                </c:pt>
                <c:pt idx="1">
                  <c:v>3550</c:v>
                </c:pt>
                <c:pt idx="2">
                  <c:v>3600</c:v>
                </c:pt>
                <c:pt idx="3">
                  <c:v>3650</c:v>
                </c:pt>
                <c:pt idx="4">
                  <c:v>3700</c:v>
                </c:pt>
                <c:pt idx="5">
                  <c:v>3750</c:v>
                </c:pt>
                <c:pt idx="6">
                  <c:v>3800</c:v>
                </c:pt>
                <c:pt idx="7">
                  <c:v>3850</c:v>
                </c:pt>
                <c:pt idx="8">
                  <c:v>3900</c:v>
                </c:pt>
                <c:pt idx="9">
                  <c:v>3950</c:v>
                </c:pt>
                <c:pt idx="10">
                  <c:v>4000</c:v>
                </c:pt>
                <c:pt idx="11">
                  <c:v>4050</c:v>
                </c:pt>
                <c:pt idx="12">
                  <c:v>4100</c:v>
                </c:pt>
                <c:pt idx="13">
                  <c:v>4150</c:v>
                </c:pt>
                <c:pt idx="14">
                  <c:v>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9A-4D3B-B5BE-C88F0F44DFB3}"/>
            </c:ext>
          </c:extLst>
        </c:ser>
        <c:ser>
          <c:idx val="1"/>
          <c:order val="1"/>
          <c:tx>
            <c:strRef>
              <c:f>LT!$B$11</c:f>
              <c:strCache>
                <c:ptCount val="1"/>
                <c:pt idx="0">
                  <c:v>Stock PnL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LT!$A$12:$A$26</c:f>
              <c:numCache>
                <c:formatCode>General</c:formatCode>
                <c:ptCount val="15"/>
                <c:pt idx="0">
                  <c:v>3500</c:v>
                </c:pt>
                <c:pt idx="1">
                  <c:v>3550</c:v>
                </c:pt>
                <c:pt idx="2">
                  <c:v>3600</c:v>
                </c:pt>
                <c:pt idx="3">
                  <c:v>3650</c:v>
                </c:pt>
                <c:pt idx="4">
                  <c:v>3700</c:v>
                </c:pt>
                <c:pt idx="5">
                  <c:v>3750</c:v>
                </c:pt>
                <c:pt idx="6">
                  <c:v>3800</c:v>
                </c:pt>
                <c:pt idx="7">
                  <c:v>3850</c:v>
                </c:pt>
                <c:pt idx="8">
                  <c:v>3900</c:v>
                </c:pt>
                <c:pt idx="9">
                  <c:v>3950</c:v>
                </c:pt>
                <c:pt idx="10">
                  <c:v>4000</c:v>
                </c:pt>
                <c:pt idx="11">
                  <c:v>4050</c:v>
                </c:pt>
                <c:pt idx="12">
                  <c:v>4100</c:v>
                </c:pt>
                <c:pt idx="13">
                  <c:v>4150</c:v>
                </c:pt>
                <c:pt idx="14">
                  <c:v>4200</c:v>
                </c:pt>
              </c:numCache>
            </c:numRef>
          </c:cat>
          <c:val>
            <c:numRef>
              <c:f>LT!$B$12:$B$26</c:f>
              <c:numCache>
                <c:formatCode>General</c:formatCode>
                <c:ptCount val="15"/>
                <c:pt idx="0">
                  <c:v>-55719.999999999935</c:v>
                </c:pt>
                <c:pt idx="1">
                  <c:v>-38219.999999999935</c:v>
                </c:pt>
                <c:pt idx="2">
                  <c:v>-20719.999999999935</c:v>
                </c:pt>
                <c:pt idx="3">
                  <c:v>-3219.9999999999363</c:v>
                </c:pt>
                <c:pt idx="4">
                  <c:v>14280.000000000064</c:v>
                </c:pt>
                <c:pt idx="5">
                  <c:v>31780.000000000065</c:v>
                </c:pt>
                <c:pt idx="6">
                  <c:v>49280.000000000065</c:v>
                </c:pt>
                <c:pt idx="7">
                  <c:v>66780.000000000058</c:v>
                </c:pt>
                <c:pt idx="8">
                  <c:v>84280.000000000058</c:v>
                </c:pt>
                <c:pt idx="9">
                  <c:v>101780.00000000006</c:v>
                </c:pt>
                <c:pt idx="10">
                  <c:v>119280.00000000006</c:v>
                </c:pt>
                <c:pt idx="11">
                  <c:v>136780.00000000006</c:v>
                </c:pt>
                <c:pt idx="12">
                  <c:v>154280.00000000006</c:v>
                </c:pt>
                <c:pt idx="13">
                  <c:v>171780.00000000006</c:v>
                </c:pt>
                <c:pt idx="14">
                  <c:v>189280.00000000006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9A-4D3B-B5BE-C88F0F44DFB3}"/>
            </c:ext>
          </c:extLst>
        </c:ser>
        <c:ser>
          <c:idx val="3"/>
          <c:order val="3"/>
          <c:tx>
            <c:strRef>
              <c:f>LT!$F$11</c:f>
              <c:strCache>
                <c:ptCount val="1"/>
                <c:pt idx="0">
                  <c:v>Options PnL</c:v>
                </c:pt>
              </c:strCache>
            </c:strRef>
          </c:tx>
          <c:marker>
            <c:symbol val="none"/>
          </c:marker>
          <c:cat>
            <c:numRef>
              <c:f>LT!$A$12:$A$26</c:f>
              <c:numCache>
                <c:formatCode>General</c:formatCode>
                <c:ptCount val="15"/>
                <c:pt idx="0">
                  <c:v>3500</c:v>
                </c:pt>
                <c:pt idx="1">
                  <c:v>3550</c:v>
                </c:pt>
                <c:pt idx="2">
                  <c:v>3600</c:v>
                </c:pt>
                <c:pt idx="3">
                  <c:v>3650</c:v>
                </c:pt>
                <c:pt idx="4">
                  <c:v>3700</c:v>
                </c:pt>
                <c:pt idx="5">
                  <c:v>3750</c:v>
                </c:pt>
                <c:pt idx="6">
                  <c:v>3800</c:v>
                </c:pt>
                <c:pt idx="7">
                  <c:v>3850</c:v>
                </c:pt>
                <c:pt idx="8">
                  <c:v>3900</c:v>
                </c:pt>
                <c:pt idx="9">
                  <c:v>3950</c:v>
                </c:pt>
                <c:pt idx="10">
                  <c:v>4000</c:v>
                </c:pt>
                <c:pt idx="11">
                  <c:v>4050</c:v>
                </c:pt>
                <c:pt idx="12">
                  <c:v>4100</c:v>
                </c:pt>
                <c:pt idx="13">
                  <c:v>4150</c:v>
                </c:pt>
                <c:pt idx="14">
                  <c:v>4200</c:v>
                </c:pt>
              </c:numCache>
            </c:numRef>
          </c:cat>
          <c:val>
            <c:numRef>
              <c:f>LT!$F$12:$F$26</c:f>
              <c:numCache>
                <c:formatCode>General</c:formatCode>
                <c:ptCount val="15"/>
                <c:pt idx="0">
                  <c:v>105000</c:v>
                </c:pt>
                <c:pt idx="1">
                  <c:v>87500</c:v>
                </c:pt>
                <c:pt idx="2">
                  <c:v>70000</c:v>
                </c:pt>
                <c:pt idx="3">
                  <c:v>52500</c:v>
                </c:pt>
                <c:pt idx="4">
                  <c:v>35000</c:v>
                </c:pt>
                <c:pt idx="5">
                  <c:v>17500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9A-4D3B-B5BE-C88F0F44DFB3}"/>
            </c:ext>
          </c:extLst>
        </c:ser>
        <c:ser>
          <c:idx val="6"/>
          <c:order val="6"/>
          <c:tx>
            <c:strRef>
              <c:f>LT!$H$11</c:f>
              <c:strCache>
                <c:ptCount val="1"/>
                <c:pt idx="0">
                  <c:v>Net Payoff-Options</c:v>
                </c:pt>
              </c:strCache>
            </c:strRef>
          </c:tx>
          <c:marker>
            <c:symbol val="none"/>
          </c:marker>
          <c:val>
            <c:numRef>
              <c:f>LT!$H$12:$H$26</c:f>
              <c:numCache>
                <c:formatCode>General</c:formatCode>
                <c:ptCount val="15"/>
                <c:pt idx="0">
                  <c:v>-5214.9999999999272</c:v>
                </c:pt>
                <c:pt idx="1">
                  <c:v>-5214.9999999999272</c:v>
                </c:pt>
                <c:pt idx="2">
                  <c:v>-5214.9999999999272</c:v>
                </c:pt>
                <c:pt idx="3">
                  <c:v>-5214.9999999999272</c:v>
                </c:pt>
                <c:pt idx="4">
                  <c:v>-5214.9999999999272</c:v>
                </c:pt>
                <c:pt idx="5">
                  <c:v>-5214.9999999999272</c:v>
                </c:pt>
                <c:pt idx="6">
                  <c:v>-5214.9999999999272</c:v>
                </c:pt>
                <c:pt idx="7">
                  <c:v>12285.000000000065</c:v>
                </c:pt>
                <c:pt idx="8">
                  <c:v>29785.000000000065</c:v>
                </c:pt>
                <c:pt idx="9">
                  <c:v>47285.000000000065</c:v>
                </c:pt>
                <c:pt idx="10">
                  <c:v>64785.000000000065</c:v>
                </c:pt>
                <c:pt idx="11">
                  <c:v>82285.000000000058</c:v>
                </c:pt>
                <c:pt idx="12">
                  <c:v>99785.000000000058</c:v>
                </c:pt>
                <c:pt idx="13">
                  <c:v>117285.00000000006</c:v>
                </c:pt>
                <c:pt idx="14">
                  <c:v>134785.00000000006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9A-4D3B-B5BE-C88F0F44D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LT!$C$11</c15:sqref>
                        </c15:formulaRef>
                      </c:ext>
                    </c:extLst>
                    <c:strCache>
                      <c:ptCount val="1"/>
                      <c:pt idx="0">
                        <c:v>Futures PnL</c:v>
                      </c:pt>
                    </c:strCache>
                  </c:strRef>
                </c:tx>
                <c:spPr>
                  <a:ln>
                    <a:prstDash val="solid"/>
                  </a:ln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LT!$A$12:$A$26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3500</c:v>
                      </c:pt>
                      <c:pt idx="1">
                        <c:v>3550</c:v>
                      </c:pt>
                      <c:pt idx="2">
                        <c:v>3600</c:v>
                      </c:pt>
                      <c:pt idx="3">
                        <c:v>3650</c:v>
                      </c:pt>
                      <c:pt idx="4">
                        <c:v>3700</c:v>
                      </c:pt>
                      <c:pt idx="5">
                        <c:v>3750</c:v>
                      </c:pt>
                      <c:pt idx="6">
                        <c:v>3800</c:v>
                      </c:pt>
                      <c:pt idx="7">
                        <c:v>3850</c:v>
                      </c:pt>
                      <c:pt idx="8">
                        <c:v>3900</c:v>
                      </c:pt>
                      <c:pt idx="9">
                        <c:v>3950</c:v>
                      </c:pt>
                      <c:pt idx="10">
                        <c:v>4000</c:v>
                      </c:pt>
                      <c:pt idx="11">
                        <c:v>4050</c:v>
                      </c:pt>
                      <c:pt idx="12">
                        <c:v>4100</c:v>
                      </c:pt>
                      <c:pt idx="13">
                        <c:v>4150</c:v>
                      </c:pt>
                      <c:pt idx="14">
                        <c:v>4200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LT!$C$12:$C$26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61950</c:v>
                      </c:pt>
                      <c:pt idx="1">
                        <c:v>44450</c:v>
                      </c:pt>
                      <c:pt idx="2">
                        <c:v>26950</c:v>
                      </c:pt>
                      <c:pt idx="3">
                        <c:v>9450</c:v>
                      </c:pt>
                      <c:pt idx="4">
                        <c:v>-8050</c:v>
                      </c:pt>
                      <c:pt idx="5">
                        <c:v>-25550</c:v>
                      </c:pt>
                      <c:pt idx="6">
                        <c:v>-43050</c:v>
                      </c:pt>
                      <c:pt idx="7">
                        <c:v>-60550</c:v>
                      </c:pt>
                      <c:pt idx="8">
                        <c:v>-78050</c:v>
                      </c:pt>
                      <c:pt idx="9">
                        <c:v>-95550</c:v>
                      </c:pt>
                      <c:pt idx="10">
                        <c:v>-113050</c:v>
                      </c:pt>
                      <c:pt idx="11">
                        <c:v>-130550</c:v>
                      </c:pt>
                      <c:pt idx="12">
                        <c:v>-148050</c:v>
                      </c:pt>
                      <c:pt idx="13">
                        <c:v>-165550</c:v>
                      </c:pt>
                      <c:pt idx="14">
                        <c:v>-183050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1E9A-4D3B-B5BE-C88F0F44DFB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LT!$D$11</c15:sqref>
                        </c15:formulaRef>
                      </c:ext>
                    </c:extLst>
                    <c:strCache>
                      <c:ptCount val="1"/>
                      <c:pt idx="0">
                        <c:v>Net Payoff-Futures</c:v>
                      </c:pt>
                    </c:strCache>
                  </c:strRef>
                </c:tx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LT!$A$12:$A$26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3500</c:v>
                      </c:pt>
                      <c:pt idx="1">
                        <c:v>3550</c:v>
                      </c:pt>
                      <c:pt idx="2">
                        <c:v>3600</c:v>
                      </c:pt>
                      <c:pt idx="3">
                        <c:v>3650</c:v>
                      </c:pt>
                      <c:pt idx="4">
                        <c:v>3700</c:v>
                      </c:pt>
                      <c:pt idx="5">
                        <c:v>3750</c:v>
                      </c:pt>
                      <c:pt idx="6">
                        <c:v>3800</c:v>
                      </c:pt>
                      <c:pt idx="7">
                        <c:v>3850</c:v>
                      </c:pt>
                      <c:pt idx="8">
                        <c:v>3900</c:v>
                      </c:pt>
                      <c:pt idx="9">
                        <c:v>3950</c:v>
                      </c:pt>
                      <c:pt idx="10">
                        <c:v>4000</c:v>
                      </c:pt>
                      <c:pt idx="11">
                        <c:v>4050</c:v>
                      </c:pt>
                      <c:pt idx="12">
                        <c:v>4100</c:v>
                      </c:pt>
                      <c:pt idx="13">
                        <c:v>4150</c:v>
                      </c:pt>
                      <c:pt idx="14">
                        <c:v>4200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LT!$D$12:$D$26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6230.0000000000655</c:v>
                      </c:pt>
                      <c:pt idx="1">
                        <c:v>6230.0000000000655</c:v>
                      </c:pt>
                      <c:pt idx="2">
                        <c:v>6230.0000000000655</c:v>
                      </c:pt>
                      <c:pt idx="3">
                        <c:v>6230.0000000000637</c:v>
                      </c:pt>
                      <c:pt idx="4">
                        <c:v>6230.0000000000637</c:v>
                      </c:pt>
                      <c:pt idx="5">
                        <c:v>6230.0000000000655</c:v>
                      </c:pt>
                      <c:pt idx="6">
                        <c:v>6230.0000000000655</c:v>
                      </c:pt>
                      <c:pt idx="7">
                        <c:v>6230.0000000000582</c:v>
                      </c:pt>
                      <c:pt idx="8">
                        <c:v>6230.0000000000582</c:v>
                      </c:pt>
                      <c:pt idx="9">
                        <c:v>6230.0000000000582</c:v>
                      </c:pt>
                      <c:pt idx="10">
                        <c:v>6230.0000000000582</c:v>
                      </c:pt>
                      <c:pt idx="11">
                        <c:v>6230.0000000000582</c:v>
                      </c:pt>
                      <c:pt idx="12">
                        <c:v>6230.0000000000582</c:v>
                      </c:pt>
                      <c:pt idx="13">
                        <c:v>6230.0000000000582</c:v>
                      </c:pt>
                      <c:pt idx="14">
                        <c:v>6230.0000000000582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E9A-4D3B-B5BE-C88F0F44DFB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LT!$G$11</c15:sqref>
                        </c15:formulaRef>
                      </c:ext>
                    </c:extLst>
                    <c:strCache>
                      <c:ptCount val="1"/>
                      <c:pt idx="0">
                        <c:v>Options Premium</c:v>
                      </c:pt>
                    </c:strCache>
                  </c:strRef>
                </c:tx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LT!$A$12:$A$26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3500</c:v>
                      </c:pt>
                      <c:pt idx="1">
                        <c:v>3550</c:v>
                      </c:pt>
                      <c:pt idx="2">
                        <c:v>3600</c:v>
                      </c:pt>
                      <c:pt idx="3">
                        <c:v>3650</c:v>
                      </c:pt>
                      <c:pt idx="4">
                        <c:v>3700</c:v>
                      </c:pt>
                      <c:pt idx="5">
                        <c:v>3750</c:v>
                      </c:pt>
                      <c:pt idx="6">
                        <c:v>3800</c:v>
                      </c:pt>
                      <c:pt idx="7">
                        <c:v>3850</c:v>
                      </c:pt>
                      <c:pt idx="8">
                        <c:v>3900</c:v>
                      </c:pt>
                      <c:pt idx="9">
                        <c:v>3950</c:v>
                      </c:pt>
                      <c:pt idx="10">
                        <c:v>4000</c:v>
                      </c:pt>
                      <c:pt idx="11">
                        <c:v>4050</c:v>
                      </c:pt>
                      <c:pt idx="12">
                        <c:v>4100</c:v>
                      </c:pt>
                      <c:pt idx="13">
                        <c:v>4150</c:v>
                      </c:pt>
                      <c:pt idx="14">
                        <c:v>4200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LT!$G$12:$G$26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54494.999999999993</c:v>
                      </c:pt>
                      <c:pt idx="1">
                        <c:v>54494.999999999993</c:v>
                      </c:pt>
                      <c:pt idx="2">
                        <c:v>54494.999999999993</c:v>
                      </c:pt>
                      <c:pt idx="3">
                        <c:v>54494.999999999993</c:v>
                      </c:pt>
                      <c:pt idx="4">
                        <c:v>54494.999999999993</c:v>
                      </c:pt>
                      <c:pt idx="5">
                        <c:v>54494.999999999993</c:v>
                      </c:pt>
                      <c:pt idx="6">
                        <c:v>54494.999999999993</c:v>
                      </c:pt>
                      <c:pt idx="7">
                        <c:v>54494.999999999993</c:v>
                      </c:pt>
                      <c:pt idx="8">
                        <c:v>54494.999999999993</c:v>
                      </c:pt>
                      <c:pt idx="9">
                        <c:v>54494.999999999993</c:v>
                      </c:pt>
                      <c:pt idx="10">
                        <c:v>54494.999999999993</c:v>
                      </c:pt>
                      <c:pt idx="11">
                        <c:v>54494.999999999993</c:v>
                      </c:pt>
                      <c:pt idx="12">
                        <c:v>54494.999999999993</c:v>
                      </c:pt>
                      <c:pt idx="13">
                        <c:v>54494.999999999993</c:v>
                      </c:pt>
                      <c:pt idx="14">
                        <c:v>54494.999999999993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E9A-4D3B-B5BE-C88F0F44DFB3}"/>
                  </c:ext>
                </c:extLst>
              </c15:ser>
            </c15:filteredLineSeries>
          </c:ext>
        </c:extLst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Square-off day price</a:t>
                </a:r>
              </a:p>
            </c:rich>
          </c:tx>
          <c:layout/>
          <c:overlay val="0"/>
        </c:title>
        <c:numFmt formatCode="General" sourceLinked="1"/>
        <c:majorTickMark val="in"/>
        <c:minorTickMark val="in"/>
        <c:tickLblPos val="low"/>
        <c:spPr>
          <a:ln/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in val="-700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Profit and Loss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352424</xdr:colOff>
      <xdr:row>11</xdr:row>
      <xdr:rowOff>85725</xdr:rowOff>
    </xdr:from>
    <xdr:ext cx="5553075" cy="2827338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28</xdr:row>
      <xdr:rowOff>0</xdr:rowOff>
    </xdr:from>
    <xdr:ext cx="5553075" cy="2827338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352424</xdr:colOff>
      <xdr:row>11</xdr:row>
      <xdr:rowOff>85725</xdr:rowOff>
    </xdr:from>
    <xdr:ext cx="5553075" cy="2827338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28</xdr:row>
      <xdr:rowOff>0</xdr:rowOff>
    </xdr:from>
    <xdr:ext cx="5553075" cy="2827338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141257</xdr:colOff>
      <xdr:row>34</xdr:row>
      <xdr:rowOff>75381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942857" cy="6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34</xdr:row>
      <xdr:rowOff>161925</xdr:rowOff>
    </xdr:from>
    <xdr:to>
      <xdr:col>21</xdr:col>
      <xdr:colOff>207926</xdr:colOff>
      <xdr:row>68</xdr:row>
      <xdr:rowOff>27782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6638925"/>
          <a:ext cx="12990476" cy="63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21</xdr:col>
      <xdr:colOff>93638</xdr:colOff>
      <xdr:row>105</xdr:row>
      <xdr:rowOff>180167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716000"/>
          <a:ext cx="12895238" cy="64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21</xdr:col>
      <xdr:colOff>150781</xdr:colOff>
      <xdr:row>141</xdr:row>
      <xdr:rowOff>46809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0383500"/>
          <a:ext cx="12952381" cy="652380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160305</xdr:colOff>
      <xdr:row>34</xdr:row>
      <xdr:rowOff>46809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961905" cy="65238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21</xdr:col>
      <xdr:colOff>207924</xdr:colOff>
      <xdr:row>68</xdr:row>
      <xdr:rowOff>113500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67500"/>
          <a:ext cx="13009524" cy="64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21</xdr:col>
      <xdr:colOff>150781</xdr:colOff>
      <xdr:row>105</xdr:row>
      <xdr:rowOff>180167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716000"/>
          <a:ext cx="12952381" cy="64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21</xdr:col>
      <xdr:colOff>141257</xdr:colOff>
      <xdr:row>141</xdr:row>
      <xdr:rowOff>27762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0383500"/>
          <a:ext cx="12942857" cy="65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zoomScale="80" zoomScaleNormal="80" workbookViewId="0">
      <selection activeCell="C6" sqref="C6"/>
    </sheetView>
  </sheetViews>
  <sheetFormatPr defaultRowHeight="15" x14ac:dyDescent="0.25"/>
  <cols>
    <col min="1" max="1" width="24.140625" customWidth="1"/>
    <col min="2" max="2" width="18.5703125" customWidth="1"/>
    <col min="3" max="3" width="28.7109375" customWidth="1"/>
    <col min="4" max="4" width="18.7109375" customWidth="1"/>
    <col min="5" max="5" width="1.5703125" customWidth="1"/>
    <col min="6" max="6" width="11.5703125" bestFit="1" customWidth="1"/>
    <col min="7" max="7" width="16.7109375" customWidth="1"/>
    <col min="8" max="8" width="18.42578125" bestFit="1" customWidth="1"/>
  </cols>
  <sheetData>
    <row r="1" spans="1:8" x14ac:dyDescent="0.25">
      <c r="A1" s="54" t="s">
        <v>18</v>
      </c>
      <c r="B1" s="55" t="s">
        <v>19</v>
      </c>
      <c r="C1" s="54" t="s">
        <v>20</v>
      </c>
      <c r="D1" s="54" t="s">
        <v>9</v>
      </c>
    </row>
    <row r="2" spans="1:8" x14ac:dyDescent="0.25">
      <c r="A2" s="54" t="s">
        <v>21</v>
      </c>
      <c r="B2" s="54">
        <v>5000</v>
      </c>
      <c r="C2" s="54" t="s">
        <v>22</v>
      </c>
      <c r="D2" s="54">
        <v>5000</v>
      </c>
    </row>
    <row r="3" spans="1:8" x14ac:dyDescent="0.25">
      <c r="A3" s="54" t="s">
        <v>23</v>
      </c>
      <c r="B3" s="54">
        <v>180</v>
      </c>
      <c r="C3" s="54" t="s">
        <v>24</v>
      </c>
      <c r="D3" s="56">
        <f>B8/D2</f>
        <v>2</v>
      </c>
    </row>
    <row r="4" spans="1:8" x14ac:dyDescent="0.25">
      <c r="A4" s="54" t="s">
        <v>25</v>
      </c>
      <c r="B4" s="57">
        <f>B2*B3</f>
        <v>900000</v>
      </c>
      <c r="C4" s="54" t="s">
        <v>34</v>
      </c>
      <c r="D4" s="54">
        <f>'Summary-F&amp;O'!B8</f>
        <v>121.9</v>
      </c>
    </row>
    <row r="5" spans="1:8" ht="27.75" customHeight="1" x14ac:dyDescent="0.25">
      <c r="A5" s="58" t="s">
        <v>26</v>
      </c>
      <c r="B5" s="59" t="s">
        <v>27</v>
      </c>
      <c r="C5" s="58" t="s">
        <v>44</v>
      </c>
      <c r="D5" s="54">
        <f>'Summary-F&amp;O'!B9</f>
        <v>122.55</v>
      </c>
    </row>
    <row r="6" spans="1:8" ht="32.25" customHeight="1" x14ac:dyDescent="0.25">
      <c r="A6" s="58" t="s">
        <v>28</v>
      </c>
      <c r="B6" s="59" t="s">
        <v>29</v>
      </c>
      <c r="C6" s="58" t="s">
        <v>45</v>
      </c>
      <c r="D6" s="54">
        <f>'Summary-F&amp;O'!C10</f>
        <v>130</v>
      </c>
    </row>
    <row r="7" spans="1:8" x14ac:dyDescent="0.25">
      <c r="A7" s="58" t="s">
        <v>30</v>
      </c>
      <c r="B7" s="59">
        <f>B3/2</f>
        <v>90</v>
      </c>
      <c r="C7" s="54" t="s">
        <v>32</v>
      </c>
      <c r="D7" s="54">
        <f>'Summary-F&amp;O'!C11</f>
        <v>8.25</v>
      </c>
    </row>
    <row r="8" spans="1:8" x14ac:dyDescent="0.25">
      <c r="A8" s="58" t="s">
        <v>31</v>
      </c>
      <c r="B8" s="60">
        <f>B4/B7</f>
        <v>10000</v>
      </c>
    </row>
    <row r="10" spans="1:8" x14ac:dyDescent="0.25">
      <c r="A10" s="61" t="s">
        <v>46</v>
      </c>
      <c r="B10" s="1" t="s">
        <v>51</v>
      </c>
      <c r="C10" s="1" t="s">
        <v>52</v>
      </c>
      <c r="D10" s="1" t="s">
        <v>53</v>
      </c>
      <c r="E10" s="1"/>
      <c r="F10" s="1" t="s">
        <v>54</v>
      </c>
      <c r="G10" s="1" t="s">
        <v>55</v>
      </c>
      <c r="H10" s="1" t="s">
        <v>56</v>
      </c>
    </row>
    <row r="11" spans="1:8" x14ac:dyDescent="0.25">
      <c r="A11" s="62" t="s">
        <v>57</v>
      </c>
      <c r="B11" s="62" t="s">
        <v>0</v>
      </c>
      <c r="C11" s="62" t="s">
        <v>1</v>
      </c>
      <c r="D11" s="62" t="s">
        <v>49</v>
      </c>
      <c r="F11" s="62" t="s">
        <v>2</v>
      </c>
      <c r="G11" s="62" t="s">
        <v>47</v>
      </c>
      <c r="H11" s="62" t="s">
        <v>48</v>
      </c>
    </row>
    <row r="12" spans="1:8" x14ac:dyDescent="0.25">
      <c r="A12" s="1">
        <v>80</v>
      </c>
      <c r="B12" s="1">
        <f>(A12-$D$4)*10000</f>
        <v>-419000.00000000006</v>
      </c>
      <c r="C12" s="1">
        <f>($D$5-A12)*10000</f>
        <v>425500</v>
      </c>
      <c r="D12" s="1">
        <f>C12+B12</f>
        <v>6499.9999999999418</v>
      </c>
      <c r="F12" s="28">
        <f>MAX($D$6-A12,0)*$D$2*$D$3</f>
        <v>500000</v>
      </c>
      <c r="G12" s="28">
        <f>$D$7*$D$2*$D$3</f>
        <v>82500</v>
      </c>
      <c r="H12" s="63">
        <f>B12+F12-G12</f>
        <v>-1500.0000000000582</v>
      </c>
    </row>
    <row r="13" spans="1:8" x14ac:dyDescent="0.25">
      <c r="A13" s="1">
        <f>A12+10</f>
        <v>90</v>
      </c>
      <c r="B13" s="1">
        <f t="shared" ref="B13:B26" si="0">(A13-$D$4)*10000</f>
        <v>-319000.00000000006</v>
      </c>
      <c r="C13" s="1">
        <f t="shared" ref="C13:C26" si="1">($D$5-A13)*10000</f>
        <v>325500</v>
      </c>
      <c r="D13" s="1">
        <f t="shared" ref="D13:D26" si="2">C13+B13</f>
        <v>6499.9999999999418</v>
      </c>
      <c r="F13" s="28">
        <f t="shared" ref="F13:F26" si="3">MAX($D$6-A13,0)*$D$2*$D$3</f>
        <v>400000</v>
      </c>
      <c r="G13" s="28">
        <f>G12</f>
        <v>82500</v>
      </c>
      <c r="H13" s="63">
        <f t="shared" ref="H13:H26" si="4">B13+F13-G13</f>
        <v>-1500.0000000000582</v>
      </c>
    </row>
    <row r="14" spans="1:8" x14ac:dyDescent="0.25">
      <c r="A14" s="1">
        <f t="shared" ref="A14:A26" si="5">A13+10</f>
        <v>100</v>
      </c>
      <c r="B14" s="1">
        <f t="shared" si="0"/>
        <v>-219000.00000000006</v>
      </c>
      <c r="C14" s="1">
        <f t="shared" si="1"/>
        <v>225499.99999999997</v>
      </c>
      <c r="D14" s="1">
        <f t="shared" si="2"/>
        <v>6499.9999999999127</v>
      </c>
      <c r="F14" s="28">
        <f t="shared" si="3"/>
        <v>300000</v>
      </c>
      <c r="G14" s="28">
        <f t="shared" ref="G14:G26" si="6">G13</f>
        <v>82500</v>
      </c>
      <c r="H14" s="63">
        <f t="shared" si="4"/>
        <v>-1500.0000000000582</v>
      </c>
    </row>
    <row r="15" spans="1:8" x14ac:dyDescent="0.25">
      <c r="A15" s="1">
        <f t="shared" si="5"/>
        <v>110</v>
      </c>
      <c r="B15" s="1">
        <f t="shared" si="0"/>
        <v>-119000.00000000006</v>
      </c>
      <c r="C15" s="1">
        <f t="shared" si="1"/>
        <v>125499.99999999997</v>
      </c>
      <c r="D15" s="1">
        <f t="shared" si="2"/>
        <v>6499.9999999999127</v>
      </c>
      <c r="F15" s="28">
        <f t="shared" si="3"/>
        <v>200000</v>
      </c>
      <c r="G15" s="28">
        <f t="shared" si="6"/>
        <v>82500</v>
      </c>
      <c r="H15" s="63">
        <f t="shared" si="4"/>
        <v>-1500.0000000000582</v>
      </c>
    </row>
    <row r="16" spans="1:8" x14ac:dyDescent="0.25">
      <c r="A16" s="1">
        <f t="shared" si="5"/>
        <v>120</v>
      </c>
      <c r="B16" s="1">
        <f t="shared" si="0"/>
        <v>-19000.000000000058</v>
      </c>
      <c r="C16" s="1">
        <f t="shared" si="1"/>
        <v>25499.999999999971</v>
      </c>
      <c r="D16" s="1">
        <f t="shared" si="2"/>
        <v>6499.9999999999127</v>
      </c>
      <c r="F16" s="28">
        <f t="shared" si="3"/>
        <v>100000</v>
      </c>
      <c r="G16" s="28">
        <f t="shared" si="6"/>
        <v>82500</v>
      </c>
      <c r="H16" s="63">
        <f t="shared" si="4"/>
        <v>-1500.0000000000582</v>
      </c>
    </row>
    <row r="17" spans="1:8" x14ac:dyDescent="0.25">
      <c r="A17" s="1">
        <f t="shared" si="5"/>
        <v>130</v>
      </c>
      <c r="B17" s="1">
        <f t="shared" si="0"/>
        <v>80999.999999999942</v>
      </c>
      <c r="C17" s="1">
        <f t="shared" si="1"/>
        <v>-74500.000000000029</v>
      </c>
      <c r="D17" s="1">
        <f t="shared" si="2"/>
        <v>6499.9999999999127</v>
      </c>
      <c r="F17" s="28">
        <f t="shared" si="3"/>
        <v>0</v>
      </c>
      <c r="G17" s="28">
        <f t="shared" si="6"/>
        <v>82500</v>
      </c>
      <c r="H17" s="63">
        <f t="shared" si="4"/>
        <v>-1500.0000000000582</v>
      </c>
    </row>
    <row r="18" spans="1:8" x14ac:dyDescent="0.25">
      <c r="A18" s="1">
        <f t="shared" si="5"/>
        <v>140</v>
      </c>
      <c r="B18" s="1">
        <f t="shared" si="0"/>
        <v>180999.99999999994</v>
      </c>
      <c r="C18" s="1">
        <f t="shared" si="1"/>
        <v>-174500.00000000003</v>
      </c>
      <c r="D18" s="1">
        <f t="shared" si="2"/>
        <v>6499.9999999999127</v>
      </c>
      <c r="F18" s="28">
        <f t="shared" si="3"/>
        <v>0</v>
      </c>
      <c r="G18" s="28">
        <f t="shared" si="6"/>
        <v>82500</v>
      </c>
      <c r="H18" s="28">
        <f t="shared" si="4"/>
        <v>98499.999999999942</v>
      </c>
    </row>
    <row r="19" spans="1:8" x14ac:dyDescent="0.25">
      <c r="A19" s="1">
        <f t="shared" si="5"/>
        <v>150</v>
      </c>
      <c r="B19" s="1">
        <f t="shared" si="0"/>
        <v>280999.99999999994</v>
      </c>
      <c r="C19" s="1">
        <f t="shared" si="1"/>
        <v>-274500</v>
      </c>
      <c r="D19" s="1">
        <f t="shared" si="2"/>
        <v>6499.9999999999418</v>
      </c>
      <c r="F19" s="28">
        <f t="shared" si="3"/>
        <v>0</v>
      </c>
      <c r="G19" s="28">
        <f t="shared" si="6"/>
        <v>82500</v>
      </c>
      <c r="H19" s="28">
        <f t="shared" si="4"/>
        <v>198499.99999999994</v>
      </c>
    </row>
    <row r="20" spans="1:8" x14ac:dyDescent="0.25">
      <c r="A20" s="1">
        <f t="shared" si="5"/>
        <v>160</v>
      </c>
      <c r="B20" s="1">
        <f t="shared" si="0"/>
        <v>380999.99999999994</v>
      </c>
      <c r="C20" s="1">
        <f t="shared" si="1"/>
        <v>-374500</v>
      </c>
      <c r="D20" s="1">
        <f t="shared" si="2"/>
        <v>6499.9999999999418</v>
      </c>
      <c r="F20" s="28">
        <f t="shared" si="3"/>
        <v>0</v>
      </c>
      <c r="G20" s="28">
        <f t="shared" si="6"/>
        <v>82500</v>
      </c>
      <c r="H20" s="28">
        <f t="shared" si="4"/>
        <v>298499.99999999994</v>
      </c>
    </row>
    <row r="21" spans="1:8" x14ac:dyDescent="0.25">
      <c r="A21" s="1">
        <f t="shared" si="5"/>
        <v>170</v>
      </c>
      <c r="B21" s="1">
        <f t="shared" si="0"/>
        <v>480999.99999999994</v>
      </c>
      <c r="C21" s="1">
        <f t="shared" si="1"/>
        <v>-474500</v>
      </c>
      <c r="D21" s="1">
        <f t="shared" si="2"/>
        <v>6499.9999999999418</v>
      </c>
      <c r="F21" s="28">
        <f t="shared" si="3"/>
        <v>0</v>
      </c>
      <c r="G21" s="28">
        <f t="shared" si="6"/>
        <v>82500</v>
      </c>
      <c r="H21" s="28">
        <f t="shared" si="4"/>
        <v>398499.99999999994</v>
      </c>
    </row>
    <row r="22" spans="1:8" x14ac:dyDescent="0.25">
      <c r="A22" s="1">
        <f t="shared" si="5"/>
        <v>180</v>
      </c>
      <c r="B22" s="1">
        <f t="shared" si="0"/>
        <v>581000</v>
      </c>
      <c r="C22" s="1">
        <f t="shared" si="1"/>
        <v>-574500</v>
      </c>
      <c r="D22" s="1">
        <f t="shared" si="2"/>
        <v>6500</v>
      </c>
      <c r="F22" s="28">
        <f t="shared" si="3"/>
        <v>0</v>
      </c>
      <c r="G22" s="28">
        <f t="shared" si="6"/>
        <v>82500</v>
      </c>
      <c r="H22" s="28">
        <f t="shared" si="4"/>
        <v>498500</v>
      </c>
    </row>
    <row r="23" spans="1:8" x14ac:dyDescent="0.25">
      <c r="A23" s="1">
        <f t="shared" si="5"/>
        <v>190</v>
      </c>
      <c r="B23" s="1">
        <f t="shared" si="0"/>
        <v>681000</v>
      </c>
      <c r="C23" s="1">
        <f t="shared" si="1"/>
        <v>-674500</v>
      </c>
      <c r="D23" s="1">
        <f t="shared" si="2"/>
        <v>6500</v>
      </c>
      <c r="F23" s="28">
        <f>MAX($D$6-A23,0)*$D$2*$D$3</f>
        <v>0</v>
      </c>
      <c r="G23" s="28">
        <f t="shared" si="6"/>
        <v>82500</v>
      </c>
      <c r="H23" s="28">
        <f t="shared" si="4"/>
        <v>598500</v>
      </c>
    </row>
    <row r="24" spans="1:8" x14ac:dyDescent="0.25">
      <c r="A24" s="1">
        <f t="shared" si="5"/>
        <v>200</v>
      </c>
      <c r="B24" s="1">
        <f t="shared" si="0"/>
        <v>781000</v>
      </c>
      <c r="C24" s="1">
        <f t="shared" si="1"/>
        <v>-774500</v>
      </c>
      <c r="D24" s="1">
        <f t="shared" si="2"/>
        <v>6500</v>
      </c>
      <c r="F24" s="28">
        <f t="shared" si="3"/>
        <v>0</v>
      </c>
      <c r="G24" s="28">
        <f t="shared" si="6"/>
        <v>82500</v>
      </c>
      <c r="H24" s="28">
        <f t="shared" si="4"/>
        <v>698500</v>
      </c>
    </row>
    <row r="25" spans="1:8" x14ac:dyDescent="0.25">
      <c r="A25" s="1">
        <f t="shared" si="5"/>
        <v>210</v>
      </c>
      <c r="B25" s="1">
        <f t="shared" si="0"/>
        <v>881000</v>
      </c>
      <c r="C25" s="1">
        <f t="shared" si="1"/>
        <v>-874500</v>
      </c>
      <c r="D25" s="1">
        <f t="shared" si="2"/>
        <v>6500</v>
      </c>
      <c r="F25" s="28">
        <f t="shared" si="3"/>
        <v>0</v>
      </c>
      <c r="G25" s="28">
        <f t="shared" si="6"/>
        <v>82500</v>
      </c>
      <c r="H25" s="28">
        <f t="shared" si="4"/>
        <v>798500</v>
      </c>
    </row>
    <row r="26" spans="1:8" x14ac:dyDescent="0.25">
      <c r="A26" s="1">
        <f t="shared" si="5"/>
        <v>220</v>
      </c>
      <c r="B26" s="1">
        <f t="shared" si="0"/>
        <v>981000</v>
      </c>
      <c r="C26" s="1">
        <f t="shared" si="1"/>
        <v>-974500</v>
      </c>
      <c r="D26" s="1">
        <f t="shared" si="2"/>
        <v>6500</v>
      </c>
      <c r="F26" s="28">
        <f t="shared" si="3"/>
        <v>0</v>
      </c>
      <c r="G26" s="28">
        <f t="shared" si="6"/>
        <v>82500</v>
      </c>
      <c r="H26" s="28">
        <f t="shared" si="4"/>
        <v>898500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zoomScale="90" zoomScaleNormal="90" workbookViewId="0">
      <selection activeCell="C31" sqref="C31"/>
    </sheetView>
  </sheetViews>
  <sheetFormatPr defaultRowHeight="15" x14ac:dyDescent="0.25"/>
  <cols>
    <col min="1" max="1" width="24.140625" customWidth="1"/>
    <col min="2" max="2" width="18.5703125" customWidth="1"/>
    <col min="3" max="3" width="26.7109375" customWidth="1"/>
    <col min="4" max="4" width="18.7109375" customWidth="1"/>
    <col min="5" max="5" width="1.5703125" customWidth="1"/>
    <col min="6" max="6" width="11.5703125" bestFit="1" customWidth="1"/>
    <col min="7" max="7" width="16.7109375" customWidth="1"/>
    <col min="8" max="8" width="18.7109375" bestFit="1" customWidth="1"/>
  </cols>
  <sheetData>
    <row r="1" spans="1:8" x14ac:dyDescent="0.25">
      <c r="A1" s="54" t="s">
        <v>18</v>
      </c>
      <c r="B1" s="55" t="s">
        <v>5</v>
      </c>
      <c r="C1" s="54" t="s">
        <v>20</v>
      </c>
      <c r="D1" s="54" t="s">
        <v>10</v>
      </c>
    </row>
    <row r="2" spans="1:8" x14ac:dyDescent="0.25">
      <c r="A2" s="54" t="s">
        <v>21</v>
      </c>
      <c r="B2" s="54">
        <f>'Summary-F&amp;O'!D6</f>
        <v>300</v>
      </c>
      <c r="C2" s="54" t="s">
        <v>22</v>
      </c>
      <c r="D2" s="54">
        <v>175</v>
      </c>
    </row>
    <row r="3" spans="1:8" x14ac:dyDescent="0.25">
      <c r="A3" s="54" t="s">
        <v>23</v>
      </c>
      <c r="B3" s="54">
        <v>2600</v>
      </c>
      <c r="C3" s="54" t="s">
        <v>24</v>
      </c>
      <c r="D3" s="56">
        <f>ROUNDUP(B2/D2,0)</f>
        <v>2</v>
      </c>
    </row>
    <row r="4" spans="1:8" x14ac:dyDescent="0.25">
      <c r="A4" s="54" t="s">
        <v>25</v>
      </c>
      <c r="B4" s="57">
        <f>B2*B3</f>
        <v>780000</v>
      </c>
      <c r="C4" s="54" t="s">
        <v>34</v>
      </c>
      <c r="D4" s="54">
        <f>'Summary-F&amp;O'!E8</f>
        <v>3659.2</v>
      </c>
    </row>
    <row r="5" spans="1:8" ht="27.75" customHeight="1" x14ac:dyDescent="0.25">
      <c r="A5" s="58" t="s">
        <v>26</v>
      </c>
      <c r="B5" s="59" t="s">
        <v>27</v>
      </c>
      <c r="C5" s="58" t="s">
        <v>44</v>
      </c>
      <c r="D5" s="54">
        <f>'Summary-F&amp;O'!D9</f>
        <v>3677</v>
      </c>
    </row>
    <row r="6" spans="1:8" ht="32.25" customHeight="1" x14ac:dyDescent="0.25">
      <c r="A6" s="58" t="s">
        <v>28</v>
      </c>
      <c r="B6" s="59" t="s">
        <v>50</v>
      </c>
      <c r="C6" s="58" t="s">
        <v>45</v>
      </c>
      <c r="D6" s="54">
        <v>3800</v>
      </c>
    </row>
    <row r="7" spans="1:8" x14ac:dyDescent="0.25">
      <c r="A7" s="58"/>
      <c r="B7" s="59"/>
      <c r="C7" s="54" t="s">
        <v>32</v>
      </c>
      <c r="D7" s="54">
        <v>155.69999999999999</v>
      </c>
    </row>
    <row r="8" spans="1:8" x14ac:dyDescent="0.25">
      <c r="A8" s="58"/>
      <c r="B8" s="60"/>
    </row>
    <row r="10" spans="1:8" x14ac:dyDescent="0.25">
      <c r="A10" s="61" t="s">
        <v>46</v>
      </c>
      <c r="B10" s="1" t="s">
        <v>51</v>
      </c>
      <c r="C10" s="1" t="s">
        <v>52</v>
      </c>
      <c r="D10" s="1" t="s">
        <v>53</v>
      </c>
      <c r="E10" s="1"/>
      <c r="F10" s="1" t="s">
        <v>54</v>
      </c>
      <c r="G10" s="1" t="s">
        <v>55</v>
      </c>
      <c r="H10" s="1" t="s">
        <v>56</v>
      </c>
    </row>
    <row r="11" spans="1:8" x14ac:dyDescent="0.25">
      <c r="A11" s="62" t="s">
        <v>57</v>
      </c>
      <c r="B11" s="62" t="s">
        <v>0</v>
      </c>
      <c r="C11" s="62" t="s">
        <v>1</v>
      </c>
      <c r="D11" s="62" t="s">
        <v>49</v>
      </c>
      <c r="F11" s="62" t="s">
        <v>2</v>
      </c>
      <c r="G11" s="62" t="s">
        <v>47</v>
      </c>
      <c r="H11" s="62" t="s">
        <v>48</v>
      </c>
    </row>
    <row r="12" spans="1:8" x14ac:dyDescent="0.25">
      <c r="A12" s="1">
        <v>3500</v>
      </c>
      <c r="B12" s="28">
        <f>(A12-$D$4)*$D$2*$D$3</f>
        <v>-55719.999999999935</v>
      </c>
      <c r="C12" s="64">
        <f>($D$5-A12)*$D$2*$D$3</f>
        <v>61950</v>
      </c>
      <c r="D12" s="1">
        <f>C12+B12</f>
        <v>6230.0000000000655</v>
      </c>
      <c r="F12" s="28">
        <f>MAX($D$6-A12,0)*$D$2*$D$3</f>
        <v>105000</v>
      </c>
      <c r="G12" s="28">
        <f>$D$7*$D$2*$D$3</f>
        <v>54494.999999999993</v>
      </c>
      <c r="H12" s="63">
        <f>B12+F12-G12</f>
        <v>-5214.9999999999272</v>
      </c>
    </row>
    <row r="13" spans="1:8" x14ac:dyDescent="0.25">
      <c r="A13" s="1">
        <f>A12+50</f>
        <v>3550</v>
      </c>
      <c r="B13" s="28">
        <f t="shared" ref="B13:B26" si="0">(A13-$D$4)*$D$2*$D$3</f>
        <v>-38219.999999999935</v>
      </c>
      <c r="C13" s="64">
        <f t="shared" ref="C13:C26" si="1">($D$5-A13)*$D$2*$D$3</f>
        <v>44450</v>
      </c>
      <c r="D13" s="1">
        <f t="shared" ref="D13:D26" si="2">C13+B13</f>
        <v>6230.0000000000655</v>
      </c>
      <c r="F13" s="28">
        <f t="shared" ref="F13:F26" si="3">MAX($D$6-A13,0)*$D$2*$D$3</f>
        <v>87500</v>
      </c>
      <c r="G13" s="28">
        <f>G12</f>
        <v>54494.999999999993</v>
      </c>
      <c r="H13" s="63">
        <f t="shared" ref="H13:H26" si="4">B13+F13-G13</f>
        <v>-5214.9999999999272</v>
      </c>
    </row>
    <row r="14" spans="1:8" x14ac:dyDescent="0.25">
      <c r="A14" s="1">
        <f t="shared" ref="A14:A26" si="5">A13+50</f>
        <v>3600</v>
      </c>
      <c r="B14" s="28">
        <f t="shared" si="0"/>
        <v>-20719.999999999935</v>
      </c>
      <c r="C14" s="64">
        <f t="shared" si="1"/>
        <v>26950</v>
      </c>
      <c r="D14" s="1">
        <f t="shared" si="2"/>
        <v>6230.0000000000655</v>
      </c>
      <c r="F14" s="28">
        <f t="shared" si="3"/>
        <v>70000</v>
      </c>
      <c r="G14" s="28">
        <f t="shared" ref="G14:G26" si="6">G13</f>
        <v>54494.999999999993</v>
      </c>
      <c r="H14" s="63">
        <f t="shared" si="4"/>
        <v>-5214.9999999999272</v>
      </c>
    </row>
    <row r="15" spans="1:8" x14ac:dyDescent="0.25">
      <c r="A15" s="1">
        <f t="shared" si="5"/>
        <v>3650</v>
      </c>
      <c r="B15" s="28">
        <f t="shared" si="0"/>
        <v>-3219.9999999999363</v>
      </c>
      <c r="C15" s="64">
        <f t="shared" si="1"/>
        <v>9450</v>
      </c>
      <c r="D15" s="1">
        <f t="shared" si="2"/>
        <v>6230.0000000000637</v>
      </c>
      <c r="F15" s="28">
        <f t="shared" si="3"/>
        <v>52500</v>
      </c>
      <c r="G15" s="28">
        <f t="shared" si="6"/>
        <v>54494.999999999993</v>
      </c>
      <c r="H15" s="63">
        <f t="shared" si="4"/>
        <v>-5214.9999999999272</v>
      </c>
    </row>
    <row r="16" spans="1:8" x14ac:dyDescent="0.25">
      <c r="A16" s="1">
        <f t="shared" si="5"/>
        <v>3700</v>
      </c>
      <c r="B16" s="28">
        <f t="shared" si="0"/>
        <v>14280.000000000064</v>
      </c>
      <c r="C16" s="64">
        <f t="shared" si="1"/>
        <v>-8050</v>
      </c>
      <c r="D16" s="1">
        <f t="shared" si="2"/>
        <v>6230.0000000000637</v>
      </c>
      <c r="F16" s="28">
        <f t="shared" si="3"/>
        <v>35000</v>
      </c>
      <c r="G16" s="28">
        <f t="shared" si="6"/>
        <v>54494.999999999993</v>
      </c>
      <c r="H16" s="63">
        <f t="shared" si="4"/>
        <v>-5214.9999999999272</v>
      </c>
    </row>
    <row r="17" spans="1:8" x14ac:dyDescent="0.25">
      <c r="A17" s="1">
        <f t="shared" si="5"/>
        <v>3750</v>
      </c>
      <c r="B17" s="28">
        <f t="shared" si="0"/>
        <v>31780.000000000065</v>
      </c>
      <c r="C17" s="64">
        <f t="shared" si="1"/>
        <v>-25550</v>
      </c>
      <c r="D17" s="1">
        <f t="shared" si="2"/>
        <v>6230.0000000000655</v>
      </c>
      <c r="F17" s="28">
        <f t="shared" si="3"/>
        <v>17500</v>
      </c>
      <c r="G17" s="28">
        <f t="shared" si="6"/>
        <v>54494.999999999993</v>
      </c>
      <c r="H17" s="63">
        <f t="shared" si="4"/>
        <v>-5214.9999999999272</v>
      </c>
    </row>
    <row r="18" spans="1:8" x14ac:dyDescent="0.25">
      <c r="A18" s="1">
        <f t="shared" si="5"/>
        <v>3800</v>
      </c>
      <c r="B18" s="28">
        <f t="shared" si="0"/>
        <v>49280.000000000065</v>
      </c>
      <c r="C18" s="64">
        <f t="shared" si="1"/>
        <v>-43050</v>
      </c>
      <c r="D18" s="1">
        <f t="shared" si="2"/>
        <v>6230.0000000000655</v>
      </c>
      <c r="F18" s="28">
        <f t="shared" si="3"/>
        <v>0</v>
      </c>
      <c r="G18" s="28">
        <f t="shared" si="6"/>
        <v>54494.999999999993</v>
      </c>
      <c r="H18" s="63">
        <f t="shared" si="4"/>
        <v>-5214.9999999999272</v>
      </c>
    </row>
    <row r="19" spans="1:8" x14ac:dyDescent="0.25">
      <c r="A19" s="1">
        <f t="shared" si="5"/>
        <v>3850</v>
      </c>
      <c r="B19" s="28">
        <f t="shared" si="0"/>
        <v>66780.000000000058</v>
      </c>
      <c r="C19" s="64">
        <f t="shared" si="1"/>
        <v>-60550</v>
      </c>
      <c r="D19" s="1">
        <f t="shared" si="2"/>
        <v>6230.0000000000582</v>
      </c>
      <c r="F19" s="28">
        <f t="shared" si="3"/>
        <v>0</v>
      </c>
      <c r="G19" s="28">
        <f t="shared" si="6"/>
        <v>54494.999999999993</v>
      </c>
      <c r="H19" s="28">
        <f t="shared" si="4"/>
        <v>12285.000000000065</v>
      </c>
    </row>
    <row r="20" spans="1:8" x14ac:dyDescent="0.25">
      <c r="A20" s="1">
        <f t="shared" si="5"/>
        <v>3900</v>
      </c>
      <c r="B20" s="28">
        <f t="shared" si="0"/>
        <v>84280.000000000058</v>
      </c>
      <c r="C20" s="64">
        <f t="shared" si="1"/>
        <v>-78050</v>
      </c>
      <c r="D20" s="1">
        <f t="shared" si="2"/>
        <v>6230.0000000000582</v>
      </c>
      <c r="F20" s="28">
        <f t="shared" si="3"/>
        <v>0</v>
      </c>
      <c r="G20" s="28">
        <f t="shared" si="6"/>
        <v>54494.999999999993</v>
      </c>
      <c r="H20" s="28">
        <f t="shared" si="4"/>
        <v>29785.000000000065</v>
      </c>
    </row>
    <row r="21" spans="1:8" x14ac:dyDescent="0.25">
      <c r="A21" s="1">
        <f t="shared" si="5"/>
        <v>3950</v>
      </c>
      <c r="B21" s="28">
        <f t="shared" si="0"/>
        <v>101780.00000000006</v>
      </c>
      <c r="C21" s="64">
        <f t="shared" si="1"/>
        <v>-95550</v>
      </c>
      <c r="D21" s="1">
        <f t="shared" si="2"/>
        <v>6230.0000000000582</v>
      </c>
      <c r="F21" s="28">
        <f t="shared" si="3"/>
        <v>0</v>
      </c>
      <c r="G21" s="28">
        <f t="shared" si="6"/>
        <v>54494.999999999993</v>
      </c>
      <c r="H21" s="28">
        <f t="shared" si="4"/>
        <v>47285.000000000065</v>
      </c>
    </row>
    <row r="22" spans="1:8" x14ac:dyDescent="0.25">
      <c r="A22" s="1">
        <f t="shared" si="5"/>
        <v>4000</v>
      </c>
      <c r="B22" s="28">
        <f t="shared" si="0"/>
        <v>119280.00000000006</v>
      </c>
      <c r="C22" s="64">
        <f t="shared" si="1"/>
        <v>-113050</v>
      </c>
      <c r="D22" s="1">
        <f t="shared" si="2"/>
        <v>6230.0000000000582</v>
      </c>
      <c r="F22" s="28">
        <f t="shared" si="3"/>
        <v>0</v>
      </c>
      <c r="G22" s="28">
        <f t="shared" si="6"/>
        <v>54494.999999999993</v>
      </c>
      <c r="H22" s="28">
        <f t="shared" si="4"/>
        <v>64785.000000000065</v>
      </c>
    </row>
    <row r="23" spans="1:8" x14ac:dyDescent="0.25">
      <c r="A23" s="1">
        <f t="shared" si="5"/>
        <v>4050</v>
      </c>
      <c r="B23" s="28">
        <f t="shared" si="0"/>
        <v>136780.00000000006</v>
      </c>
      <c r="C23" s="64">
        <f t="shared" si="1"/>
        <v>-130550</v>
      </c>
      <c r="D23" s="1">
        <f t="shared" si="2"/>
        <v>6230.0000000000582</v>
      </c>
      <c r="F23" s="28">
        <f>MAX($D$6-A23,0)*$D$2*$D$3</f>
        <v>0</v>
      </c>
      <c r="G23" s="28">
        <f t="shared" si="6"/>
        <v>54494.999999999993</v>
      </c>
      <c r="H23" s="28">
        <f t="shared" si="4"/>
        <v>82285.000000000058</v>
      </c>
    </row>
    <row r="24" spans="1:8" x14ac:dyDescent="0.25">
      <c r="A24" s="1">
        <f t="shared" si="5"/>
        <v>4100</v>
      </c>
      <c r="B24" s="28">
        <f t="shared" si="0"/>
        <v>154280.00000000006</v>
      </c>
      <c r="C24" s="64">
        <f t="shared" si="1"/>
        <v>-148050</v>
      </c>
      <c r="D24" s="1">
        <f t="shared" si="2"/>
        <v>6230.0000000000582</v>
      </c>
      <c r="F24" s="28">
        <f t="shared" si="3"/>
        <v>0</v>
      </c>
      <c r="G24" s="28">
        <f t="shared" si="6"/>
        <v>54494.999999999993</v>
      </c>
      <c r="H24" s="28">
        <f t="shared" si="4"/>
        <v>99785.000000000058</v>
      </c>
    </row>
    <row r="25" spans="1:8" x14ac:dyDescent="0.25">
      <c r="A25" s="1">
        <f t="shared" si="5"/>
        <v>4150</v>
      </c>
      <c r="B25" s="28">
        <f t="shared" si="0"/>
        <v>171780.00000000006</v>
      </c>
      <c r="C25" s="64">
        <f t="shared" si="1"/>
        <v>-165550</v>
      </c>
      <c r="D25" s="1">
        <f t="shared" si="2"/>
        <v>6230.0000000000582</v>
      </c>
      <c r="F25" s="28">
        <f t="shared" si="3"/>
        <v>0</v>
      </c>
      <c r="G25" s="28">
        <f t="shared" si="6"/>
        <v>54494.999999999993</v>
      </c>
      <c r="H25" s="28">
        <f t="shared" si="4"/>
        <v>117285.00000000006</v>
      </c>
    </row>
    <row r="26" spans="1:8" x14ac:dyDescent="0.25">
      <c r="A26" s="1">
        <f t="shared" si="5"/>
        <v>4200</v>
      </c>
      <c r="B26" s="28">
        <f t="shared" si="0"/>
        <v>189280.00000000006</v>
      </c>
      <c r="C26" s="64">
        <f t="shared" si="1"/>
        <v>-183050</v>
      </c>
      <c r="D26" s="1">
        <f t="shared" si="2"/>
        <v>6230.0000000000582</v>
      </c>
      <c r="F26" s="28">
        <f t="shared" si="3"/>
        <v>0</v>
      </c>
      <c r="G26" s="28">
        <f t="shared" si="6"/>
        <v>54494.999999999993</v>
      </c>
      <c r="H26" s="28">
        <f t="shared" si="4"/>
        <v>134785.00000000006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showGridLines="0" workbookViewId="0">
      <selection activeCell="A16" sqref="A16"/>
    </sheetView>
  </sheetViews>
  <sheetFormatPr defaultRowHeight="15" x14ac:dyDescent="0.25"/>
  <cols>
    <col min="1" max="1" width="28.140625" bestFit="1" customWidth="1"/>
    <col min="2" max="2" width="10" bestFit="1" customWidth="1"/>
    <col min="3" max="3" width="10.140625" bestFit="1" customWidth="1"/>
  </cols>
  <sheetData>
    <row r="1" spans="1:9" ht="15.75" thickBot="1" x14ac:dyDescent="0.3">
      <c r="A1" s="29" t="s">
        <v>42</v>
      </c>
      <c r="B1" s="66" t="s">
        <v>4</v>
      </c>
      <c r="C1" s="67"/>
      <c r="D1" s="67" t="s">
        <v>5</v>
      </c>
      <c r="E1" s="68"/>
    </row>
    <row r="2" spans="1:9" x14ac:dyDescent="0.25">
      <c r="A2" s="29" t="s">
        <v>6</v>
      </c>
      <c r="B2" s="38" t="s">
        <v>9</v>
      </c>
      <c r="C2" s="30" t="s">
        <v>9</v>
      </c>
      <c r="D2" s="30" t="s">
        <v>10</v>
      </c>
      <c r="E2" s="31" t="s">
        <v>10</v>
      </c>
    </row>
    <row r="3" spans="1:9" x14ac:dyDescent="0.25">
      <c r="A3" s="35" t="s">
        <v>36</v>
      </c>
      <c r="B3" s="39" t="s">
        <v>37</v>
      </c>
      <c r="C3" s="36" t="s">
        <v>38</v>
      </c>
      <c r="D3" s="36" t="s">
        <v>37</v>
      </c>
      <c r="E3" s="37" t="s">
        <v>38</v>
      </c>
    </row>
    <row r="4" spans="1:9" ht="15.75" thickBot="1" x14ac:dyDescent="0.3">
      <c r="A4" s="32" t="s">
        <v>39</v>
      </c>
      <c r="B4" s="40" t="s">
        <v>40</v>
      </c>
      <c r="C4" s="33" t="s">
        <v>41</v>
      </c>
      <c r="D4" s="33" t="s">
        <v>40</v>
      </c>
      <c r="E4" s="34" t="s">
        <v>41</v>
      </c>
      <c r="I4" s="3"/>
    </row>
    <row r="5" spans="1:9" x14ac:dyDescent="0.25">
      <c r="A5" s="41" t="s">
        <v>22</v>
      </c>
      <c r="B5" s="42">
        <v>5000</v>
      </c>
      <c r="C5" s="43">
        <v>5000</v>
      </c>
      <c r="D5" s="42">
        <v>175</v>
      </c>
      <c r="E5" s="44">
        <v>175</v>
      </c>
    </row>
    <row r="6" spans="1:9" x14ac:dyDescent="0.25">
      <c r="A6" s="41" t="s">
        <v>33</v>
      </c>
      <c r="B6" s="42">
        <f>10000</f>
        <v>10000</v>
      </c>
      <c r="C6" s="43">
        <f>10000</f>
        <v>10000</v>
      </c>
      <c r="D6" s="42">
        <v>300</v>
      </c>
      <c r="E6" s="44">
        <v>300</v>
      </c>
    </row>
    <row r="7" spans="1:9" x14ac:dyDescent="0.25">
      <c r="A7" s="41" t="s">
        <v>43</v>
      </c>
      <c r="B7" s="45">
        <f t="shared" ref="B7:C7" si="0">ROUND(B6/B5,0)</f>
        <v>2</v>
      </c>
      <c r="C7" s="46">
        <f t="shared" si="0"/>
        <v>2</v>
      </c>
      <c r="D7" s="47">
        <f>ROUND(D6/D5,0)</f>
        <v>2</v>
      </c>
      <c r="E7" s="48">
        <f>ROUND(E6/E5,0)</f>
        <v>2</v>
      </c>
    </row>
    <row r="8" spans="1:9" x14ac:dyDescent="0.25">
      <c r="A8" s="41" t="s">
        <v>34</v>
      </c>
      <c r="B8" s="42">
        <v>121.9</v>
      </c>
      <c r="C8" s="43">
        <v>121.9</v>
      </c>
      <c r="D8" s="42">
        <v>3659.2</v>
      </c>
      <c r="E8" s="44">
        <v>3659.2</v>
      </c>
    </row>
    <row r="9" spans="1:9" ht="30" x14ac:dyDescent="0.25">
      <c r="A9" s="49" t="s">
        <v>44</v>
      </c>
      <c r="B9" s="42">
        <v>122.55</v>
      </c>
      <c r="C9" s="43"/>
      <c r="D9" s="42">
        <v>3677</v>
      </c>
      <c r="E9" s="44"/>
    </row>
    <row r="10" spans="1:9" ht="30" x14ac:dyDescent="0.25">
      <c r="A10" s="49" t="s">
        <v>35</v>
      </c>
      <c r="B10" s="42"/>
      <c r="C10" s="43">
        <v>130</v>
      </c>
      <c r="D10" s="42"/>
      <c r="E10" s="44">
        <v>3800</v>
      </c>
    </row>
    <row r="11" spans="1:9" ht="15.75" thickBot="1" x14ac:dyDescent="0.3">
      <c r="A11" s="50" t="s">
        <v>32</v>
      </c>
      <c r="B11" s="51"/>
      <c r="C11" s="52">
        <v>8.25</v>
      </c>
      <c r="D11" s="51"/>
      <c r="E11" s="53">
        <v>155.69999999999999</v>
      </c>
    </row>
    <row r="12" spans="1:9" x14ac:dyDescent="0.25">
      <c r="B12" s="1"/>
      <c r="C12" s="1"/>
      <c r="D12" s="1"/>
      <c r="E12" s="1"/>
    </row>
    <row r="13" spans="1:9" x14ac:dyDescent="0.25">
      <c r="A13" t="s">
        <v>58</v>
      </c>
      <c r="C13">
        <f>C10-C11</f>
        <v>121.75</v>
      </c>
      <c r="E13">
        <f>E10-E11</f>
        <v>3644.3</v>
      </c>
    </row>
    <row r="14" spans="1:9" x14ac:dyDescent="0.25">
      <c r="A14" t="s">
        <v>15</v>
      </c>
      <c r="C14">
        <f>C8</f>
        <v>121.9</v>
      </c>
      <c r="E14">
        <f>E8</f>
        <v>3659.2</v>
      </c>
    </row>
    <row r="15" spans="1:9" x14ac:dyDescent="0.25">
      <c r="A15" t="s">
        <v>59</v>
      </c>
      <c r="C15">
        <f>C14-C13</f>
        <v>0.15000000000000568</v>
      </c>
      <c r="E15">
        <f>E14-E13</f>
        <v>14.899999999999636</v>
      </c>
    </row>
    <row r="16" spans="1:9" x14ac:dyDescent="0.25">
      <c r="C16" s="65">
        <f>C15/C14</f>
        <v>1.2305168170632132E-3</v>
      </c>
      <c r="D16" s="65"/>
      <c r="E16" s="65">
        <f>E15/E14</f>
        <v>4.0719282903365862E-3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4"/>
  <sheetViews>
    <sheetView showGridLines="0" workbookViewId="0">
      <selection activeCell="B10" sqref="B10:K13"/>
    </sheetView>
  </sheetViews>
  <sheetFormatPr defaultRowHeight="15" x14ac:dyDescent="0.25"/>
  <cols>
    <col min="2" max="2" width="15.42578125" bestFit="1" customWidth="1"/>
    <col min="3" max="3" width="10" bestFit="1" customWidth="1"/>
    <col min="4" max="4" width="9.85546875" bestFit="1" customWidth="1"/>
    <col min="5" max="5" width="10.85546875" bestFit="1" customWidth="1"/>
    <col min="6" max="6" width="11.5703125" bestFit="1" customWidth="1"/>
    <col min="7" max="7" width="10" bestFit="1" customWidth="1"/>
    <col min="9" max="9" width="13.42578125" customWidth="1"/>
    <col min="10" max="10" width="1" customWidth="1"/>
    <col min="11" max="11" width="14.140625" bestFit="1" customWidth="1"/>
  </cols>
  <sheetData>
    <row r="1" spans="2:11" ht="15.75" thickBot="1" x14ac:dyDescent="0.3">
      <c r="E1" s="69"/>
      <c r="F1" s="69"/>
      <c r="G1" s="69"/>
    </row>
    <row r="2" spans="2:11" ht="15.75" thickBot="1" x14ac:dyDescent="0.3">
      <c r="B2" s="7" t="s">
        <v>3</v>
      </c>
      <c r="C2" s="21" t="s">
        <v>6</v>
      </c>
      <c r="D2" s="22" t="s">
        <v>7</v>
      </c>
      <c r="E2" s="8" t="s">
        <v>11</v>
      </c>
      <c r="F2" s="8" t="s">
        <v>12</v>
      </c>
      <c r="G2" s="9" t="s">
        <v>13</v>
      </c>
    </row>
    <row r="3" spans="2:11" x14ac:dyDescent="0.25">
      <c r="B3" s="12" t="s">
        <v>4</v>
      </c>
      <c r="C3" s="23" t="s">
        <v>9</v>
      </c>
      <c r="D3" s="24" t="s">
        <v>8</v>
      </c>
      <c r="E3" s="5">
        <v>5000</v>
      </c>
      <c r="F3" s="5">
        <v>180</v>
      </c>
      <c r="G3" s="6">
        <f>F3*E3</f>
        <v>900000</v>
      </c>
    </row>
    <row r="4" spans="2:11" ht="15.75" thickBot="1" x14ac:dyDescent="0.3">
      <c r="B4" s="13" t="s">
        <v>5</v>
      </c>
      <c r="C4" s="23" t="s">
        <v>10</v>
      </c>
      <c r="D4" s="24" t="s">
        <v>8</v>
      </c>
      <c r="E4" s="5">
        <v>300</v>
      </c>
      <c r="F4" s="5">
        <v>2600</v>
      </c>
      <c r="G4" s="6">
        <f>F4*E4</f>
        <v>780000</v>
      </c>
    </row>
    <row r="5" spans="2:11" s="2" customFormat="1" ht="15.75" thickBot="1" x14ac:dyDescent="0.3">
      <c r="B5" s="14" t="s">
        <v>14</v>
      </c>
      <c r="C5" s="25"/>
      <c r="D5" s="26"/>
      <c r="E5" s="10"/>
      <c r="F5" s="10"/>
      <c r="G5" s="11">
        <f>SUM(G3:G4)</f>
        <v>1680000</v>
      </c>
    </row>
    <row r="9" spans="2:11" ht="15.75" thickBot="1" x14ac:dyDescent="0.3"/>
    <row r="10" spans="2:11" ht="15.75" thickBot="1" x14ac:dyDescent="0.3">
      <c r="B10" s="7" t="s">
        <v>3</v>
      </c>
      <c r="C10" s="21" t="s">
        <v>6</v>
      </c>
      <c r="D10" s="22" t="s">
        <v>7</v>
      </c>
      <c r="E10" s="8" t="s">
        <v>11</v>
      </c>
      <c r="F10" s="8" t="s">
        <v>12</v>
      </c>
      <c r="G10" s="15" t="s">
        <v>13</v>
      </c>
      <c r="H10" s="8" t="s">
        <v>15</v>
      </c>
      <c r="I10" s="9" t="s">
        <v>16</v>
      </c>
      <c r="J10" s="4"/>
      <c r="K10" s="18" t="s">
        <v>17</v>
      </c>
    </row>
    <row r="11" spans="2:11" x14ac:dyDescent="0.25">
      <c r="B11" s="12" t="s">
        <v>4</v>
      </c>
      <c r="C11" s="23" t="s">
        <v>9</v>
      </c>
      <c r="D11" s="24" t="s">
        <v>8</v>
      </c>
      <c r="E11" s="5">
        <v>10000</v>
      </c>
      <c r="F11" s="5">
        <v>90</v>
      </c>
      <c r="G11" s="16">
        <f>F11*E11</f>
        <v>900000</v>
      </c>
      <c r="H11" s="5">
        <f>'Summary-F&amp;O'!C8</f>
        <v>121.9</v>
      </c>
      <c r="I11" s="6">
        <f>H11*E11</f>
        <v>1219000</v>
      </c>
      <c r="K11" s="19">
        <f>I11-G11</f>
        <v>319000</v>
      </c>
    </row>
    <row r="12" spans="2:11" ht="15.75" thickBot="1" x14ac:dyDescent="0.3">
      <c r="B12" s="13" t="s">
        <v>5</v>
      </c>
      <c r="C12" s="23" t="s">
        <v>10</v>
      </c>
      <c r="D12" s="24" t="s">
        <v>8</v>
      </c>
      <c r="E12" s="5">
        <v>300</v>
      </c>
      <c r="F12" s="5">
        <v>2600</v>
      </c>
      <c r="G12" s="16">
        <f>F12*E12</f>
        <v>780000</v>
      </c>
      <c r="H12" s="5">
        <f>'Summary-F&amp;O'!D8</f>
        <v>3659.2</v>
      </c>
      <c r="I12" s="6">
        <f>H12*E12</f>
        <v>1097760</v>
      </c>
      <c r="K12" s="19">
        <f>I12-G12</f>
        <v>317760</v>
      </c>
    </row>
    <row r="13" spans="2:11" ht="15.75" thickBot="1" x14ac:dyDescent="0.3">
      <c r="B13" s="14" t="s">
        <v>14</v>
      </c>
      <c r="C13" s="25"/>
      <c r="D13" s="26"/>
      <c r="E13" s="10"/>
      <c r="F13" s="10"/>
      <c r="G13" s="17">
        <f>SUM(G11:G12)</f>
        <v>1680000</v>
      </c>
      <c r="H13" s="10"/>
      <c r="I13" s="27">
        <f>SUM(I11:I12)</f>
        <v>2316760</v>
      </c>
      <c r="K13" s="20">
        <f>SUM(K11:K12)</f>
        <v>636760</v>
      </c>
    </row>
    <row r="14" spans="2:11" x14ac:dyDescent="0.25">
      <c r="C14" s="1"/>
      <c r="D14" s="1"/>
    </row>
  </sheetData>
  <mergeCells count="1">
    <mergeCell ref="E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1"/>
  <sheetViews>
    <sheetView workbookViewId="0">
      <selection activeCell="A108" sqref="A108"/>
    </sheetView>
  </sheetViews>
  <sheetFormatPr defaultRowHeight="15" x14ac:dyDescent="0.25"/>
  <sheetData>
    <row r="71" spans="1:1" x14ac:dyDescent="0.25">
      <c r="A71" t="s">
        <v>37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1"/>
  <sheetViews>
    <sheetView workbookViewId="0">
      <selection activeCell="A108" sqref="A108"/>
    </sheetView>
  </sheetViews>
  <sheetFormatPr defaultRowHeight="15" x14ac:dyDescent="0.25"/>
  <sheetData>
    <row r="71" spans="1:1" x14ac:dyDescent="0.25">
      <c r="A71" t="s">
        <v>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Ashok_Leyland</vt:lpstr>
      <vt:lpstr>LT</vt:lpstr>
      <vt:lpstr>Summary-F&amp;O</vt:lpstr>
      <vt:lpstr>Data points</vt:lpstr>
      <vt:lpstr>AL-Screenshot</vt:lpstr>
      <vt:lpstr>L&amp;T-Screenshot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2025-07-31T03:53:27Z</dcterms:created>
  <dcterms:modified xsi:type="dcterms:W3CDTF">2025-07-31T14:28:34Z</dcterms:modified>
</cp:coreProperties>
</file>