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stadísticas" sheetId="1" state="visible" r:id="rId2"/>
    <sheet name="P101-YL" sheetId="2" state="visible" r:id="rId3"/>
    <sheet name="P102-PG" sheetId="3" state="visible" r:id="rId4"/>
    <sheet name="P103-JR" sheetId="4" state="visible" r:id="rId5"/>
    <sheet name="P104-RS" sheetId="5" state="visible" r:id="rId6"/>
    <sheet name="P105-P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E14" authorId="0">
      <text>
        <r>
          <rPr>
            <sz val="10"/>
            <color rgb="FF000000"/>
            <rFont val="Arial"/>
            <family val="0"/>
            <charset val="1"/>
          </rPr>
          <t xml:space="preserve">Copia
	-Cristian Navarrete</t>
        </r>
      </text>
    </comment>
  </commentList>
</comments>
</file>

<file path=xl/sharedStrings.xml><?xml version="1.0" encoding="utf-8"?>
<sst xmlns="http://schemas.openxmlformats.org/spreadsheetml/2006/main" count="2181" uniqueCount="976">
  <si>
    <t xml:space="preserve">Paralelo</t>
  </si>
  <si>
    <t xml:space="preserve">Promedio</t>
  </si>
  <si>
    <t xml:space="preserve">Máximo</t>
  </si>
  <si>
    <t xml:space="preserve">Mínimo</t>
  </si>
  <si>
    <t xml:space="preserve">Aprobados</t>
  </si>
  <si>
    <t xml:space="preserve">Reprobados</t>
  </si>
  <si>
    <t xml:space="preserve">Inscritos</t>
  </si>
  <si>
    <t xml:space="preserve">Certamen 1</t>
  </si>
  <si>
    <t xml:space="preserve">Resultados Finales</t>
  </si>
  <si>
    <t xml:space="preserve">Certamen 2</t>
  </si>
  <si>
    <t xml:space="preserve">Final</t>
  </si>
  <si>
    <t xml:space="preserve">% de aprobación</t>
  </si>
  <si>
    <t xml:space="preserve">CERTAMEN 1</t>
  </si>
  <si>
    <t xml:space="preserve">CERTAMEN 2</t>
  </si>
  <si>
    <t xml:space="preserve">CERTAMEN REC</t>
  </si>
  <si>
    <t xml:space="preserve">CONTROLES (EVALUACIONE SUMATIVAS)</t>
  </si>
  <si>
    <t xml:space="preserve">EVALUACIONES FORMATIVAS</t>
  </si>
  <si>
    <t xml:space="preserve">TAREAS</t>
  </si>
  <si>
    <t xml:space="preserve">SMOJ</t>
  </si>
  <si>
    <t xml:space="preserve">RESUMEN</t>
  </si>
  <si>
    <t xml:space="preserve">OK</t>
  </si>
  <si>
    <t xml:space="preserve">Rol</t>
  </si>
  <si>
    <t xml:space="preserve">NF</t>
  </si>
  <si>
    <t xml:space="preserve">#</t>
  </si>
  <si>
    <t xml:space="preserve">DV</t>
  </si>
  <si>
    <t xml:space="preserve">RUT</t>
  </si>
  <si>
    <t xml:space="preserve">Apellido Paterno</t>
  </si>
  <si>
    <t xml:space="preserve">Apellido Materno</t>
  </si>
  <si>
    <t xml:space="preserve">Nombre</t>
  </si>
  <si>
    <t xml:space="preserve">VTR</t>
  </si>
  <si>
    <t xml:space="preserve">Carrera</t>
  </si>
  <si>
    <t xml:space="preserve">Correo</t>
  </si>
  <si>
    <t xml:space="preserve">C1</t>
  </si>
  <si>
    <t xml:space="preserve">C2</t>
  </si>
  <si>
    <t xml:space="preserve">PC</t>
  </si>
  <si>
    <t xml:space="preserve">PS</t>
  </si>
  <si>
    <t xml:space="preserve">PF</t>
  </si>
  <si>
    <t xml:space="preserve">PT</t>
  </si>
  <si>
    <t xml:space="preserve">PH</t>
  </si>
  <si>
    <t xml:space="preserve">CR</t>
  </si>
  <si>
    <t xml:space="preserve">P1</t>
  </si>
  <si>
    <t xml:space="preserve">P2</t>
  </si>
  <si>
    <t xml:space="preserve">P3</t>
  </si>
  <si>
    <t xml:space="preserve">V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</si>
  <si>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</si>
  <si>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</si>
  <si>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</si>
  <si>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</si>
  <si>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</si>
  <si>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</si>
  <si>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</si>
  <si>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</si>
  <si>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</si>
  <si>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</si>
  <si>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TD</t>
  </si>
  <si>
    <t xml:space="preserve">E</t>
  </si>
  <si>
    <t xml:space="preserve">F</t>
  </si>
  <si>
    <t xml:space="preserve">202060647</t>
  </si>
  <si>
    <t xml:space="preserve">1</t>
  </si>
  <si>
    <t xml:space="preserve">20590020</t>
  </si>
  <si>
    <t xml:space="preserve">9</t>
  </si>
  <si>
    <t xml:space="preserve">AGUILERA</t>
  </si>
  <si>
    <t xml:space="preserve">SALAZAR</t>
  </si>
  <si>
    <t xml:space="preserve">MARTIN IGNACIO</t>
  </si>
  <si>
    <t xml:space="preserve">Ing. Civil Industrial</t>
  </si>
  <si>
    <t xml:space="preserve">martin.aguilera@usm.cl</t>
  </si>
  <si>
    <t xml:space="preserve">202060543</t>
  </si>
  <si>
    <t xml:space="preserve">2</t>
  </si>
  <si>
    <t xml:space="preserve">20427476</t>
  </si>
  <si>
    <t xml:space="preserve">ANDRADE</t>
  </si>
  <si>
    <t xml:space="preserve">BARRIOS</t>
  </si>
  <si>
    <t xml:space="preserve">JOSE IGNACIO</t>
  </si>
  <si>
    <t xml:space="preserve">jose.andradeb@usm.cl</t>
  </si>
  <si>
    <t xml:space="preserve">202060576</t>
  </si>
  <si>
    <t xml:space="preserve">20510605</t>
  </si>
  <si>
    <t xml:space="preserve">7</t>
  </si>
  <si>
    <t xml:space="preserve">ARCE</t>
  </si>
  <si>
    <t xml:space="preserve">DIAZ</t>
  </si>
  <si>
    <t xml:space="preserve">ALVARO MATEO</t>
  </si>
  <si>
    <t xml:space="preserve">alvaro.arce@usm.cl</t>
  </si>
  <si>
    <t xml:space="preserve">202060608</t>
  </si>
  <si>
    <t xml:space="preserve">0</t>
  </si>
  <si>
    <t xml:space="preserve">20537787</t>
  </si>
  <si>
    <t xml:space="preserve">5</t>
  </si>
  <si>
    <t xml:space="preserve">BUSTAMANTE</t>
  </si>
  <si>
    <t xml:space="preserve">OJEDA</t>
  </si>
  <si>
    <t xml:space="preserve">MAXIMILIANO ALFONSO</t>
  </si>
  <si>
    <t xml:space="preserve">maximiliano.bustaman@sansano.usm.cl</t>
  </si>
  <si>
    <t xml:space="preserve">202060574</t>
  </si>
  <si>
    <t xml:space="preserve">20299376</t>
  </si>
  <si>
    <t xml:space="preserve">CARMONA</t>
  </si>
  <si>
    <t xml:space="preserve">WANG</t>
  </si>
  <si>
    <t xml:space="preserve">JENNIFER LIEN</t>
  </si>
  <si>
    <t xml:space="preserve">jennifer.carmona@sansano.usm.cl</t>
  </si>
  <si>
    <t xml:space="preserve">202060532</t>
  </si>
  <si>
    <t xml:space="preserve">20636803</t>
  </si>
  <si>
    <t xml:space="preserve">CEPEDA</t>
  </si>
  <si>
    <t xml:space="preserve">ROMERO</t>
  </si>
  <si>
    <t xml:space="preserve">FELIPE ANTONIO</t>
  </si>
  <si>
    <t xml:space="preserve">felipe.cepedar@usm.cl</t>
  </si>
  <si>
    <t xml:space="preserve">202060600</t>
  </si>
  <si>
    <t xml:space="preserve">20442576</t>
  </si>
  <si>
    <t xml:space="preserve">CONTRERAS</t>
  </si>
  <si>
    <t xml:space="preserve">GUERRERO</t>
  </si>
  <si>
    <t xml:space="preserve">SOFIA LORETO</t>
  </si>
  <si>
    <t xml:space="preserve">sofia.contreras@usm.cl</t>
  </si>
  <si>
    <t xml:space="preserve">202060578</t>
  </si>
  <si>
    <t xml:space="preserve">20430157</t>
  </si>
  <si>
    <t xml:space="preserve">3</t>
  </si>
  <si>
    <t xml:space="preserve">CORREA</t>
  </si>
  <si>
    <t xml:space="preserve">AMBAR ESTEFANIA</t>
  </si>
  <si>
    <t xml:space="preserve">ambar.correa@usm.cl</t>
  </si>
  <si>
    <t xml:space="preserve">202060604</t>
  </si>
  <si>
    <t xml:space="preserve">8</t>
  </si>
  <si>
    <t xml:space="preserve">20031140</t>
  </si>
  <si>
    <t xml:space="preserve">K</t>
  </si>
  <si>
    <t xml:space="preserve">FARIAS</t>
  </si>
  <si>
    <t xml:space="preserve">GONZALEZ</t>
  </si>
  <si>
    <t xml:space="preserve">FRANCO JESUS ERNESTO</t>
  </si>
  <si>
    <t xml:space="preserve">franco.farias@sansano.usm.cl</t>
  </si>
  <si>
    <t xml:space="preserve">201960516</t>
  </si>
  <si>
    <t xml:space="preserve">21583000</t>
  </si>
  <si>
    <t xml:space="preserve">4</t>
  </si>
  <si>
    <t xml:space="preserve">FIGUEROA</t>
  </si>
  <si>
    <t xml:space="preserve">GOMEZ</t>
  </si>
  <si>
    <t xml:space="preserve">ANTONIA PAZ</t>
  </si>
  <si>
    <t xml:space="preserve">antonia.figueroag@usm.cl</t>
  </si>
  <si>
    <t xml:space="preserve">202060551</t>
  </si>
  <si>
    <t xml:space="preserve">20473631</t>
  </si>
  <si>
    <t xml:space="preserve">6</t>
  </si>
  <si>
    <t xml:space="preserve">GALVEZ</t>
  </si>
  <si>
    <t xml:space="preserve">ROJAS</t>
  </si>
  <si>
    <t xml:space="preserve">CATALINA JESUS</t>
  </si>
  <si>
    <t xml:space="preserve">catalina.galvez@usm.cl</t>
  </si>
  <si>
    <t xml:space="preserve">202060644</t>
  </si>
  <si>
    <t xml:space="preserve">15163764</t>
  </si>
  <si>
    <t xml:space="preserve">HADAD</t>
  </si>
  <si>
    <t xml:space="preserve">SELMAN</t>
  </si>
  <si>
    <t xml:space="preserve">VICENTE JAVIER</t>
  </si>
  <si>
    <t xml:space="preserve">vicente.hadad@usm.cl</t>
  </si>
  <si>
    <t xml:space="preserve">202060602</t>
  </si>
  <si>
    <t xml:space="preserve">20405035</t>
  </si>
  <si>
    <t xml:space="preserve">ILIGARAY</t>
  </si>
  <si>
    <t xml:space="preserve">SOTO</t>
  </si>
  <si>
    <t xml:space="preserve">ISAAC BENJAMIN</t>
  </si>
  <si>
    <t xml:space="preserve">isaac.iligaray@usm.cl</t>
  </si>
  <si>
    <t xml:space="preserve">202060678</t>
  </si>
  <si>
    <t xml:space="preserve">20654527</t>
  </si>
  <si>
    <t xml:space="preserve">JARA</t>
  </si>
  <si>
    <t xml:space="preserve">SCHULBACH</t>
  </si>
  <si>
    <t xml:space="preserve">FERNANDO WERNER</t>
  </si>
  <si>
    <t xml:space="preserve">fernando.jaras@usm.cl</t>
  </si>
  <si>
    <t xml:space="preserve">201969534</t>
  </si>
  <si>
    <t xml:space="preserve">20470030</t>
  </si>
  <si>
    <t xml:space="preserve">LIZANA</t>
  </si>
  <si>
    <t xml:space="preserve">PATRICIO ANDRÉS</t>
  </si>
  <si>
    <t xml:space="preserve">Ing. en Aviación Comercial</t>
  </si>
  <si>
    <t xml:space="preserve">patricio.lizana@usm.cl</t>
  </si>
  <si>
    <t xml:space="preserve">202060669</t>
  </si>
  <si>
    <t xml:space="preserve">19160417</t>
  </si>
  <si>
    <t xml:space="preserve">MARDONES</t>
  </si>
  <si>
    <t xml:space="preserve">HORVITZ</t>
  </si>
  <si>
    <t xml:space="preserve">BENJAMIN ALFONSO</t>
  </si>
  <si>
    <t xml:space="preserve">benjamin.mardonesh@usm.cl</t>
  </si>
  <si>
    <t xml:space="preserve">202060667</t>
  </si>
  <si>
    <t xml:space="preserve">20559879</t>
  </si>
  <si>
    <t xml:space="preserve">MORENO</t>
  </si>
  <si>
    <t xml:space="preserve">CASTRO</t>
  </si>
  <si>
    <t xml:space="preserve">AYLINEE DANAE</t>
  </si>
  <si>
    <t xml:space="preserve">aylinee.moreno@usm.cl</t>
  </si>
  <si>
    <t xml:space="preserve">201969504</t>
  </si>
  <si>
    <t xml:space="preserve">20214450</t>
  </si>
  <si>
    <t xml:space="preserve">MUÑOZ</t>
  </si>
  <si>
    <t xml:space="preserve">JAVIER IGNACIO</t>
  </si>
  <si>
    <t xml:space="preserve">javier.munozm@usm.cl</t>
  </si>
  <si>
    <t xml:space="preserve">202060662</t>
  </si>
  <si>
    <t xml:space="preserve">20496028</t>
  </si>
  <si>
    <t xml:space="preserve">ESPINOZA</t>
  </si>
  <si>
    <t xml:space="preserve">CRISTOPHER</t>
  </si>
  <si>
    <t xml:space="preserve">cristopher.munoze@usm.cl</t>
  </si>
  <si>
    <t xml:space="preserve">202060636</t>
  </si>
  <si>
    <t xml:space="preserve">20659401</t>
  </si>
  <si>
    <t xml:space="preserve">NILO</t>
  </si>
  <si>
    <t xml:space="preserve">OLEA</t>
  </si>
  <si>
    <t xml:space="preserve">HUGO VICENTE</t>
  </si>
  <si>
    <t xml:space="preserve">hugo.nilo@usm.cl</t>
  </si>
  <si>
    <t xml:space="preserve">202060654</t>
  </si>
  <si>
    <t xml:space="preserve">20654875</t>
  </si>
  <si>
    <t xml:space="preserve">NOVOA</t>
  </si>
  <si>
    <t xml:space="preserve">PACHECO</t>
  </si>
  <si>
    <t xml:space="preserve">JAVIERA ANTONIA</t>
  </si>
  <si>
    <t xml:space="preserve">javiera.novoa@usm.cl</t>
  </si>
  <si>
    <t xml:space="preserve">202060673</t>
  </si>
  <si>
    <t xml:space="preserve">20026968</t>
  </si>
  <si>
    <t xml:space="preserve">OLIVA</t>
  </si>
  <si>
    <t xml:space="preserve">DANIXA BELEN</t>
  </si>
  <si>
    <t xml:space="preserve">danixa.oliva@usm.cl</t>
  </si>
  <si>
    <t xml:space="preserve">201659502</t>
  </si>
  <si>
    <t xml:space="preserve">19783002</t>
  </si>
  <si>
    <t xml:space="preserve">PÉREZ</t>
  </si>
  <si>
    <t xml:space="preserve">SÁNCHEZ</t>
  </si>
  <si>
    <t xml:space="preserve">THOMAS IGNACIO</t>
  </si>
  <si>
    <t xml:space="preserve">thomas.perez@sansano.usm.cl</t>
  </si>
  <si>
    <t xml:space="preserve">202060559</t>
  </si>
  <si>
    <t xml:space="preserve">20637267</t>
  </si>
  <si>
    <t xml:space="preserve">PINCHEIRA</t>
  </si>
  <si>
    <t xml:space="preserve">ANDRES DAVID</t>
  </si>
  <si>
    <t xml:space="preserve">andres.pincheiras@usm.cl</t>
  </si>
  <si>
    <t xml:space="preserve">202060585</t>
  </si>
  <si>
    <t xml:space="preserve">20844299</t>
  </si>
  <si>
    <t xml:space="preserve">QUINTRIQUEO</t>
  </si>
  <si>
    <t xml:space="preserve">MACARENA ANDREA</t>
  </si>
  <si>
    <t xml:space="preserve">macarena.quintriqueo@usm.cl</t>
  </si>
  <si>
    <t xml:space="preserve">201969532</t>
  </si>
  <si>
    <t xml:space="preserve">20406897</t>
  </si>
  <si>
    <t xml:space="preserve">RAMÍREZ</t>
  </si>
  <si>
    <t xml:space="preserve">VEGA</t>
  </si>
  <si>
    <t xml:space="preserve">CLAUDIO ENRIQUE</t>
  </si>
  <si>
    <t xml:space="preserve">claudio.ramirezv@usm.cl</t>
  </si>
  <si>
    <t xml:space="preserve">201960554</t>
  </si>
  <si>
    <t xml:space="preserve">20672710</t>
  </si>
  <si>
    <t xml:space="preserve">REYES</t>
  </si>
  <si>
    <t xml:space="preserve">MOLINA</t>
  </si>
  <si>
    <t xml:space="preserve">GABRIEL ANTONIO</t>
  </si>
  <si>
    <t xml:space="preserve">gabriel.reyesm@usm.cl</t>
  </si>
  <si>
    <t xml:space="preserve">202060676</t>
  </si>
  <si>
    <t xml:space="preserve">20415685</t>
  </si>
  <si>
    <t xml:space="preserve">SANGUINETTI</t>
  </si>
  <si>
    <t xml:space="preserve">GUTIERREZ</t>
  </si>
  <si>
    <t xml:space="preserve">PABLO</t>
  </si>
  <si>
    <t xml:space="preserve">pablo.sanguinetti@usm.cl</t>
  </si>
  <si>
    <t xml:space="preserve">202060652</t>
  </si>
  <si>
    <t xml:space="preserve">20557603</t>
  </si>
  <si>
    <t xml:space="preserve">TALA</t>
  </si>
  <si>
    <t xml:space="preserve">ANUAR OCTAVIO</t>
  </si>
  <si>
    <t xml:space="preserve">anuar.tala@usm.cl</t>
  </si>
  <si>
    <t xml:space="preserve">202060627</t>
  </si>
  <si>
    <t xml:space="preserve">20290094</t>
  </si>
  <si>
    <t xml:space="preserve">TRONCOSO</t>
  </si>
  <si>
    <t xml:space="preserve">SALDIAS</t>
  </si>
  <si>
    <t xml:space="preserve">MARTIN ROLANDO</t>
  </si>
  <si>
    <t xml:space="preserve">martin.troncosos@usm.cl</t>
  </si>
  <si>
    <t xml:space="preserve">202060632</t>
  </si>
  <si>
    <t xml:space="preserve">20557044</t>
  </si>
  <si>
    <t xml:space="preserve">VERA</t>
  </si>
  <si>
    <t xml:space="preserve">HURTADO</t>
  </si>
  <si>
    <t xml:space="preserve">BRANCO NICOLAS</t>
  </si>
  <si>
    <t xml:space="preserve">branco.vera@usm.cl</t>
  </si>
  <si>
    <t xml:space="preserve">202060615</t>
  </si>
  <si>
    <t xml:space="preserve">20281044</t>
  </si>
  <si>
    <t xml:space="preserve">VILLABLANCA</t>
  </si>
  <si>
    <t xml:space="preserve">JAVIERA NERY LAURA</t>
  </si>
  <si>
    <t xml:space="preserve">javiera.villablanca@usm.cl</t>
  </si>
  <si>
    <t xml:space="preserve">202060626</t>
  </si>
  <si>
    <t xml:space="preserve">20408661</t>
  </si>
  <si>
    <t xml:space="preserve">VILLARROEL</t>
  </si>
  <si>
    <t xml:space="preserve">VALDES</t>
  </si>
  <si>
    <t xml:space="preserve">IGNACIO ANDRES</t>
  </si>
  <si>
    <t xml:space="preserve">ignacio.villarroelv@usm.cl</t>
  </si>
  <si>
    <t xml:space="preserve">202060601</t>
  </si>
  <si>
    <t xml:space="preserve">20432209</t>
  </si>
  <si>
    <t xml:space="preserve">WICKI</t>
  </si>
  <si>
    <t xml:space="preserve">VERGARA</t>
  </si>
  <si>
    <t xml:space="preserve">CATALINA RAYEN</t>
  </si>
  <si>
    <t xml:space="preserve">catalina.wicki@usm.cl</t>
  </si>
  <si>
    <t xml:space="preserve">202060606</t>
  </si>
  <si>
    <t xml:space="preserve">20664950</t>
  </si>
  <si>
    <t xml:space="preserve">WOHWEND</t>
  </si>
  <si>
    <t xml:space="preserve">PINEDA</t>
  </si>
  <si>
    <t xml:space="preserve">LUKAS</t>
  </si>
  <si>
    <t xml:space="preserve">lukas.wohwend@usm.cl</t>
  </si>
  <si>
    <t xml:space="preserve">202060599</t>
  </si>
  <si>
    <t xml:space="preserve">20535032</t>
  </si>
  <si>
    <t xml:space="preserve">ZAPATA</t>
  </si>
  <si>
    <t xml:space="preserve">FLORES</t>
  </si>
  <si>
    <t xml:space="preserve">JOSEF ISRAEL</t>
  </si>
  <si>
    <t xml:space="preserve">josef.zapata@usm.cl</t>
  </si>
  <si>
    <t xml:space="preserve">202060567</t>
  </si>
  <si>
    <t xml:space="preserve">k</t>
  </si>
  <si>
    <t xml:space="preserve">20823771</t>
  </si>
  <si>
    <t xml:space="preserve">ALVEAR</t>
  </si>
  <si>
    <t xml:space="preserve">GUAJARDO</t>
  </si>
  <si>
    <t xml:space="preserve">BARBARA DEL CARMEN</t>
  </si>
  <si>
    <t xml:space="preserve">barbara.alvearg@usm.cl</t>
  </si>
  <si>
    <t xml:space="preserve">202060539</t>
  </si>
  <si>
    <t xml:space="preserve">20728402</t>
  </si>
  <si>
    <t xml:space="preserve">ARAYA</t>
  </si>
  <si>
    <t xml:space="preserve">HERNANDEZ</t>
  </si>
  <si>
    <t xml:space="preserve">SEBASTIAN ANDRES</t>
  </si>
  <si>
    <t xml:space="preserve">sebastian.arayah@sansano.usm.cl</t>
  </si>
  <si>
    <t xml:space="preserve">202060591</t>
  </si>
  <si>
    <t xml:space="preserve">20677284</t>
  </si>
  <si>
    <t xml:space="preserve">BARTSCH</t>
  </si>
  <si>
    <t xml:space="preserve">CASAS</t>
  </si>
  <si>
    <t xml:space="preserve">ANNAIS ISIDORA</t>
  </si>
  <si>
    <t xml:space="preserve">annais.bartsch@usm.cl</t>
  </si>
  <si>
    <t xml:space="preserve">202060587</t>
  </si>
  <si>
    <t xml:space="preserve">20787482</t>
  </si>
  <si>
    <t xml:space="preserve">BLANCO</t>
  </si>
  <si>
    <t xml:space="preserve">CORNEJO</t>
  </si>
  <si>
    <t xml:space="preserve">GABRIELA EUGENIA</t>
  </si>
  <si>
    <t xml:space="preserve">gabriela.blanco@usm.cl</t>
  </si>
  <si>
    <t xml:space="preserve">202060617</t>
  </si>
  <si>
    <t xml:space="preserve">20721854</t>
  </si>
  <si>
    <t xml:space="preserve">BRAVO</t>
  </si>
  <si>
    <t xml:space="preserve">EDUARDO RODRIGO</t>
  </si>
  <si>
    <t xml:space="preserve">eduardo.bravom@usm.cl</t>
  </si>
  <si>
    <t xml:space="preserve">202060595</t>
  </si>
  <si>
    <t xml:space="preserve">20807493</t>
  </si>
  <si>
    <t xml:space="preserve">GARCIA-HUIDOBRO</t>
  </si>
  <si>
    <t xml:space="preserve">GABRIEL</t>
  </si>
  <si>
    <t xml:space="preserve">gabriel.bustamanteg@usm.cl</t>
  </si>
  <si>
    <t xml:space="preserve">201960563</t>
  </si>
  <si>
    <t xml:space="preserve">24495133</t>
  </si>
  <si>
    <t xml:space="preserve">CAMACHO</t>
  </si>
  <si>
    <t xml:space="preserve">CAMPOS</t>
  </si>
  <si>
    <t xml:space="preserve">RINA MARIA</t>
  </si>
  <si>
    <t xml:space="preserve">rina.camacho@usm.cl</t>
  </si>
  <si>
    <t xml:space="preserve">202069532</t>
  </si>
  <si>
    <t xml:space="preserve">20843862</t>
  </si>
  <si>
    <t xml:space="preserve">CUEVAS</t>
  </si>
  <si>
    <t xml:space="preserve">ALEXANDRA SOLEDAD</t>
  </si>
  <si>
    <t xml:space="preserve">alexandra.camposc@usm.cl</t>
  </si>
  <si>
    <t xml:space="preserve">202060614</t>
  </si>
  <si>
    <t xml:space="preserve">20808001</t>
  </si>
  <si>
    <t xml:space="preserve">CARVAJAL</t>
  </si>
  <si>
    <t xml:space="preserve">MARIN</t>
  </si>
  <si>
    <t xml:space="preserve">PABLO ANTONIO</t>
  </si>
  <si>
    <t xml:space="preserve">pablo.carvajalm@usm.cl</t>
  </si>
  <si>
    <t xml:space="preserve">202060622</t>
  </si>
  <si>
    <t xml:space="preserve">20797590</t>
  </si>
  <si>
    <t xml:space="preserve">CASTILLO</t>
  </si>
  <si>
    <t xml:space="preserve">EVENS JACQUELINE</t>
  </si>
  <si>
    <t xml:space="preserve">evens.castillo@usm.cl</t>
  </si>
  <si>
    <t xml:space="preserve">202060650</t>
  </si>
  <si>
    <t xml:space="preserve">24849862</t>
  </si>
  <si>
    <t xml:space="preserve">CHAVESTA</t>
  </si>
  <si>
    <t xml:space="preserve">OTERO</t>
  </si>
  <si>
    <t xml:space="preserve">YARLENI MARIANELA</t>
  </si>
  <si>
    <t xml:space="preserve">yarleni.chavesta@usm.cl</t>
  </si>
  <si>
    <t xml:space="preserve">202060635</t>
  </si>
  <si>
    <t xml:space="preserve">21044258</t>
  </si>
  <si>
    <t xml:space="preserve">COLLAO</t>
  </si>
  <si>
    <t xml:space="preserve">LAZO</t>
  </si>
  <si>
    <t xml:space="preserve">SEBASTIAN JAVIER</t>
  </si>
  <si>
    <t xml:space="preserve">sebastian.collaol@usm.cl</t>
  </si>
  <si>
    <t xml:space="preserve">202060544</t>
  </si>
  <si>
    <t xml:space="preserve">20779449</t>
  </si>
  <si>
    <t xml:space="preserve">FIERRO</t>
  </si>
  <si>
    <t xml:space="preserve">MORA</t>
  </si>
  <si>
    <t xml:space="preserve">EDUARDO ALEJANDRO</t>
  </si>
  <si>
    <t xml:space="preserve">eduardo.fierro@usm.cl</t>
  </si>
  <si>
    <t xml:space="preserve">202060545</t>
  </si>
  <si>
    <t xml:space="preserve">20818908</t>
  </si>
  <si>
    <t xml:space="preserve">SOFIA CATALINA</t>
  </si>
  <si>
    <t xml:space="preserve">sofia.galvez@usm.cl</t>
  </si>
  <si>
    <t xml:space="preserve">201960621</t>
  </si>
  <si>
    <t xml:space="preserve">20473905</t>
  </si>
  <si>
    <t xml:space="preserve">GONZÁLEZ</t>
  </si>
  <si>
    <t xml:space="preserve">LEÓN</t>
  </si>
  <si>
    <t xml:space="preserve">MATÍAS LEONARDO</t>
  </si>
  <si>
    <t xml:space="preserve">matias.gonzalezle@usm.cl</t>
  </si>
  <si>
    <t xml:space="preserve">202060563</t>
  </si>
  <si>
    <t xml:space="preserve">20678997</t>
  </si>
  <si>
    <t xml:space="preserve">GUZMAN</t>
  </si>
  <si>
    <t xml:space="preserve">YAÑEZ</t>
  </si>
  <si>
    <t xml:space="preserve">OSCAR IGNACIO</t>
  </si>
  <si>
    <t xml:space="preserve">oscar.guzmany@usm.cl</t>
  </si>
  <si>
    <t xml:space="preserve">202060554</t>
  </si>
  <si>
    <t xml:space="preserve">20678550</t>
  </si>
  <si>
    <t xml:space="preserve">HAYDEN</t>
  </si>
  <si>
    <t xml:space="preserve">CIFUENTES</t>
  </si>
  <si>
    <t xml:space="preserve">MANUEL ANTONIO</t>
  </si>
  <si>
    <t xml:space="preserve">manuel.hayden@usm.cl</t>
  </si>
  <si>
    <t xml:space="preserve">202069526</t>
  </si>
  <si>
    <t xml:space="preserve">22257206</t>
  </si>
  <si>
    <t xml:space="preserve">HINOJOSA</t>
  </si>
  <si>
    <t xml:space="preserve">JHONATAN JHEISSON</t>
  </si>
  <si>
    <t xml:space="preserve">jhonatan.hinojosa@usm.cl</t>
  </si>
  <si>
    <t xml:space="preserve">202060553</t>
  </si>
  <si>
    <t xml:space="preserve">20810983</t>
  </si>
  <si>
    <t xml:space="preserve">KORSHOLM</t>
  </si>
  <si>
    <t xml:space="preserve">VALENZUELA</t>
  </si>
  <si>
    <t xml:space="preserve">KAREN DANAE</t>
  </si>
  <si>
    <t xml:space="preserve">karen.korsholm@usm.cl</t>
  </si>
  <si>
    <t xml:space="preserve">202060572</t>
  </si>
  <si>
    <t xml:space="preserve">20810145</t>
  </si>
  <si>
    <t xml:space="preserve">LOYOLA</t>
  </si>
  <si>
    <t xml:space="preserve">EXPOSITO</t>
  </si>
  <si>
    <t xml:space="preserve">VICENTE AGUSTIN</t>
  </si>
  <si>
    <t xml:space="preserve">vicente.loyola@usm.cl</t>
  </si>
  <si>
    <t xml:space="preserve">202060649</t>
  </si>
  <si>
    <t xml:space="preserve">20780827</t>
  </si>
  <si>
    <t xml:space="preserve">MEZA</t>
  </si>
  <si>
    <t xml:space="preserve">CABEZAS</t>
  </si>
  <si>
    <t xml:space="preserve">CAMILA MARGARITA</t>
  </si>
  <si>
    <t xml:space="preserve">camila.meza@usm.cl</t>
  </si>
  <si>
    <t xml:space="preserve">202060633</t>
  </si>
  <si>
    <t xml:space="preserve">20761352</t>
  </si>
  <si>
    <t xml:space="preserve">PALMA</t>
  </si>
  <si>
    <t xml:space="preserve">CANO</t>
  </si>
  <si>
    <t xml:space="preserve">CAROLINA GISELLE</t>
  </si>
  <si>
    <t xml:space="preserve">carolina.palmac@usm.cl</t>
  </si>
  <si>
    <t xml:space="preserve">202060653</t>
  </si>
  <si>
    <t xml:space="preserve">20665622</t>
  </si>
  <si>
    <t xml:space="preserve">DELGADO</t>
  </si>
  <si>
    <t xml:space="preserve">ANTONIA ALEJANDRA</t>
  </si>
  <si>
    <t xml:space="preserve">antonia.palma@usm.cl</t>
  </si>
  <si>
    <t xml:space="preserve">202060634</t>
  </si>
  <si>
    <t xml:space="preserve">20819590</t>
  </si>
  <si>
    <t xml:space="preserve">PEREZ</t>
  </si>
  <si>
    <t xml:space="preserve">ANDRES ALEJANDRO</t>
  </si>
  <si>
    <t xml:space="preserve">andres.perezc@usm.cl</t>
  </si>
  <si>
    <t xml:space="preserve">202060558</t>
  </si>
  <si>
    <t xml:space="preserve">20788242</t>
  </si>
  <si>
    <t xml:space="preserve">PINOCHET</t>
  </si>
  <si>
    <t xml:space="preserve">ROBLES</t>
  </si>
  <si>
    <t xml:space="preserve">MILENA CONSTANZA</t>
  </si>
  <si>
    <t xml:space="preserve">milena.pinochet@usm.cl</t>
  </si>
  <si>
    <t xml:space="preserve">202060592</t>
  </si>
  <si>
    <t xml:space="preserve">20721620</t>
  </si>
  <si>
    <t xml:space="preserve">RAMIREZ</t>
  </si>
  <si>
    <t xml:space="preserve">BORQUEZ</t>
  </si>
  <si>
    <t xml:space="preserve">ANIBAL ANTONIO</t>
  </si>
  <si>
    <t xml:space="preserve">anibal.ramirez@usm.cl</t>
  </si>
  <si>
    <t xml:space="preserve">202060616</t>
  </si>
  <si>
    <t xml:space="preserve">20733428</t>
  </si>
  <si>
    <t xml:space="preserve">REBOLLEDO</t>
  </si>
  <si>
    <t xml:space="preserve">VALESCA ALEJANDRA</t>
  </si>
  <si>
    <t xml:space="preserve">valesca.ramirez@usm.cl</t>
  </si>
  <si>
    <t xml:space="preserve">202069501</t>
  </si>
  <si>
    <t xml:space="preserve">25927397</t>
  </si>
  <si>
    <t xml:space="preserve">RIVAS</t>
  </si>
  <si>
    <t xml:space="preserve">MARTINEZ</t>
  </si>
  <si>
    <t xml:space="preserve">HAYDANA VALENTINA</t>
  </si>
  <si>
    <t xml:space="preserve">haydana.rivas@usm.cl</t>
  </si>
  <si>
    <t xml:space="preserve">202060670</t>
  </si>
  <si>
    <t xml:space="preserve">20819345</t>
  </si>
  <si>
    <t xml:space="preserve">ROA</t>
  </si>
  <si>
    <t xml:space="preserve">DANIELA ALEXIS</t>
  </si>
  <si>
    <t xml:space="preserve">daniela.rivasr@usm.cl</t>
  </si>
  <si>
    <t xml:space="preserve">201769520</t>
  </si>
  <si>
    <t xml:space="preserve">19794373</t>
  </si>
  <si>
    <t xml:space="preserve">RIVEROS</t>
  </si>
  <si>
    <t xml:space="preserve">GAJARDO</t>
  </si>
  <si>
    <t xml:space="preserve">PEDRO ANTONIO</t>
  </si>
  <si>
    <t xml:space="preserve">pedro.riverosg@sansano.usm.cl</t>
  </si>
  <si>
    <t xml:space="preserve">201960628</t>
  </si>
  <si>
    <t xml:space="preserve">19160333</t>
  </si>
  <si>
    <t xml:space="preserve">ROCHA</t>
  </si>
  <si>
    <t xml:space="preserve">DAROCH</t>
  </si>
  <si>
    <t xml:space="preserve">PABLO VICENTE</t>
  </si>
  <si>
    <t xml:space="preserve">pablo.rocha@usm.cl</t>
  </si>
  <si>
    <t xml:space="preserve">202060603</t>
  </si>
  <si>
    <t xml:space="preserve">20807899</t>
  </si>
  <si>
    <t xml:space="preserve">RODRIGUEZ</t>
  </si>
  <si>
    <t xml:space="preserve">ACEVEDO</t>
  </si>
  <si>
    <t xml:space="preserve">VICENTE JOSE</t>
  </si>
  <si>
    <t xml:space="preserve">vicente.rodrigueza@usm.cl</t>
  </si>
  <si>
    <t xml:space="preserve">202060597</t>
  </si>
  <si>
    <t xml:space="preserve">20679341</t>
  </si>
  <si>
    <t xml:space="preserve">FRANCISCA ALEJANDRA</t>
  </si>
  <si>
    <t xml:space="preserve">francisca.sotocif@usm.cl</t>
  </si>
  <si>
    <t xml:space="preserve">202060613</t>
  </si>
  <si>
    <t xml:space="preserve">20712041</t>
  </si>
  <si>
    <t xml:space="preserve">TELLO</t>
  </si>
  <si>
    <t xml:space="preserve">CUBILLOS</t>
  </si>
  <si>
    <t xml:space="preserve">SEBASTIAN ALEJANDRO</t>
  </si>
  <si>
    <t xml:space="preserve">sebastian.telloc@usm.cl</t>
  </si>
  <si>
    <t xml:space="preserve">202060629</t>
  </si>
  <si>
    <t xml:space="preserve">20809754</t>
  </si>
  <si>
    <t xml:space="preserve">VALDEBENITO</t>
  </si>
  <si>
    <t xml:space="preserve">DE LA SIERRA</t>
  </si>
  <si>
    <t xml:space="preserve">FLORENCIA MERCEDES</t>
  </si>
  <si>
    <t xml:space="preserve">florencia.valdebenit@usm.cl</t>
  </si>
  <si>
    <t xml:space="preserve">202060540</t>
  </si>
  <si>
    <t xml:space="preserve">20786109</t>
  </si>
  <si>
    <t xml:space="preserve">PRIETO</t>
  </si>
  <si>
    <t xml:space="preserve">ARLETTE ANTONIA</t>
  </si>
  <si>
    <t xml:space="preserve">arlette.valenzuelap@usm.cl</t>
  </si>
  <si>
    <t xml:space="preserve">202060666</t>
  </si>
  <si>
    <t xml:space="preserve">20819066</t>
  </si>
  <si>
    <t xml:space="preserve">SUAREZ</t>
  </si>
  <si>
    <t xml:space="preserve">SEBASTIAN IGNACIO</t>
  </si>
  <si>
    <t xml:space="preserve">sebastian.valenzuesu@usm.cl</t>
  </si>
  <si>
    <t xml:space="preserve">202060555</t>
  </si>
  <si>
    <t xml:space="preserve">20677881</t>
  </si>
  <si>
    <t xml:space="preserve">VARGAS</t>
  </si>
  <si>
    <t xml:space="preserve">MELLA</t>
  </si>
  <si>
    <t xml:space="preserve">CRISTOBAL IGNACIO MARCELO</t>
  </si>
  <si>
    <t xml:space="preserve">cristobal.vargasm@usm.cl</t>
  </si>
  <si>
    <t xml:space="preserve">202060547</t>
  </si>
  <si>
    <t xml:space="preserve">20814365</t>
  </si>
  <si>
    <t xml:space="preserve">FUENTES</t>
  </si>
  <si>
    <t xml:space="preserve">VALENTINA ANGELICA</t>
  </si>
  <si>
    <t xml:space="preserve">valentina.vega@usm.cl</t>
  </si>
  <si>
    <t xml:space="preserve">202060598</t>
  </si>
  <si>
    <t xml:space="preserve">20807314</t>
  </si>
  <si>
    <t xml:space="preserve">VON BENNEWITZ</t>
  </si>
  <si>
    <t xml:space="preserve">BRENGI</t>
  </si>
  <si>
    <t xml:space="preserve">EMILIA CAROLINA</t>
  </si>
  <si>
    <t xml:space="preserve">emilia.von@usm.cl</t>
  </si>
  <si>
    <t xml:space="preserve">202060537</t>
  </si>
  <si>
    <t xml:space="preserve">20721671</t>
  </si>
  <si>
    <t xml:space="preserve">ZARATE</t>
  </si>
  <si>
    <t xml:space="preserve">VALENTINA ANDREA</t>
  </si>
  <si>
    <t xml:space="preserve">valentina.zarate@usm.cl</t>
  </si>
  <si>
    <t xml:space="preserve">202060657</t>
  </si>
  <si>
    <t xml:space="preserve">20869006</t>
  </si>
  <si>
    <t xml:space="preserve">ALARCON</t>
  </si>
  <si>
    <t xml:space="preserve">GABRIEL IGNACIO</t>
  </si>
  <si>
    <t xml:space="preserve">gabriel.alarconp@usm.cl</t>
  </si>
  <si>
    <t xml:space="preserve">202060648</t>
  </si>
  <si>
    <t xml:space="preserve">20836170</t>
  </si>
  <si>
    <t xml:space="preserve">ARANDA</t>
  </si>
  <si>
    <t xml:space="preserve">MARCOS</t>
  </si>
  <si>
    <t xml:space="preserve">marcos.arayaa@usm.cl</t>
  </si>
  <si>
    <t xml:space="preserve">202060533</t>
  </si>
  <si>
    <t xml:space="preserve">20858580</t>
  </si>
  <si>
    <t xml:space="preserve">ARELLANO</t>
  </si>
  <si>
    <t xml:space="preserve">PABLO IGNACIO</t>
  </si>
  <si>
    <t xml:space="preserve">pablo.arellanos@usm.cl</t>
  </si>
  <si>
    <t xml:space="preserve">202060621</t>
  </si>
  <si>
    <t xml:space="preserve">20834096</t>
  </si>
  <si>
    <t xml:space="preserve">ARENAS</t>
  </si>
  <si>
    <t xml:space="preserve">PALACIOS</t>
  </si>
  <si>
    <t xml:space="preserve">EDUARDO DICRAN</t>
  </si>
  <si>
    <t xml:space="preserve">eduardo.arenas@usm.cl</t>
  </si>
  <si>
    <t xml:space="preserve">202060679</t>
  </si>
  <si>
    <t xml:space="preserve">20883539</t>
  </si>
  <si>
    <t xml:space="preserve">AYALA</t>
  </si>
  <si>
    <t xml:space="preserve">BENJAMIN IGNACIO</t>
  </si>
  <si>
    <t xml:space="preserve">benjamin.ayalam@usm.cl</t>
  </si>
  <si>
    <t xml:space="preserve">202060556</t>
  </si>
  <si>
    <t xml:space="preserve">20906824</t>
  </si>
  <si>
    <t xml:space="preserve">BECERRA</t>
  </si>
  <si>
    <t xml:space="preserve">CATALINA ANDREA</t>
  </si>
  <si>
    <t xml:space="preserve">catalina.becerra@usm.cl</t>
  </si>
  <si>
    <t xml:space="preserve">202060641</t>
  </si>
  <si>
    <t xml:space="preserve">20937701</t>
  </si>
  <si>
    <t xml:space="preserve">SANTANDER</t>
  </si>
  <si>
    <t xml:space="preserve">ALEJANDRO ABSALON</t>
  </si>
  <si>
    <t xml:space="preserve">alejandro.camposs@usm.cl</t>
  </si>
  <si>
    <t xml:space="preserve">202060549</t>
  </si>
  <si>
    <t xml:space="preserve">20847921</t>
  </si>
  <si>
    <t xml:space="preserve">CANALES</t>
  </si>
  <si>
    <t xml:space="preserve">NUÑEZ</t>
  </si>
  <si>
    <t xml:space="preserve">AMANDA ANTONIA</t>
  </si>
  <si>
    <t xml:space="preserve">amanda.canales@usm.cl</t>
  </si>
  <si>
    <t xml:space="preserve">202060637</t>
  </si>
  <si>
    <t xml:space="preserve">20904834</t>
  </si>
  <si>
    <t xml:space="preserve">CHIGUAY</t>
  </si>
  <si>
    <t xml:space="preserve">DEL CAMPO</t>
  </si>
  <si>
    <t xml:space="preserve">ANDREA RAYEN</t>
  </si>
  <si>
    <t xml:space="preserve">andrea.chiguay@usm.cl</t>
  </si>
  <si>
    <t xml:space="preserve">202060656</t>
  </si>
  <si>
    <t xml:space="preserve">20922092</t>
  </si>
  <si>
    <t xml:space="preserve">CID</t>
  </si>
  <si>
    <t xml:space="preserve">CISTERNAS</t>
  </si>
  <si>
    <t xml:space="preserve">BENJAMIN ANDRES RODRIGO</t>
  </si>
  <si>
    <t xml:space="preserve">benjamin.cid@usm.cl</t>
  </si>
  <si>
    <t xml:space="preserve">202060575</t>
  </si>
  <si>
    <t xml:space="preserve">20823960</t>
  </si>
  <si>
    <t xml:space="preserve">CORDOVA</t>
  </si>
  <si>
    <t xml:space="preserve">AZUA</t>
  </si>
  <si>
    <t xml:space="preserve">EZEQUIEL NATANAEL</t>
  </si>
  <si>
    <t xml:space="preserve">ezequiel.cordova@usm.cl</t>
  </si>
  <si>
    <t xml:space="preserve">202060561</t>
  </si>
  <si>
    <t xml:space="preserve">20906696</t>
  </si>
  <si>
    <t xml:space="preserve">DALMATI</t>
  </si>
  <si>
    <t xml:space="preserve">PLANAS</t>
  </si>
  <si>
    <t xml:space="preserve">DANIEL ALEJANDRO</t>
  </si>
  <si>
    <t xml:space="preserve">daniel.dalmati@usm.cl</t>
  </si>
  <si>
    <t xml:space="preserve">202060682</t>
  </si>
  <si>
    <t xml:space="preserve">25486124</t>
  </si>
  <si>
    <t xml:space="preserve">HUAYLLASCO</t>
  </si>
  <si>
    <t xml:space="preserve">TACO</t>
  </si>
  <si>
    <t xml:space="preserve">MARIA FERNANDA</t>
  </si>
  <si>
    <t xml:space="preserve">maria.huayllasco@usm.cl</t>
  </si>
  <si>
    <t xml:space="preserve">202060628</t>
  </si>
  <si>
    <t xml:space="preserve">20838448</t>
  </si>
  <si>
    <t xml:space="preserve">JEREZ</t>
  </si>
  <si>
    <t xml:space="preserve">PINTO</t>
  </si>
  <si>
    <t xml:space="preserve">KATHERINE DANIELA</t>
  </si>
  <si>
    <t xml:space="preserve">katherine.jerez@usm.cl</t>
  </si>
  <si>
    <t xml:space="preserve">202060625</t>
  </si>
  <si>
    <t xml:space="preserve">20886811</t>
  </si>
  <si>
    <t xml:space="preserve">JOFRE</t>
  </si>
  <si>
    <t xml:space="preserve">VALENTINA BELEN</t>
  </si>
  <si>
    <t xml:space="preserve">valentina.jofre@usm.cl</t>
  </si>
  <si>
    <t xml:space="preserve">202060560</t>
  </si>
  <si>
    <t xml:space="preserve">20910067</t>
  </si>
  <si>
    <t xml:space="preserve">LAGOS</t>
  </si>
  <si>
    <t xml:space="preserve">PERALTA</t>
  </si>
  <si>
    <t xml:space="preserve">martin.lagosp@usm.cl</t>
  </si>
  <si>
    <t xml:space="preserve">202060571</t>
  </si>
  <si>
    <t xml:space="preserve">20835840</t>
  </si>
  <si>
    <t xml:space="preserve">JOSE PABLO</t>
  </si>
  <si>
    <t xml:space="preserve">jose.lizana@usm.cl</t>
  </si>
  <si>
    <t xml:space="preserve">202060674</t>
  </si>
  <si>
    <t xml:space="preserve">20830315</t>
  </si>
  <si>
    <t xml:space="preserve">LOPEZ</t>
  </si>
  <si>
    <t xml:space="preserve">ULLOA</t>
  </si>
  <si>
    <t xml:space="preserve">DANNYS VALTIARE</t>
  </si>
  <si>
    <t xml:space="preserve">dannys.lopez@usm.cl</t>
  </si>
  <si>
    <t xml:space="preserve">202060565</t>
  </si>
  <si>
    <t xml:space="preserve">20858306</t>
  </si>
  <si>
    <t xml:space="preserve">MARQUEZ</t>
  </si>
  <si>
    <t xml:space="preserve">ORTEGA</t>
  </si>
  <si>
    <t xml:space="preserve">IGNACIA JAVIERA</t>
  </si>
  <si>
    <t xml:space="preserve">ignacia.marquezo@usm.cl</t>
  </si>
  <si>
    <t xml:space="preserve">202060638</t>
  </si>
  <si>
    <t xml:space="preserve">20823860</t>
  </si>
  <si>
    <t xml:space="preserve">MERIÑO</t>
  </si>
  <si>
    <t xml:space="preserve">MERINO</t>
  </si>
  <si>
    <t xml:space="preserve">CRISTIAN ALBERTO</t>
  </si>
  <si>
    <t xml:space="preserve">cristian.merinom@usm.cl</t>
  </si>
  <si>
    <t xml:space="preserve">202060568</t>
  </si>
  <si>
    <t xml:space="preserve">20844711</t>
  </si>
  <si>
    <t xml:space="preserve">MONTENEGRO</t>
  </si>
  <si>
    <t xml:space="preserve">TRAIPE</t>
  </si>
  <si>
    <t xml:space="preserve">JOAQUIN NICOLAS</t>
  </si>
  <si>
    <t xml:space="preserve">joaquin.montenegro@usm.cl</t>
  </si>
  <si>
    <t xml:space="preserve">202060610</t>
  </si>
  <si>
    <t xml:space="preserve">20835867</t>
  </si>
  <si>
    <t xml:space="preserve">MORAGA</t>
  </si>
  <si>
    <t xml:space="preserve">CORTES</t>
  </si>
  <si>
    <t xml:space="preserve">IGNACIO ALFREDO</t>
  </si>
  <si>
    <t xml:space="preserve">ignacio.moragac@usm.cl</t>
  </si>
  <si>
    <t xml:space="preserve">202060531</t>
  </si>
  <si>
    <t xml:space="preserve">20904832</t>
  </si>
  <si>
    <t xml:space="preserve">MORALES</t>
  </si>
  <si>
    <t xml:space="preserve">ESCOBAR</t>
  </si>
  <si>
    <t xml:space="preserve">FELIPE IGNACIO</t>
  </si>
  <si>
    <t xml:space="preserve">felipe.moralese@usm.cl</t>
  </si>
  <si>
    <t xml:space="preserve">202060640</t>
  </si>
  <si>
    <t xml:space="preserve">20831811</t>
  </si>
  <si>
    <t xml:space="preserve">CONSTANZA ANDREA</t>
  </si>
  <si>
    <t xml:space="preserve">constanza.moreno@usm.cl</t>
  </si>
  <si>
    <t xml:space="preserve">202060550</t>
  </si>
  <si>
    <t xml:space="preserve">20922440</t>
  </si>
  <si>
    <t xml:space="preserve">JASON ISAAC</t>
  </si>
  <si>
    <t xml:space="preserve">jason.ortega@usm.cl</t>
  </si>
  <si>
    <t xml:space="preserve">202060630</t>
  </si>
  <si>
    <t xml:space="preserve">20907277</t>
  </si>
  <si>
    <t xml:space="preserve">OSSES</t>
  </si>
  <si>
    <t xml:space="preserve">QUIROZ</t>
  </si>
  <si>
    <t xml:space="preserve">DAVID ESTEBAN</t>
  </si>
  <si>
    <t xml:space="preserve">david.ossesq@usm.cl</t>
  </si>
  <si>
    <t xml:space="preserve">202060619</t>
  </si>
  <si>
    <t xml:space="preserve">20879600</t>
  </si>
  <si>
    <t xml:space="preserve">OYANEDEL</t>
  </si>
  <si>
    <t xml:space="preserve">MESA</t>
  </si>
  <si>
    <t xml:space="preserve">SEBASTIAN JOAQUIN</t>
  </si>
  <si>
    <t xml:space="preserve">sebastian.oyanedelm@usm.cl</t>
  </si>
  <si>
    <t xml:space="preserve">202060693</t>
  </si>
  <si>
    <t xml:space="preserve">27232995</t>
  </si>
  <si>
    <t xml:space="preserve">PADRON</t>
  </si>
  <si>
    <t xml:space="preserve">SANCHEZ</t>
  </si>
  <si>
    <t xml:space="preserve">RODRIGO ANDRES</t>
  </si>
  <si>
    <t xml:space="preserve">rodrigo.padron@usm.cl</t>
  </si>
  <si>
    <t xml:space="preserve">202060562</t>
  </si>
  <si>
    <t xml:space="preserve">20913933</t>
  </si>
  <si>
    <t xml:space="preserve">OLIVARES</t>
  </si>
  <si>
    <t xml:space="preserve">MARIA PAZ</t>
  </si>
  <si>
    <t xml:space="preserve">maria.perezo@usm.cl</t>
  </si>
  <si>
    <t xml:space="preserve">202060566</t>
  </si>
  <si>
    <t xml:space="preserve">20879106</t>
  </si>
  <si>
    <t xml:space="preserve">PIZARRO</t>
  </si>
  <si>
    <t xml:space="preserve">ASTUDILLO</t>
  </si>
  <si>
    <t xml:space="preserve">DANAE BELEN</t>
  </si>
  <si>
    <t xml:space="preserve">danae.pizarro@usm.cl</t>
  </si>
  <si>
    <t xml:space="preserve">202060607</t>
  </si>
  <si>
    <t xml:space="preserve">20918009</t>
  </si>
  <si>
    <t xml:space="preserve">QUEVEDO</t>
  </si>
  <si>
    <t xml:space="preserve">REGINA ISIDORA</t>
  </si>
  <si>
    <t xml:space="preserve">regina.quevedo@usm.cl</t>
  </si>
  <si>
    <t xml:space="preserve">202060671</t>
  </si>
  <si>
    <t xml:space="preserve">20941794</t>
  </si>
  <si>
    <t xml:space="preserve">QUEZADA</t>
  </si>
  <si>
    <t xml:space="preserve">IGNACIO ESTEBAN</t>
  </si>
  <si>
    <t xml:space="preserve">ignacio.quezadago@usm.cl</t>
  </si>
  <si>
    <t xml:space="preserve">202060582</t>
  </si>
  <si>
    <t xml:space="preserve">20907757</t>
  </si>
  <si>
    <t xml:space="preserve">VALERIA FERNANDA</t>
  </si>
  <si>
    <t xml:space="preserve">valeria.reyesm@usm.cl</t>
  </si>
  <si>
    <t xml:space="preserve">PABLO DANIEL</t>
  </si>
  <si>
    <t xml:space="preserve">pablo.rodriguezco@usm.cl</t>
  </si>
  <si>
    <t xml:space="preserve">202060639</t>
  </si>
  <si>
    <t xml:space="preserve">20880669</t>
  </si>
  <si>
    <t xml:space="preserve">CAMILA BELEN</t>
  </si>
  <si>
    <t xml:space="preserve">camila.rojasg@usm.cl</t>
  </si>
  <si>
    <t xml:space="preserve">202060564</t>
  </si>
  <si>
    <t xml:space="preserve">20832259</t>
  </si>
  <si>
    <t xml:space="preserve">SEPULVEDA</t>
  </si>
  <si>
    <t xml:space="preserve">ALEGRIA</t>
  </si>
  <si>
    <t xml:space="preserve">VICTOR JESUS</t>
  </si>
  <si>
    <t xml:space="preserve">victor.sepulvedaal@usm.cl</t>
  </si>
  <si>
    <t xml:space="preserve">202060618</t>
  </si>
  <si>
    <t xml:space="preserve">20944779</t>
  </si>
  <si>
    <t xml:space="preserve">ALLARD</t>
  </si>
  <si>
    <t xml:space="preserve">UGARTE</t>
  </si>
  <si>
    <t xml:space="preserve">RENE ALEJANDRO JESUS</t>
  </si>
  <si>
    <t xml:space="preserve">rene.allard@usm.cl</t>
  </si>
  <si>
    <t xml:space="preserve">202060611</t>
  </si>
  <si>
    <t xml:space="preserve">20991542</t>
  </si>
  <si>
    <t xml:space="preserve">ARIAS</t>
  </si>
  <si>
    <t xml:space="preserve">RECABAL</t>
  </si>
  <si>
    <t xml:space="preserve">JUAN PABLO</t>
  </si>
  <si>
    <t xml:space="preserve">juan.ariasre@usm.cl</t>
  </si>
  <si>
    <t xml:space="preserve">202060581</t>
  </si>
  <si>
    <t xml:space="preserve">21006425</t>
  </si>
  <si>
    <t xml:space="preserve">ARRAÑO</t>
  </si>
  <si>
    <t xml:space="preserve">VICENTE FERNANDO</t>
  </si>
  <si>
    <t xml:space="preserve">vicente.arrano@usm.cl</t>
  </si>
  <si>
    <t xml:space="preserve">202060535</t>
  </si>
  <si>
    <t xml:space="preserve">20954522</t>
  </si>
  <si>
    <t xml:space="preserve">AVILA</t>
  </si>
  <si>
    <t xml:space="preserve">FRANCISCA BELEN</t>
  </si>
  <si>
    <t xml:space="preserve">francisca.avila@usm.cl</t>
  </si>
  <si>
    <t xml:space="preserve">202060588</t>
  </si>
  <si>
    <t xml:space="preserve">21000353</t>
  </si>
  <si>
    <t xml:space="preserve">VALLEJOS</t>
  </si>
  <si>
    <t xml:space="preserve">CATALINA PILAR</t>
  </si>
  <si>
    <t xml:space="preserve">catalina.barrios@usm.cl</t>
  </si>
  <si>
    <t xml:space="preserve">202060541</t>
  </si>
  <si>
    <t xml:space="preserve">21040945</t>
  </si>
  <si>
    <t xml:space="preserve">CARRASCO</t>
  </si>
  <si>
    <t xml:space="preserve">CAVIERES</t>
  </si>
  <si>
    <t xml:space="preserve">PABLO ESTEBAN</t>
  </si>
  <si>
    <t xml:space="preserve">pablo.carrascoc@usm.cl</t>
  </si>
  <si>
    <t xml:space="preserve">202060538</t>
  </si>
  <si>
    <t xml:space="preserve">21052666</t>
  </si>
  <si>
    <t xml:space="preserve">PINO</t>
  </si>
  <si>
    <t xml:space="preserve">CLAUDIA ALEXANDRA</t>
  </si>
  <si>
    <t xml:space="preserve">claudia.castro@usm.cl</t>
  </si>
  <si>
    <t xml:space="preserve">202060643</t>
  </si>
  <si>
    <t xml:space="preserve">20942412</t>
  </si>
  <si>
    <t xml:space="preserve">TORO</t>
  </si>
  <si>
    <t xml:space="preserve">JAVIERA ANDREA</t>
  </si>
  <si>
    <t xml:space="preserve">javiera.cuevas@usm.cl</t>
  </si>
  <si>
    <t xml:space="preserve">202060672</t>
  </si>
  <si>
    <t xml:space="preserve">20964470</t>
  </si>
  <si>
    <t xml:space="preserve">DONOSO</t>
  </si>
  <si>
    <t xml:space="preserve">LEIVA</t>
  </si>
  <si>
    <t xml:space="preserve">ESTEFANIA DEL PILAR</t>
  </si>
  <si>
    <t xml:space="preserve">estefania.donoso@usm.cl</t>
  </si>
  <si>
    <t xml:space="preserve">202060659</t>
  </si>
  <si>
    <t xml:space="preserve">20950247</t>
  </si>
  <si>
    <t xml:space="preserve">DUBO</t>
  </si>
  <si>
    <t xml:space="preserve">VALLADARES</t>
  </si>
  <si>
    <t xml:space="preserve">RAMIRO ALONSO</t>
  </si>
  <si>
    <t xml:space="preserve">ramiro.dubo@usm.cl</t>
  </si>
  <si>
    <t xml:space="preserve">202060583</t>
  </si>
  <si>
    <t xml:space="preserve">20983464</t>
  </si>
  <si>
    <t xml:space="preserve">ESTRADA</t>
  </si>
  <si>
    <t xml:space="preserve">CELIS</t>
  </si>
  <si>
    <t xml:space="preserve">EUGENIA SOLEDAD</t>
  </si>
  <si>
    <t xml:space="preserve">eugenia.estrada@usm.cl</t>
  </si>
  <si>
    <t xml:space="preserve">202060596</t>
  </si>
  <si>
    <t xml:space="preserve">21006268</t>
  </si>
  <si>
    <t xml:space="preserve">LUZ MARINA</t>
  </si>
  <si>
    <t xml:space="preserve">luz.farias@usm.cl</t>
  </si>
  <si>
    <t xml:space="preserve">202060620</t>
  </si>
  <si>
    <t xml:space="preserve">20950549</t>
  </si>
  <si>
    <t xml:space="preserve">FLANDEZ</t>
  </si>
  <si>
    <t xml:space="preserve">HUERTA</t>
  </si>
  <si>
    <t xml:space="preserve">sebastian.flandez@usm.cl</t>
  </si>
  <si>
    <t xml:space="preserve">202060623</t>
  </si>
  <si>
    <t xml:space="preserve">20950673</t>
  </si>
  <si>
    <t xml:space="preserve">SILVA</t>
  </si>
  <si>
    <t xml:space="preserve">JOSE TOMAS</t>
  </si>
  <si>
    <t xml:space="preserve">jose.guzmans@usm.cl</t>
  </si>
  <si>
    <t xml:space="preserve">202060536</t>
  </si>
  <si>
    <t xml:space="preserve">20982632</t>
  </si>
  <si>
    <t xml:space="preserve">SAN MARTIN</t>
  </si>
  <si>
    <t xml:space="preserve">LORETO PATRICIA</t>
  </si>
  <si>
    <t xml:space="preserve">loreto.hernandezs@usm.cl</t>
  </si>
  <si>
    <t xml:space="preserve">202060594</t>
  </si>
  <si>
    <t xml:space="preserve">20973393</t>
  </si>
  <si>
    <t xml:space="preserve">MONSALVE</t>
  </si>
  <si>
    <t xml:space="preserve">MARTIN BARUC</t>
  </si>
  <si>
    <t xml:space="preserve">martin.huerta@usm.cl</t>
  </si>
  <si>
    <t xml:space="preserve">202060530</t>
  </si>
  <si>
    <t xml:space="preserve">20942899</t>
  </si>
  <si>
    <t xml:space="preserve">ILLANES</t>
  </si>
  <si>
    <t xml:space="preserve">pablo.illanes@usm.cl</t>
  </si>
  <si>
    <t xml:space="preserve">202060631</t>
  </si>
  <si>
    <t xml:space="preserve">20956833</t>
  </si>
  <si>
    <t xml:space="preserve">ROBERTO ESTEBAN</t>
  </si>
  <si>
    <t xml:space="preserve">roberto.lopezv@usm.cl</t>
  </si>
  <si>
    <t xml:space="preserve">202060573</t>
  </si>
  <si>
    <t xml:space="preserve">21004184</t>
  </si>
  <si>
    <t xml:space="preserve">MONTIEL</t>
  </si>
  <si>
    <t xml:space="preserve">LEON</t>
  </si>
  <si>
    <t xml:space="preserve">CAMILA IGNACIA</t>
  </si>
  <si>
    <t xml:space="preserve">camila.montiel@usm.cl</t>
  </si>
  <si>
    <t xml:space="preserve">202060609</t>
  </si>
  <si>
    <t xml:space="preserve">20950858</t>
  </si>
  <si>
    <t xml:space="preserve">URRUTIA</t>
  </si>
  <si>
    <t xml:space="preserve">MARTIN NICOLAS</t>
  </si>
  <si>
    <t xml:space="preserve">martin.morenou@usm.cl</t>
  </si>
  <si>
    <t xml:space="preserve">202060651</t>
  </si>
  <si>
    <t xml:space="preserve">20955924</t>
  </si>
  <si>
    <t xml:space="preserve">NECULPAN</t>
  </si>
  <si>
    <t xml:space="preserve">GUARDA</t>
  </si>
  <si>
    <t xml:space="preserve">jose.neculpan@usm.cl</t>
  </si>
  <si>
    <t xml:space="preserve">202060590</t>
  </si>
  <si>
    <t xml:space="preserve">20990252</t>
  </si>
  <si>
    <t xml:space="preserve">ORDENES</t>
  </si>
  <si>
    <t xml:space="preserve">SERRANO</t>
  </si>
  <si>
    <t xml:space="preserve">IGNACIO ALONSO</t>
  </si>
  <si>
    <t xml:space="preserve">ignacio.ordenes@usm.cl</t>
  </si>
  <si>
    <t xml:space="preserve">202060586</t>
  </si>
  <si>
    <t xml:space="preserve">20987990</t>
  </si>
  <si>
    <t xml:space="preserve">FERRERA</t>
  </si>
  <si>
    <t xml:space="preserve">DANIELA FRANCISCA</t>
  </si>
  <si>
    <t xml:space="preserve">daniela.perezf@usm.cl</t>
  </si>
  <si>
    <t xml:space="preserve">202060579</t>
  </si>
  <si>
    <t xml:space="preserve">21007056</t>
  </si>
  <si>
    <t xml:space="preserve">MENDEZ</t>
  </si>
  <si>
    <t xml:space="preserve">IGNACIA PALOMA</t>
  </si>
  <si>
    <t xml:space="preserve">ignacia.pizarro@usm.cl</t>
  </si>
  <si>
    <t xml:space="preserve">202060542</t>
  </si>
  <si>
    <t xml:space="preserve">20952422</t>
  </si>
  <si>
    <t xml:space="preserve">maria.ramirezb@usm.cl</t>
  </si>
  <si>
    <t xml:space="preserve">202060612</t>
  </si>
  <si>
    <t xml:space="preserve">20963568</t>
  </si>
  <si>
    <t xml:space="preserve">RIQUELME</t>
  </si>
  <si>
    <t xml:space="preserve">MAUREIRA</t>
  </si>
  <si>
    <t xml:space="preserve">RUBEN ALEJANDRO</t>
  </si>
  <si>
    <t xml:space="preserve">ruben.riquelmem@usm.cl</t>
  </si>
  <si>
    <t xml:space="preserve">202060605</t>
  </si>
  <si>
    <t xml:space="preserve">21014230</t>
  </si>
  <si>
    <t xml:space="preserve">RIVERA</t>
  </si>
  <si>
    <t xml:space="preserve">TOLEDO</t>
  </si>
  <si>
    <t xml:space="preserve">FELIPE EDGARDO</t>
  </si>
  <si>
    <t xml:space="preserve">felipe.riverat@usm.cl</t>
  </si>
  <si>
    <t xml:space="preserve">202060552</t>
  </si>
  <si>
    <t xml:space="preserve">20997432</t>
  </si>
  <si>
    <t xml:space="preserve">MATIAS ANDRES</t>
  </si>
  <si>
    <t xml:space="preserve">matias.rojasso@usm.cl</t>
  </si>
  <si>
    <t xml:space="preserve">202060548</t>
  </si>
  <si>
    <t xml:space="preserve">20970823</t>
  </si>
  <si>
    <t xml:space="preserve">SALAS</t>
  </si>
  <si>
    <t xml:space="preserve">CABELLO</t>
  </si>
  <si>
    <t xml:space="preserve">ANAIS MILLARAY</t>
  </si>
  <si>
    <t xml:space="preserve">anais.salas@usm.cl</t>
  </si>
  <si>
    <t xml:space="preserve">202060668</t>
  </si>
  <si>
    <t xml:space="preserve">21013578</t>
  </si>
  <si>
    <t xml:space="preserve">CATALINA ANAIS</t>
  </si>
  <si>
    <t xml:space="preserve">catalina.salazar@usm.cl</t>
  </si>
  <si>
    <t xml:space="preserve">202060680</t>
  </si>
  <si>
    <t xml:space="preserve">20951477</t>
  </si>
  <si>
    <t xml:space="preserve">LUCAS PATRICIO</t>
  </si>
  <si>
    <t xml:space="preserve">lucas.sanchez@usm.cl</t>
  </si>
  <si>
    <t xml:space="preserve">202060677</t>
  </si>
  <si>
    <t xml:space="preserve">21025592</t>
  </si>
  <si>
    <t xml:space="preserve">SANDOVAL</t>
  </si>
  <si>
    <t xml:space="preserve">CARTES</t>
  </si>
  <si>
    <t xml:space="preserve">FABIOLA XIMENA</t>
  </si>
  <si>
    <t xml:space="preserve">fabiola.sandovalc@usm.cl</t>
  </si>
  <si>
    <t xml:space="preserve">202060593</t>
  </si>
  <si>
    <t xml:space="preserve">25872388</t>
  </si>
  <si>
    <t xml:space="preserve">TERAN</t>
  </si>
  <si>
    <t xml:space="preserve">MC CORMICK</t>
  </si>
  <si>
    <t xml:space="preserve">ASTRID ALEJANDRA</t>
  </si>
  <si>
    <t xml:space="preserve">astrid.teran@usm.cl</t>
  </si>
  <si>
    <t xml:space="preserve">202060675</t>
  </si>
  <si>
    <t xml:space="preserve">21014535</t>
  </si>
  <si>
    <t xml:space="preserve">URRIOLA</t>
  </si>
  <si>
    <t xml:space="preserve">VERDEJO</t>
  </si>
  <si>
    <t xml:space="preserve">DIEGO ALONSO</t>
  </si>
  <si>
    <t xml:space="preserve">diego.urriola@usm.cl</t>
  </si>
  <si>
    <t xml:space="preserve">202060569</t>
  </si>
  <si>
    <t xml:space="preserve">21012119</t>
  </si>
  <si>
    <t xml:space="preserve">VEAS</t>
  </si>
  <si>
    <t xml:space="preserve">HERMOSILLA</t>
  </si>
  <si>
    <t xml:space="preserve">KARINA ANTONELLA</t>
  </si>
  <si>
    <t xml:space="preserve">karina.veas@usm.cl</t>
  </si>
  <si>
    <t xml:space="preserve">202060580</t>
  </si>
  <si>
    <t xml:space="preserve">20951486</t>
  </si>
  <si>
    <t xml:space="preserve">VIVAR</t>
  </si>
  <si>
    <t xml:space="preserve">PAZ BELEN</t>
  </si>
  <si>
    <t xml:space="preserve">paz.vivar@usm.cl</t>
  </si>
  <si>
    <t xml:space="preserve">202060577</t>
  </si>
  <si>
    <t xml:space="preserve">20993444</t>
  </si>
  <si>
    <t xml:space="preserve">YEVENES</t>
  </si>
  <si>
    <t xml:space="preserve">ROBERTO PABLO</t>
  </si>
  <si>
    <t xml:space="preserve">roberto.yevenes@usm.cl</t>
  </si>
  <si>
    <t xml:space="preserve">202060642</t>
  </si>
  <si>
    <t xml:space="preserve">20950460</t>
  </si>
  <si>
    <t xml:space="preserve">ZELAYA</t>
  </si>
  <si>
    <t xml:space="preserve">VILCHES</t>
  </si>
  <si>
    <t xml:space="preserve">CATALINA MARIA</t>
  </si>
  <si>
    <t xml:space="preserve">catalina.zelayav@usm.cl</t>
  </si>
  <si>
    <t xml:space="preserve">202060546</t>
  </si>
  <si>
    <t xml:space="preserve">25572999</t>
  </si>
  <si>
    <t xml:space="preserve">ATENCIA</t>
  </si>
  <si>
    <t xml:space="preserve">LEYDA</t>
  </si>
  <si>
    <t xml:space="preserve">leyda.atencia@usm.cl</t>
  </si>
  <si>
    <t xml:space="preserve">201860629</t>
  </si>
  <si>
    <t xml:space="preserve">18651519</t>
  </si>
  <si>
    <t xml:space="preserve">CÁCERES</t>
  </si>
  <si>
    <t xml:space="preserve">CAMILA LORETO</t>
  </si>
  <si>
    <t xml:space="preserve">camila.caceresr@sansano.usm.cl</t>
  </si>
  <si>
    <t xml:space="preserve">202069540</t>
  </si>
  <si>
    <t xml:space="preserve">20704283</t>
  </si>
  <si>
    <t xml:space="preserve">CHAMIA</t>
  </si>
  <si>
    <t xml:space="preserve">SABKA YANIRA</t>
  </si>
  <si>
    <t xml:space="preserve">sabka.chamia@usm.cl</t>
  </si>
  <si>
    <t xml:space="preserve">202069560</t>
  </si>
  <si>
    <t xml:space="preserve">20950725</t>
  </si>
  <si>
    <t xml:space="preserve">ROMO</t>
  </si>
  <si>
    <t xml:space="preserve">EDUARDO JAVIER</t>
  </si>
  <si>
    <t xml:space="preserve">eduardo.collaor@usm.cl</t>
  </si>
  <si>
    <t xml:space="preserve">202069509</t>
  </si>
  <si>
    <t xml:space="preserve">21004987</t>
  </si>
  <si>
    <t xml:space="preserve">YSRRAEL FRANCISCO</t>
  </si>
  <si>
    <t xml:space="preserve">ysrrael.gomez@usm.cl</t>
  </si>
  <si>
    <t xml:space="preserve">202069520</t>
  </si>
  <si>
    <t xml:space="preserve">18956990</t>
  </si>
  <si>
    <t xml:space="preserve">GUERRA</t>
  </si>
  <si>
    <t xml:space="preserve">LOBOS</t>
  </si>
  <si>
    <t xml:space="preserve">JUAN CARLOS</t>
  </si>
  <si>
    <t xml:space="preserve">juan.guerral@usm.cl</t>
  </si>
  <si>
    <t xml:space="preserve">202060529</t>
  </si>
  <si>
    <t xml:space="preserve">24440649</t>
  </si>
  <si>
    <t xml:space="preserve">HUITO</t>
  </si>
  <si>
    <t xml:space="preserve">LUCAS AARON</t>
  </si>
  <si>
    <t xml:space="preserve">lucas.huito@usm.cl</t>
  </si>
  <si>
    <t xml:space="preserve">202069552</t>
  </si>
  <si>
    <t xml:space="preserve">20286505</t>
  </si>
  <si>
    <t xml:space="preserve">HUKE</t>
  </si>
  <si>
    <t xml:space="preserve">DUROT</t>
  </si>
  <si>
    <t xml:space="preserve">MANA ROA HEKII</t>
  </si>
  <si>
    <t xml:space="preserve">mana.huke@usm.cl</t>
  </si>
  <si>
    <t xml:space="preserve">202069543</t>
  </si>
  <si>
    <t xml:space="preserve">20820073</t>
  </si>
  <si>
    <t xml:space="preserve">MENDOZA</t>
  </si>
  <si>
    <t xml:space="preserve">TILLERIA</t>
  </si>
  <si>
    <t xml:space="preserve">ALEJANDRO NICOLAS</t>
  </si>
  <si>
    <t xml:space="preserve">alejandro.mendozat@usm.cl</t>
  </si>
  <si>
    <t xml:space="preserve">202069550</t>
  </si>
  <si>
    <t xml:space="preserve">20447660</t>
  </si>
  <si>
    <t xml:space="preserve">MERY</t>
  </si>
  <si>
    <t xml:space="preserve">BASTIAN ANDRES</t>
  </si>
  <si>
    <t xml:space="preserve">bastian.mery@usm.cl</t>
  </si>
  <si>
    <t xml:space="preserve">202060570</t>
  </si>
  <si>
    <t xml:space="preserve">21060996</t>
  </si>
  <si>
    <t xml:space="preserve">JARAMILLO</t>
  </si>
  <si>
    <t xml:space="preserve">oscar.silvaj@usm.cl</t>
  </si>
  <si>
    <t xml:space="preserve">202069563</t>
  </si>
  <si>
    <t xml:space="preserve">20072620</t>
  </si>
  <si>
    <t xml:space="preserve">ROSATI</t>
  </si>
  <si>
    <t xml:space="preserve">FELIPE</t>
  </si>
  <si>
    <t xml:space="preserve">felipe.silvaros@usm.cl</t>
  </si>
  <si>
    <t xml:space="preserve">202069508</t>
  </si>
  <si>
    <t xml:space="preserve">20679914</t>
  </si>
  <si>
    <t xml:space="preserve">JOSE ALONSO</t>
  </si>
  <si>
    <t xml:space="preserve">jose.troncosom@usm.cl</t>
  </si>
  <si>
    <t xml:space="preserve">202069554</t>
  </si>
  <si>
    <t xml:space="preserve">20642820</t>
  </si>
  <si>
    <t xml:space="preserve">DIEGO ANTONIO</t>
  </si>
  <si>
    <t xml:space="preserve">diego.urrutiag@usm.cl</t>
  </si>
  <si>
    <t xml:space="preserve">202069528</t>
  </si>
  <si>
    <t xml:space="preserve">19833147</t>
  </si>
  <si>
    <t xml:space="preserve">VELASQUEZ</t>
  </si>
  <si>
    <t xml:space="preserve">CAMILA ANTONIA</t>
  </si>
  <si>
    <t xml:space="preserve">camila.velasquez@usm.cl</t>
  </si>
  <si>
    <t xml:space="preserve">202069547</t>
  </si>
  <si>
    <t xml:space="preserve">24463947</t>
  </si>
  <si>
    <t xml:space="preserve">VICTORIA</t>
  </si>
  <si>
    <t xml:space="preserve">ARROYAVE</t>
  </si>
  <si>
    <t xml:space="preserve">SEBASTIAN</t>
  </si>
  <si>
    <t xml:space="preserve">sebastian.victoria@usm.cl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</si>
</sst>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"/>
    <numFmt numFmtId="167" formatCode="0\ %"/>
    <numFmt numFmtId="168" formatCode="#,##0"/>
    <numFmt numFmtId="169" formatCode="0.0"/>
    <numFmt numFmtId="170" formatCode="0.00"/>
    <numFmt numFmtId="171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1C4587"/>
      <name val="Arial"/>
      <family val="0"/>
      <charset val="1"/>
    </font>
    <font>
      <sz val="11"/>
      <color rgb="FFF7981D"/>
      <name val="Arial"/>
      <family val="0"/>
      <charset val="1"/>
    </font>
    <font>
      <b val="true"/>
      <sz val="10"/>
      <color rgb="FF1C4587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F7981D"/>
      </patternFill>
    </fill>
    <fill>
      <patternFill patternType="solid">
        <fgColor rgb="FF93C47D"/>
        <bgColor rgb="FFB6D7A8"/>
      </patternFill>
    </fill>
    <fill>
      <patternFill patternType="solid">
        <fgColor rgb="FF6AA84F"/>
        <bgColor rgb="FF93C47D"/>
      </patternFill>
    </fill>
    <fill>
      <patternFill patternType="solid">
        <fgColor rgb="FFFFE599"/>
        <bgColor rgb="FFFFD966"/>
      </patternFill>
    </fill>
    <fill>
      <patternFill patternType="solid">
        <fgColor rgb="FF6D9EEB"/>
        <bgColor rgb="FFB4A7D6"/>
      </patternFill>
    </fill>
    <fill>
      <patternFill patternType="solid">
        <fgColor rgb="FFB4A7D6"/>
        <bgColor rgb="FFE6B8AF"/>
      </patternFill>
    </fill>
    <fill>
      <patternFill patternType="solid">
        <fgColor rgb="FFFFD966"/>
        <bgColor rgb="FFFFE599"/>
      </patternFill>
    </fill>
    <fill>
      <patternFill patternType="solid">
        <fgColor rgb="FFB6D7A8"/>
        <bgColor rgb="FFB7E1CD"/>
      </patternFill>
    </fill>
    <fill>
      <patternFill patternType="solid">
        <fgColor rgb="FFF6B26B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E6B8AF"/>
      </patternFill>
    </fill>
    <fill>
      <patternFill patternType="solid">
        <fgColor rgb="FFE6B8AF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00"/>
        <bgColor rgb="FFF7981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ont>
        <color rgb="FF99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1C23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D966"/>
      <rgbColor rgb="FFCCFFFF"/>
      <rgbColor rgb="FF660066"/>
      <rgbColor rgb="FFE06666"/>
      <rgbColor rgb="FF0066CC"/>
      <rgbColor rgb="FFF6B26B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B7E1CD"/>
      <rgbColor rgb="FFFFE599"/>
      <rgbColor rgb="FF99CCFF"/>
      <rgbColor rgb="FFE6B8AF"/>
      <rgbColor rgb="FFB4A7D6"/>
      <rgbColor rgb="FFF4CCCC"/>
      <rgbColor rgb="FF3366FF"/>
      <rgbColor rgb="FF33CCCC"/>
      <rgbColor rgb="FF99CC00"/>
      <rgbColor rgb="FFF1C232"/>
      <rgbColor rgb="FFFF9900"/>
      <rgbColor rgb="FFF7981D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N:BN A1"/>
    </sheetView>
  </sheetViews>
  <sheetFormatPr defaultColWidth="14.51562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6" min="3" style="0" width="8.71"/>
    <col collapsed="false" customWidth="true" hidden="false" outlineLevel="0" max="7" min="7" style="0" width="7"/>
  </cols>
  <sheetData>
    <row r="1" customFormat="false" ht="15" hidden="false" customHeight="true" outlineLevel="0" collapsed="false">
      <c r="A1" s="1"/>
      <c r="B1" s="2"/>
      <c r="C1" s="3"/>
      <c r="D1" s="3"/>
      <c r="E1" s="3"/>
      <c r="F1" s="3"/>
    </row>
    <row r="2" customFormat="false" ht="15" hidden="false" customHeight="false" outlineLevel="0" collapsed="false">
      <c r="A2" s="1"/>
      <c r="B2" s="4" t="s">
        <v>0</v>
      </c>
      <c r="C2" s="5" t="n">
        <v>101</v>
      </c>
      <c r="D2" s="6" t="n">
        <f aca="false">C2+1</f>
        <v>102</v>
      </c>
      <c r="E2" s="6" t="n">
        <f aca="false">D2+1</f>
        <v>103</v>
      </c>
      <c r="F2" s="6" t="n">
        <f aca="false">E2+1</f>
        <v>104</v>
      </c>
      <c r="G2" s="6" t="n">
        <f aca="false">F2+1</f>
        <v>105</v>
      </c>
    </row>
    <row r="3" customFormat="false" ht="15" hidden="false" customHeight="true" outlineLevel="0" collapsed="false">
      <c r="A3" s="1"/>
      <c r="B3" s="7" t="s">
        <v>1</v>
      </c>
      <c r="C3" s="8" t="n">
        <f aca="false">'P101-YL'!O48</f>
        <v>74</v>
      </c>
      <c r="D3" s="8" t="n">
        <f aca="false">'P102-PG'!O48</f>
        <v>81</v>
      </c>
      <c r="E3" s="8" t="n">
        <f aca="false">'P103-JR'!O48</f>
        <v>87</v>
      </c>
      <c r="F3" s="8" t="n">
        <f aca="false">'P104-RS'!O48</f>
        <v>82</v>
      </c>
      <c r="G3" s="8" t="n">
        <f aca="false">'P105-PG'!O48</f>
        <v>53</v>
      </c>
    </row>
    <row r="4" customFormat="false" ht="15" hidden="false" customHeight="true" outlineLevel="0" collapsed="false">
      <c r="A4" s="1"/>
      <c r="B4" s="7" t="s">
        <v>2</v>
      </c>
      <c r="C4" s="8" t="n">
        <f aca="false">'P101-YL'!O49</f>
        <v>100</v>
      </c>
      <c r="D4" s="8" t="n">
        <f aca="false">'P102-PG'!O49</f>
        <v>100</v>
      </c>
      <c r="E4" s="8" t="n">
        <f aca="false">'P103-JR'!O49</f>
        <v>100</v>
      </c>
      <c r="F4" s="8" t="n">
        <f aca="false">'P104-RS'!O49</f>
        <v>100</v>
      </c>
      <c r="G4" s="8" t="n">
        <f aca="false">'P105-PG'!O49</f>
        <v>100</v>
      </c>
    </row>
    <row r="5" customFormat="false" ht="15" hidden="false" customHeight="true" outlineLevel="0" collapsed="false">
      <c r="A5" s="1"/>
      <c r="B5" s="7" t="s">
        <v>3</v>
      </c>
      <c r="C5" s="8" t="n">
        <f aca="false">'P101-YL'!O50</f>
        <v>0</v>
      </c>
      <c r="D5" s="8" t="n">
        <f aca="false">'P102-PG'!O50</f>
        <v>0</v>
      </c>
      <c r="E5" s="8" t="n">
        <f aca="false">'P103-JR'!O50</f>
        <v>48.5</v>
      </c>
      <c r="F5" s="8" t="n">
        <f aca="false">'P104-RS'!O50</f>
        <v>40</v>
      </c>
      <c r="G5" s="8" t="n">
        <f aca="false">'P105-PG'!O50</f>
        <v>0</v>
      </c>
    </row>
    <row r="6" customFormat="false" ht="15" hidden="false" customHeight="true" outlineLevel="0" collapsed="false">
      <c r="A6" s="1"/>
      <c r="B6" s="7" t="s">
        <v>4</v>
      </c>
      <c r="C6" s="9" t="n">
        <f aca="false">'P101-YL'!O51</f>
        <v>31</v>
      </c>
      <c r="D6" s="9" t="n">
        <f aca="false">'P102-PG'!O51</f>
        <v>38</v>
      </c>
      <c r="E6" s="9" t="n">
        <f aca="false">'P103-JR'!O51</f>
        <v>33</v>
      </c>
      <c r="F6" s="9" t="n">
        <f aca="false">'P104-RS'!O51</f>
        <v>33</v>
      </c>
      <c r="G6" s="8" t="n">
        <f aca="false">'P105-PG'!O51</f>
        <v>10</v>
      </c>
    </row>
    <row r="7" customFormat="false" ht="15" hidden="false" customHeight="true" outlineLevel="0" collapsed="false">
      <c r="A7" s="1"/>
      <c r="B7" s="7" t="s">
        <v>5</v>
      </c>
      <c r="C7" s="9" t="n">
        <f aca="false">'P101-YL'!O52</f>
        <v>5</v>
      </c>
      <c r="D7" s="9" t="n">
        <f aca="false">'P102-PG'!O52</f>
        <v>3</v>
      </c>
      <c r="E7" s="9" t="n">
        <f aca="false">'P103-JR'!O52</f>
        <v>3</v>
      </c>
      <c r="F7" s="9" t="n">
        <f aca="false">'P104-RS'!O52</f>
        <v>5</v>
      </c>
      <c r="G7" s="8" t="n">
        <f aca="false">'P105-PG'!O52</f>
        <v>7</v>
      </c>
    </row>
    <row r="8" customFormat="false" ht="15" hidden="false" customHeight="true" outlineLevel="0" collapsed="false">
      <c r="A8" s="1"/>
      <c r="B8" s="7" t="s">
        <v>6</v>
      </c>
      <c r="C8" s="9" t="n">
        <f aca="false">'P101-YL'!K53</f>
        <v>36</v>
      </c>
      <c r="D8" s="9" t="n">
        <f aca="false">'P102-PG'!K53</f>
        <v>41</v>
      </c>
      <c r="E8" s="9" t="n">
        <f aca="false">'P103-JR'!K53</f>
        <v>36</v>
      </c>
      <c r="F8" s="9" t="n">
        <f aca="false">'P104-RS'!K53</f>
        <v>38</v>
      </c>
      <c r="G8" s="8" t="n">
        <f aca="false">'P105-PG'!K53</f>
        <v>17</v>
      </c>
    </row>
    <row r="9" customFormat="false" ht="15" hidden="false" customHeight="true" outlineLevel="0" collapsed="false">
      <c r="A9" s="1"/>
      <c r="B9" s="2"/>
      <c r="C9" s="10" t="s">
        <v>7</v>
      </c>
      <c r="D9" s="10"/>
      <c r="E9" s="10"/>
      <c r="F9" s="10"/>
    </row>
    <row r="10" customFormat="false" ht="15" hidden="false" customHeight="true" outlineLevel="0" collapsed="false">
      <c r="A10" s="1"/>
      <c r="B10" s="2"/>
      <c r="C10" s="10"/>
      <c r="D10" s="10"/>
      <c r="E10" s="10"/>
      <c r="F10" s="10"/>
    </row>
    <row r="11" customFormat="false" ht="15" hidden="false" customHeight="true" outlineLevel="0" collapsed="false">
      <c r="A11" s="1"/>
      <c r="B11" s="2"/>
      <c r="C11" s="3"/>
    </row>
    <row r="12" customFormat="false" ht="15" hidden="false" customHeight="true" outlineLevel="0" collapsed="false">
      <c r="A12" s="1"/>
      <c r="B12" s="11" t="s">
        <v>8</v>
      </c>
      <c r="C12" s="11"/>
      <c r="D12" s="11"/>
      <c r="E12" s="11"/>
      <c r="F12" s="11"/>
    </row>
    <row r="13" customFormat="false" ht="15" hidden="false" customHeight="false" outlineLevel="0" collapsed="false">
      <c r="A13" s="1"/>
      <c r="B13" s="4" t="s">
        <v>0</v>
      </c>
      <c r="C13" s="5" t="n">
        <v>101</v>
      </c>
      <c r="D13" s="6" t="n">
        <v>2</v>
      </c>
      <c r="E13" s="6" t="n">
        <f aca="false">D13+1</f>
        <v>3</v>
      </c>
      <c r="F13" s="6" t="n">
        <f aca="false">E13+1</f>
        <v>4</v>
      </c>
      <c r="G13" s="6" t="n">
        <f aca="false">F13+1</f>
        <v>5</v>
      </c>
    </row>
    <row r="14" customFormat="false" ht="15" hidden="false" customHeight="true" outlineLevel="0" collapsed="false">
      <c r="B14" s="7" t="s">
        <v>1</v>
      </c>
      <c r="C14" s="12" t="n">
        <f aca="false">'P101-YL'!$P48</f>
        <v>61</v>
      </c>
      <c r="D14" s="12" t="n">
        <f aca="false">'P102-PG'!$P48</f>
        <v>57</v>
      </c>
      <c r="E14" s="12" t="n">
        <f aca="false">'P103-JR'!$P48</f>
        <v>59</v>
      </c>
      <c r="F14" s="12" t="n">
        <f aca="false">'P104-RS'!$P48</f>
        <v>51</v>
      </c>
      <c r="G14" s="8" t="n">
        <f aca="false">'P105-PG'!P48</f>
        <v>46</v>
      </c>
      <c r="H14" s="13" t="str">
        <f aca="false">IFERROR(__xludf.dummyfunction("AVERAGE.WEIGHTED(C14:S14,C19:S19)"),"#REF!")</f>
        <v>#REF!</v>
      </c>
      <c r="I14" s="13"/>
      <c r="J14" s="13"/>
      <c r="K14" s="13"/>
    </row>
    <row r="15" customFormat="false" ht="15" hidden="false" customHeight="true" outlineLevel="0" collapsed="false">
      <c r="B15" s="7" t="s">
        <v>2</v>
      </c>
      <c r="C15" s="12" t="n">
        <f aca="false">'P101-YL'!$P49</f>
        <v>100</v>
      </c>
      <c r="D15" s="12" t="n">
        <f aca="false">'P102-PG'!$P49</f>
        <v>100</v>
      </c>
      <c r="E15" s="12" t="n">
        <f aca="false">'P103-JR'!$P49</f>
        <v>100</v>
      </c>
      <c r="F15" s="12" t="n">
        <f aca="false">'P104-RS'!$P49</f>
        <v>100</v>
      </c>
      <c r="G15" s="8" t="n">
        <f aca="false">'P105-PG'!P49</f>
        <v>100</v>
      </c>
      <c r="H15" s="13"/>
      <c r="I15" s="13"/>
      <c r="J15" s="13"/>
      <c r="K15" s="13"/>
    </row>
    <row r="16" customFormat="false" ht="15" hidden="false" customHeight="true" outlineLevel="0" collapsed="false">
      <c r="B16" s="7" t="s">
        <v>3</v>
      </c>
      <c r="C16" s="12" t="n">
        <f aca="false">'P101-YL'!$P50</f>
        <v>0</v>
      </c>
      <c r="D16" s="12" t="n">
        <f aca="false">'P102-PG'!$P50</f>
        <v>0</v>
      </c>
      <c r="E16" s="12" t="n">
        <f aca="false">'P103-JR'!$P50</f>
        <v>0</v>
      </c>
      <c r="F16" s="12" t="n">
        <f aca="false">'P104-RS'!$P50</f>
        <v>0</v>
      </c>
      <c r="G16" s="8" t="n">
        <f aca="false">'P105-PG'!P50</f>
        <v>0</v>
      </c>
      <c r="H16" s="13"/>
      <c r="I16" s="13"/>
      <c r="J16" s="13"/>
      <c r="K16" s="13"/>
    </row>
    <row r="17" customFormat="false" ht="15" hidden="false" customHeight="true" outlineLevel="0" collapsed="false">
      <c r="B17" s="7" t="s">
        <v>4</v>
      </c>
      <c r="C17" s="12" t="n">
        <f aca="false">'P101-YL'!$P51</f>
        <v>26</v>
      </c>
      <c r="D17" s="12" t="n">
        <f aca="false">'P102-PG'!$P51</f>
        <v>23</v>
      </c>
      <c r="E17" s="12" t="n">
        <f aca="false">'P103-JR'!$P51</f>
        <v>22</v>
      </c>
      <c r="F17" s="12" t="n">
        <f aca="false">'P104-RS'!$P51</f>
        <v>19</v>
      </c>
      <c r="G17" s="8" t="n">
        <f aca="false">'P105-PG'!P51</f>
        <v>9</v>
      </c>
      <c r="H17" s="14" t="n">
        <f aca="false">SUM(C17:G17)</f>
        <v>99</v>
      </c>
      <c r="I17" s="15" t="n">
        <f aca="false">H17/$H$19</f>
        <v>0.589285714285714</v>
      </c>
      <c r="J17" s="15" t="n">
        <f aca="false">ROUND(I17*100,1)</f>
        <v>58.9</v>
      </c>
      <c r="K17" s="15" t="s">
        <v>4</v>
      </c>
    </row>
    <row r="18" customFormat="false" ht="15" hidden="false" customHeight="true" outlineLevel="0" collapsed="false">
      <c r="B18" s="7" t="s">
        <v>5</v>
      </c>
      <c r="C18" s="12" t="n">
        <f aca="false">'P101-YL'!$P52</f>
        <v>10</v>
      </c>
      <c r="D18" s="12" t="n">
        <f aca="false">'P102-PG'!$P52</f>
        <v>18</v>
      </c>
      <c r="E18" s="12" t="n">
        <f aca="false">'P103-JR'!$P52</f>
        <v>14</v>
      </c>
      <c r="F18" s="12" t="n">
        <f aca="false">'P104-RS'!$P52</f>
        <v>19</v>
      </c>
      <c r="G18" s="8" t="n">
        <f aca="false">'P105-PG'!P52</f>
        <v>8</v>
      </c>
      <c r="H18" s="16" t="n">
        <f aca="false">SUM(C18:G18)</f>
        <v>69</v>
      </c>
      <c r="I18" s="17" t="n">
        <f aca="false">H18/$H$19</f>
        <v>0.410714285714286</v>
      </c>
      <c r="J18" s="17" t="n">
        <f aca="false">ROUND(I18*100,1)</f>
        <v>41.1</v>
      </c>
      <c r="K18" s="17" t="s">
        <v>5</v>
      </c>
    </row>
    <row r="19" customFormat="false" ht="15" hidden="false" customHeight="true" outlineLevel="0" collapsed="false">
      <c r="B19" s="7" t="s">
        <v>6</v>
      </c>
      <c r="C19" s="12" t="n">
        <f aca="false">'P101-YL'!$K53</f>
        <v>36</v>
      </c>
      <c r="D19" s="12" t="n">
        <f aca="false">'P102-PG'!$K53</f>
        <v>41</v>
      </c>
      <c r="E19" s="12" t="n">
        <f aca="false">'P103-JR'!$K53</f>
        <v>36</v>
      </c>
      <c r="F19" s="12" t="n">
        <f aca="false">'P104-RS'!$K53</f>
        <v>38</v>
      </c>
      <c r="G19" s="8" t="n">
        <f aca="false">'P105-PG'!K53</f>
        <v>17</v>
      </c>
      <c r="H19" s="18" t="n">
        <f aca="false">H17+H18</f>
        <v>168</v>
      </c>
      <c r="I19" s="13"/>
      <c r="J19" s="13"/>
      <c r="K19" s="13"/>
    </row>
    <row r="20" customFormat="false" ht="15" hidden="false" customHeight="true" outlineLevel="0" collapsed="false">
      <c r="B20" s="2"/>
      <c r="C20" s="10" t="s">
        <v>9</v>
      </c>
      <c r="D20" s="10"/>
      <c r="E20" s="10"/>
      <c r="F20" s="10"/>
      <c r="G20" s="13"/>
    </row>
    <row r="21" customFormat="false" ht="15" hidden="false" customHeight="true" outlineLevel="0" collapsed="false">
      <c r="B21" s="2"/>
      <c r="C21" s="10"/>
      <c r="D21" s="10"/>
      <c r="E21" s="10"/>
      <c r="F21" s="10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>
      <c r="B24" s="4" t="s">
        <v>0</v>
      </c>
      <c r="C24" s="19" t="n">
        <v>101</v>
      </c>
      <c r="D24" s="20" t="n">
        <f aca="false">C24+1</f>
        <v>102</v>
      </c>
      <c r="E24" s="20" t="n">
        <f aca="false">D24+1</f>
        <v>103</v>
      </c>
      <c r="F24" s="20" t="n">
        <f aca="false">E24+1</f>
        <v>104</v>
      </c>
      <c r="G24" s="20" t="n">
        <f aca="false">F24+1</f>
        <v>105</v>
      </c>
    </row>
    <row r="25" customFormat="false" ht="15.75" hidden="false" customHeight="true" outlineLevel="0" collapsed="false">
      <c r="B25" s="21" t="s">
        <v>1</v>
      </c>
      <c r="C25" s="12" t="n">
        <f aca="false">'P101-YL'!W48</f>
        <v>76</v>
      </c>
      <c r="D25" s="12" t="n">
        <f aca="false">'P102-PG'!W48</f>
        <v>76</v>
      </c>
      <c r="E25" s="12" t="n">
        <f aca="false">'P103-JR'!W48</f>
        <v>83</v>
      </c>
      <c r="F25" s="12" t="n">
        <f aca="false">'P104-RS'!W48</f>
        <v>75</v>
      </c>
      <c r="G25" s="8" t="n">
        <f aca="false">'P105-PG'!W48</f>
        <v>46</v>
      </c>
    </row>
    <row r="26" customFormat="false" ht="15.75" hidden="false" customHeight="true" outlineLevel="0" collapsed="false">
      <c r="B26" s="21" t="s">
        <v>2</v>
      </c>
      <c r="C26" s="12" t="n">
        <f aca="false">'P101-YL'!W49</f>
        <v>98</v>
      </c>
      <c r="D26" s="12" t="n">
        <f aca="false">'P102-PG'!W49</f>
        <v>100</v>
      </c>
      <c r="E26" s="12" t="n">
        <f aca="false">'P103-JR'!W49</f>
        <v>100</v>
      </c>
      <c r="F26" s="12" t="n">
        <f aca="false">'P104-RS'!W49</f>
        <v>100</v>
      </c>
      <c r="G26" s="8" t="n">
        <f aca="false">'P105-PG'!W49</f>
        <v>99</v>
      </c>
    </row>
    <row r="27" customFormat="false" ht="15.75" hidden="false" customHeight="true" outlineLevel="0" collapsed="false">
      <c r="B27" s="21" t="s">
        <v>3</v>
      </c>
      <c r="C27" s="12" t="n">
        <f aca="false">'P101-YL'!W50</f>
        <v>0</v>
      </c>
      <c r="D27" s="12" t="n">
        <f aca="false">'P102-PG'!W50</f>
        <v>0</v>
      </c>
      <c r="E27" s="12" t="n">
        <f aca="false">'P103-JR'!W50</f>
        <v>35</v>
      </c>
      <c r="F27" s="12" t="n">
        <f aca="false">'P104-RS'!W50</f>
        <v>23</v>
      </c>
      <c r="G27" s="8" t="n">
        <f aca="false">'P105-PG'!W50</f>
        <v>0</v>
      </c>
    </row>
    <row r="28" customFormat="false" ht="15.75" hidden="false" customHeight="true" outlineLevel="0" collapsed="false">
      <c r="B28" s="21" t="s">
        <v>4</v>
      </c>
      <c r="C28" s="12" t="n">
        <f aca="false">'P101-YL'!W51</f>
        <v>32</v>
      </c>
      <c r="D28" s="12" t="n">
        <f aca="false">'P102-PG'!W51</f>
        <v>36</v>
      </c>
      <c r="E28" s="12" t="n">
        <f aca="false">'P103-JR'!W51</f>
        <v>33</v>
      </c>
      <c r="F28" s="12" t="n">
        <f aca="false">'P104-RS'!W51</f>
        <v>31</v>
      </c>
      <c r="G28" s="8" t="n">
        <f aca="false">'P105-PG'!W51</f>
        <v>9</v>
      </c>
    </row>
    <row r="29" customFormat="false" ht="15.75" hidden="false" customHeight="true" outlineLevel="0" collapsed="false">
      <c r="B29" s="21" t="s">
        <v>5</v>
      </c>
      <c r="C29" s="12" t="n">
        <f aca="false">'P101-YL'!W52</f>
        <v>4</v>
      </c>
      <c r="D29" s="12" t="n">
        <f aca="false">'P102-PG'!W52</f>
        <v>5</v>
      </c>
      <c r="E29" s="12" t="n">
        <f aca="false">'P103-JR'!W52</f>
        <v>3</v>
      </c>
      <c r="F29" s="12" t="n">
        <f aca="false">'P104-RS'!W52</f>
        <v>7</v>
      </c>
      <c r="G29" s="8" t="n">
        <f aca="false">'P105-PG'!W52</f>
        <v>8</v>
      </c>
    </row>
    <row r="30" customFormat="false" ht="15.75" hidden="false" customHeight="true" outlineLevel="0" collapsed="false">
      <c r="B30" s="21" t="s">
        <v>6</v>
      </c>
      <c r="C30" s="12" t="n">
        <f aca="false">C28+C29</f>
        <v>36</v>
      </c>
      <c r="D30" s="22" t="n">
        <f aca="false">D28+D29</f>
        <v>41</v>
      </c>
      <c r="E30" s="22" t="n">
        <f aca="false">E28+E29</f>
        <v>36</v>
      </c>
      <c r="F30" s="22" t="n">
        <f aca="false">F28+F29</f>
        <v>38</v>
      </c>
      <c r="G30" s="22" t="n">
        <f aca="false">G28+G29</f>
        <v>17</v>
      </c>
    </row>
    <row r="31" customFormat="false" ht="15.75" hidden="false" customHeight="true" outlineLevel="0" collapsed="false">
      <c r="B31" s="23"/>
      <c r="C31" s="24" t="s">
        <v>10</v>
      </c>
      <c r="D31" s="24"/>
      <c r="E31" s="24"/>
      <c r="F31" s="24"/>
    </row>
    <row r="32" customFormat="false" ht="15.75" hidden="false" customHeight="true" outlineLevel="0" collapsed="false">
      <c r="B32" s="23"/>
      <c r="C32" s="24"/>
      <c r="D32" s="24"/>
      <c r="E32" s="24"/>
      <c r="F32" s="24"/>
    </row>
    <row r="35" customFormat="false" ht="15.75" hidden="false" customHeight="true" outlineLevel="0" collapsed="false">
      <c r="B35" s="4" t="s">
        <v>0</v>
      </c>
      <c r="C35" s="19" t="n">
        <v>101</v>
      </c>
      <c r="D35" s="20" t="n">
        <f aca="false">C35+1</f>
        <v>102</v>
      </c>
      <c r="E35" s="20" t="n">
        <f aca="false">D35+1</f>
        <v>103</v>
      </c>
      <c r="F35" s="20" t="n">
        <f aca="false">E35+1</f>
        <v>104</v>
      </c>
      <c r="G35" s="20" t="n">
        <f aca="false">F35+1</f>
        <v>105</v>
      </c>
    </row>
    <row r="36" customFormat="false" ht="15.75" hidden="false" customHeight="true" outlineLevel="0" collapsed="false">
      <c r="B36" s="21" t="s">
        <v>1</v>
      </c>
      <c r="C36" s="12" t="n">
        <f aca="false">C25</f>
        <v>76</v>
      </c>
      <c r="D36" s="12" t="n">
        <f aca="false">D25</f>
        <v>76</v>
      </c>
      <c r="E36" s="12" t="n">
        <f aca="false">E25</f>
        <v>83</v>
      </c>
      <c r="F36" s="12" t="n">
        <f aca="false">F25</f>
        <v>75</v>
      </c>
      <c r="G36" s="12" t="n">
        <f aca="false">G25</f>
        <v>46</v>
      </c>
    </row>
    <row r="37" customFormat="false" ht="15.75" hidden="false" customHeight="true" outlineLevel="0" collapsed="false">
      <c r="B37" s="21" t="s">
        <v>2</v>
      </c>
      <c r="C37" s="12" t="n">
        <f aca="false">C26</f>
        <v>98</v>
      </c>
      <c r="D37" s="12" t="n">
        <f aca="false">D26</f>
        <v>100</v>
      </c>
      <c r="E37" s="12" t="n">
        <f aca="false">E26</f>
        <v>100</v>
      </c>
      <c r="F37" s="12" t="n">
        <f aca="false">F26</f>
        <v>100</v>
      </c>
      <c r="G37" s="12" t="n">
        <f aca="false">G26</f>
        <v>99</v>
      </c>
    </row>
    <row r="38" customFormat="false" ht="15.75" hidden="false" customHeight="true" outlineLevel="0" collapsed="false">
      <c r="B38" s="21" t="s">
        <v>3</v>
      </c>
      <c r="C38" s="12" t="n">
        <f aca="false">C27</f>
        <v>0</v>
      </c>
      <c r="D38" s="12" t="n">
        <f aca="false">D27</f>
        <v>0</v>
      </c>
      <c r="E38" s="12" t="n">
        <f aca="false">E27</f>
        <v>35</v>
      </c>
      <c r="F38" s="12" t="n">
        <f aca="false">F27</f>
        <v>23</v>
      </c>
      <c r="G38" s="12" t="n">
        <f aca="false">G27</f>
        <v>0</v>
      </c>
    </row>
    <row r="39" customFormat="false" ht="15.75" hidden="false" customHeight="true" outlineLevel="0" collapsed="false">
      <c r="B39" s="21" t="s">
        <v>4</v>
      </c>
      <c r="C39" s="12" t="n">
        <f aca="false">C28</f>
        <v>32</v>
      </c>
      <c r="D39" s="12" t="n">
        <f aca="false">D28</f>
        <v>36</v>
      </c>
      <c r="E39" s="12" t="n">
        <f aca="false">E28</f>
        <v>33</v>
      </c>
      <c r="F39" s="12" t="n">
        <f aca="false">F28</f>
        <v>31</v>
      </c>
      <c r="G39" s="12" t="n">
        <f aca="false">G28</f>
        <v>9</v>
      </c>
      <c r="H39" s="18" t="n">
        <f aca="false">SUM(C39:G39)</f>
        <v>141</v>
      </c>
    </row>
    <row r="40" customFormat="false" ht="15.75" hidden="false" customHeight="true" outlineLevel="0" collapsed="false">
      <c r="B40" s="21" t="s">
        <v>5</v>
      </c>
      <c r="C40" s="12" t="n">
        <f aca="false">C29</f>
        <v>4</v>
      </c>
      <c r="D40" s="12" t="n">
        <f aca="false">D29</f>
        <v>5</v>
      </c>
      <c r="E40" s="12" t="n">
        <f aca="false">E29</f>
        <v>3</v>
      </c>
      <c r="F40" s="12" t="n">
        <f aca="false">F29</f>
        <v>7</v>
      </c>
      <c r="G40" s="12" t="n">
        <f aca="false">G29</f>
        <v>8</v>
      </c>
      <c r="H40" s="18" t="n">
        <f aca="false">SUM(C40:G40)</f>
        <v>27</v>
      </c>
    </row>
    <row r="41" customFormat="false" ht="15.75" hidden="false" customHeight="true" outlineLevel="0" collapsed="false">
      <c r="B41" s="21" t="s">
        <v>11</v>
      </c>
      <c r="C41" s="25" t="n">
        <f aca="false">(C39/C42)</f>
        <v>0.888888888888889</v>
      </c>
      <c r="D41" s="25" t="n">
        <f aca="false">(D39/D42)</f>
        <v>0.878048780487805</v>
      </c>
      <c r="E41" s="25" t="n">
        <f aca="false">(E39/E42)</f>
        <v>0.916666666666667</v>
      </c>
      <c r="F41" s="25" t="n">
        <f aca="false">(F39/F42)</f>
        <v>0.81578947368421</v>
      </c>
      <c r="G41" s="25" t="n">
        <f aca="false">(G39/G42)</f>
        <v>0.529411764705882</v>
      </c>
      <c r="H41" s="25" t="n">
        <f aca="false">(H39/H42)</f>
        <v>0.839285714285714</v>
      </c>
    </row>
    <row r="42" customFormat="false" ht="15.75" hidden="false" customHeight="true" outlineLevel="0" collapsed="false">
      <c r="B42" s="21" t="s">
        <v>6</v>
      </c>
      <c r="C42" s="12" t="n">
        <f aca="false">C39+C40</f>
        <v>36</v>
      </c>
      <c r="D42" s="22" t="n">
        <f aca="false">D39+D40</f>
        <v>41</v>
      </c>
      <c r="E42" s="22" t="n">
        <f aca="false">E39+E40</f>
        <v>36</v>
      </c>
      <c r="F42" s="22" t="n">
        <f aca="false">F39+F40</f>
        <v>38</v>
      </c>
      <c r="G42" s="22" t="n">
        <f aca="false">G39+G40</f>
        <v>17</v>
      </c>
      <c r="H42" s="22" t="n">
        <f aca="false">H39+H40</f>
        <v>168</v>
      </c>
    </row>
    <row r="43" customFormat="false" ht="15.75" hidden="false" customHeight="true" outlineLevel="0" collapsed="false">
      <c r="B43" s="23"/>
      <c r="C43" s="24" t="s">
        <v>10</v>
      </c>
      <c r="D43" s="24"/>
      <c r="E43" s="24"/>
      <c r="F43" s="24"/>
    </row>
    <row r="44" customFormat="false" ht="15.75" hidden="false" customHeight="true" outlineLevel="0" collapsed="false">
      <c r="B44" s="23"/>
      <c r="C44" s="24"/>
      <c r="D44" s="24"/>
      <c r="E44" s="24"/>
      <c r="F44" s="24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C9:F10"/>
    <mergeCell ref="B12:F12"/>
    <mergeCell ref="C20:F21"/>
    <mergeCell ref="C31:F32"/>
    <mergeCell ref="C43:F44"/>
  </mergeCells>
  <conditionalFormatting sqref="A6">
    <cfRule type="expression" priority="2" aboveAverage="0" equalAverage="0" bottom="0" percent="0" rank="0" text="" dxfId="0">
      <formula>LEN(TRIM(A6))&gt;0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T7" colorId="64" zoomScale="100" zoomScaleNormal="100" zoomScalePageLayoutView="100" workbookViewId="0">
      <selection pane="topLeft" activeCell="BL6" activeCellId="1" sqref="BN:BN BL6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4" min="2" style="0" width="2.99"/>
    <col collapsed="false" customWidth="true" hidden="false" outlineLevel="0" max="5" min="5" style="0" width="11.71"/>
    <col collapsed="false" customWidth="true" hidden="false" outlineLevel="0" max="6" min="6" style="0" width="3.43"/>
    <col collapsed="false" customWidth="true" hidden="false" outlineLevel="0" max="7" min="7" style="0" width="9"/>
    <col collapsed="false" customWidth="true" hidden="false" outlineLevel="0" max="8" min="8" style="0" width="3.43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27.43"/>
    <col collapsed="false" customWidth="true" hidden="false" outlineLevel="0" max="12" min="12" style="0" width="4.71"/>
    <col collapsed="false" customWidth="true" hidden="false" outlineLevel="0" max="13" min="13" style="0" width="23.14"/>
    <col collapsed="false" customWidth="true" hidden="fals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6" min="24" style="0" width="6.01"/>
    <col collapsed="false" customWidth="true" hidden="false" outlineLevel="0" max="27" min="27" style="0" width="4.14"/>
    <col collapsed="false" customWidth="true" hidden="false" outlineLevel="0" max="29" min="28" style="0" width="6.01"/>
    <col collapsed="false" customWidth="true" hidden="false" outlineLevel="0" max="30" min="30" style="0" width="6.42"/>
    <col collapsed="false" customWidth="true" hidden="false" outlineLevel="0" max="31" min="31" style="0" width="4.14"/>
    <col collapsed="false" customWidth="true" hidden="false" outlineLevel="0" max="34" min="32" style="0" width="6.71"/>
    <col collapsed="false" customWidth="true" hidden="false" outlineLevel="0" max="35" min="35" style="0" width="4.14"/>
    <col collapsed="false" customWidth="true" hidden="false" outlineLevel="0" max="46" min="36" style="0" width="6.71"/>
    <col collapsed="false" customWidth="true" hidden="false" outlineLevel="0" max="47" min="47" style="0" width="7.41"/>
    <col collapsed="false" customWidth="true" hidden="false" outlineLevel="0" max="59" min="48" style="0" width="6.71"/>
    <col collapsed="false" customWidth="true" hidden="false" outlineLevel="0" max="60" min="60" style="0" width="4.71"/>
    <col collapsed="false" customWidth="true" hidden="false" outlineLevel="0" max="70" min="61" style="0" width="6.71"/>
    <col collapsed="false" customWidth="true" hidden="false" outlineLevel="0" max="71" min="71" style="0" width="4.71"/>
    <col collapsed="false" customWidth="true" hidden="false" outlineLevel="0" max="79" min="72" style="0" width="6.71"/>
    <col collapsed="false" customWidth="true" hidden="false" outlineLevel="0" max="80" min="80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 t="s">
        <v>13</v>
      </c>
      <c r="AC1" s="28"/>
      <c r="AD1" s="28"/>
      <c r="AE1" s="28"/>
      <c r="AF1" s="29" t="s">
        <v>14</v>
      </c>
      <c r="AG1" s="29"/>
      <c r="AH1" s="29"/>
      <c r="AI1" s="29"/>
      <c r="AJ1" s="30" t="s">
        <v>15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 t="s">
        <v>16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2" t="s">
        <v>17</v>
      </c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3" t="s">
        <v>18</v>
      </c>
      <c r="BU1" s="33"/>
      <c r="BV1" s="33"/>
      <c r="BW1" s="33"/>
      <c r="BX1" s="33"/>
      <c r="BY1" s="33"/>
      <c r="BZ1" s="33"/>
      <c r="CA1" s="33"/>
      <c r="CB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6"/>
      <c r="AB2" s="35" t="n">
        <v>30</v>
      </c>
      <c r="AC2" s="35" t="n">
        <v>70</v>
      </c>
      <c r="AD2" s="37"/>
      <c r="AE2" s="36"/>
      <c r="AF2" s="35" t="n">
        <v>40</v>
      </c>
      <c r="AG2" s="35" t="n">
        <v>60</v>
      </c>
      <c r="AH2" s="35"/>
      <c r="AI2" s="38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39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31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32"/>
      <c r="BT2" s="27"/>
      <c r="BU2" s="27"/>
      <c r="BV2" s="27"/>
      <c r="BW2" s="27"/>
      <c r="BX2" s="27"/>
      <c r="BY2" s="27"/>
      <c r="BZ2" s="27"/>
      <c r="CA2" s="27"/>
      <c r="CB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36"/>
      <c r="AB3" s="42" t="n">
        <v>0.3</v>
      </c>
      <c r="AC3" s="42" t="n">
        <v>0.7</v>
      </c>
      <c r="AD3" s="37" t="n">
        <f aca="false">AD2/100</f>
        <v>0</v>
      </c>
      <c r="AE3" s="36"/>
      <c r="AF3" s="42" t="n">
        <f aca="false">AF2/100</f>
        <v>0.4</v>
      </c>
      <c r="AG3" s="42" t="n">
        <f aca="false">AG2/100</f>
        <v>0.6</v>
      </c>
      <c r="AH3" s="42"/>
      <c r="AI3" s="38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9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31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32"/>
      <c r="BT3" s="43"/>
      <c r="BU3" s="43"/>
      <c r="BV3" s="43"/>
      <c r="BW3" s="43"/>
      <c r="BX3" s="43"/>
      <c r="BY3" s="43"/>
      <c r="BZ3" s="43"/>
      <c r="CA3" s="43"/>
      <c r="CB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36" t="s">
        <v>32</v>
      </c>
      <c r="AB4" s="27" t="s">
        <v>40</v>
      </c>
      <c r="AC4" s="27" t="s">
        <v>41</v>
      </c>
      <c r="AD4" s="37" t="s">
        <v>43</v>
      </c>
      <c r="AE4" s="36" t="s">
        <v>33</v>
      </c>
      <c r="AF4" s="27" t="s">
        <v>40</v>
      </c>
      <c r="AG4" s="27" t="s">
        <v>41</v>
      </c>
      <c r="AH4" s="27" t="s">
        <v>43</v>
      </c>
      <c r="AI4" s="29" t="s">
        <v>39</v>
      </c>
      <c r="AJ4" s="48" t="s">
        <v>44</v>
      </c>
      <c r="AK4" s="48" t="s">
        <v>45</v>
      </c>
      <c r="AL4" s="48" t="s">
        <v>46</v>
      </c>
      <c r="AM4" s="48" t="s">
        <v>47</v>
      </c>
      <c r="AN4" s="48" t="s">
        <v>48</v>
      </c>
      <c r="AO4" s="48" t="s">
        <v>49</v>
      </c>
      <c r="AP4" s="48" t="s">
        <v>50</v>
      </c>
      <c r="AQ4" s="48" t="s">
        <v>51</v>
      </c>
      <c r="AR4" s="48" t="s">
        <v>52</v>
      </c>
      <c r="AS4" s="48" t="s">
        <v>53</v>
      </c>
      <c r="AT4" s="48" t="s">
        <v>54</v>
      </c>
      <c r="AU4" s="49" t="s">
        <v>35</v>
      </c>
      <c r="AV4" s="48" t="s">
        <v>44</v>
      </c>
      <c r="AW4" s="48" t="s">
        <v>45</v>
      </c>
      <c r="AX4" s="48" t="s">
        <v>46</v>
      </c>
      <c r="AY4" s="48" t="s">
        <v>47</v>
      </c>
      <c r="AZ4" s="48" t="s">
        <v>48</v>
      </c>
      <c r="BA4" s="48" t="s">
        <v>49</v>
      </c>
      <c r="BB4" s="48" t="s">
        <v>50</v>
      </c>
      <c r="BC4" s="48" t="s">
        <v>51</v>
      </c>
      <c r="BD4" s="48" t="s">
        <v>52</v>
      </c>
      <c r="BE4" s="48" t="s">
        <v>53</v>
      </c>
      <c r="BF4" s="48" t="s">
        <v>55</v>
      </c>
      <c r="BG4" s="48" t="s">
        <v>56</v>
      </c>
      <c r="BH4" s="50" t="s">
        <v>36</v>
      </c>
      <c r="BI4" s="48" t="s">
        <v>44</v>
      </c>
      <c r="BJ4" s="48" t="s">
        <v>45</v>
      </c>
      <c r="BK4" s="48" t="s">
        <v>46</v>
      </c>
      <c r="BL4" s="48" t="s">
        <v>47</v>
      </c>
      <c r="BM4" s="48" t="s">
        <v>48</v>
      </c>
      <c r="BN4" s="48" t="s">
        <v>49</v>
      </c>
      <c r="BO4" s="48" t="s">
        <v>50</v>
      </c>
      <c r="BP4" s="48" t="s">
        <v>51</v>
      </c>
      <c r="BQ4" s="48" t="s">
        <v>52</v>
      </c>
      <c r="BR4" s="48" t="s">
        <v>53</v>
      </c>
      <c r="BS4" s="51" t="s">
        <v>37</v>
      </c>
      <c r="BT4" s="48" t="s">
        <v>45</v>
      </c>
      <c r="BU4" s="48" t="s">
        <v>46</v>
      </c>
      <c r="BV4" s="48" t="s">
        <v>47</v>
      </c>
      <c r="BW4" s="48" t="s">
        <v>48</v>
      </c>
      <c r="BX4" s="48" t="s">
        <v>49</v>
      </c>
      <c r="BY4" s="48" t="s">
        <v>50</v>
      </c>
      <c r="BZ4" s="48" t="s">
        <v>51</v>
      </c>
      <c r="CA4" s="48" t="s">
        <v>52</v>
      </c>
      <c r="CB4" s="52" t="s">
        <v>38</v>
      </c>
    </row>
    <row r="5" customFormat="false" ht="15.75" hidden="false" customHeight="true" outlineLevel="0" collapsed="false">
      <c r="A5" s="13" t="str">
        <f aca="false">$E5&amp;"-"&amp;$F5</f>
        <v>202060647-1</v>
      </c>
      <c r="B5" s="18" t="n">
        <f aca="false">$W5</f>
        <v>96</v>
      </c>
      <c r="C5" s="13"/>
      <c r="D5" s="53" t="n">
        <v>1</v>
      </c>
      <c r="E5" s="53" t="s">
        <v>57</v>
      </c>
      <c r="F5" s="53" t="s">
        <v>58</v>
      </c>
      <c r="G5" s="53" t="s">
        <v>59</v>
      </c>
      <c r="H5" s="53" t="s">
        <v>60</v>
      </c>
      <c r="I5" s="53" t="s">
        <v>61</v>
      </c>
      <c r="J5" s="53" t="s">
        <v>62</v>
      </c>
      <c r="K5" s="53" t="s">
        <v>63</v>
      </c>
      <c r="L5" s="53" t="s">
        <v>58</v>
      </c>
      <c r="M5" s="53" t="s">
        <v>64</v>
      </c>
      <c r="N5" s="53" t="s">
        <v>65</v>
      </c>
      <c r="O5" s="54" t="n">
        <f aca="false">$AA5</f>
        <v>100</v>
      </c>
      <c r="P5" s="54" t="n">
        <f aca="false">$AE5</f>
        <v>100</v>
      </c>
      <c r="Q5" s="54" t="n">
        <f aca="false">IFERROR(IF($V5&lt;&gt;0,ROUND((MAX(O5:P5)*0.5+$V5*0.5),0),ROUND(($O5*0.5+$P5*0.5),0)),)</f>
        <v>100</v>
      </c>
      <c r="R5" s="54" t="n">
        <f aca="false">$AU5</f>
        <v>84</v>
      </c>
      <c r="S5" s="54" t="n">
        <f aca="false">$BH5</f>
        <v>99.7</v>
      </c>
      <c r="T5" s="54" t="n">
        <f aca="false">$BS5</f>
        <v>98.545</v>
      </c>
      <c r="U5" s="54" t="n">
        <f aca="false">$CB5</f>
        <v>100</v>
      </c>
      <c r="V5" s="55" t="n">
        <f aca="false">$AI5</f>
        <v>0</v>
      </c>
      <c r="W5" s="56" t="n">
        <f aca="false">IF($Q5&gt;=55,ROUND($Q5*$Q$3+$R5*$R$3+$S5*$S$3+$T5*$T$3+$U5*$U$3,0),$Q5)</f>
        <v>96</v>
      </c>
      <c r="X5" s="54" t="n">
        <v>20</v>
      </c>
      <c r="Y5" s="57" t="n">
        <v>30</v>
      </c>
      <c r="Z5" s="57" t="n">
        <v>50</v>
      </c>
      <c r="AA5" s="58" t="n">
        <f aca="false">IFERROR(SUM(X5:Z5),0)</f>
        <v>100</v>
      </c>
      <c r="AB5" s="59" t="n">
        <v>30</v>
      </c>
      <c r="AC5" s="8" t="n">
        <v>70</v>
      </c>
      <c r="AD5" s="60" t="n">
        <v>1</v>
      </c>
      <c r="AE5" s="58" t="n">
        <f aca="false">ROUND(AB5+(AC5*AD5),0)</f>
        <v>100</v>
      </c>
      <c r="AF5" s="57"/>
      <c r="AG5" s="57"/>
      <c r="AH5" s="60"/>
      <c r="AI5" s="58" t="n">
        <f aca="false">ROUND(SUM(AF5:AG5)*AH5,0)</f>
        <v>0</v>
      </c>
      <c r="AJ5" s="61" t="n">
        <f aca="false">IFERROR(__xludf.dummyfunction("""COMPUTED_VALUE"""),100)</f>
        <v>100</v>
      </c>
      <c r="AK5" s="61" t="n">
        <f aca="false">IFERROR(__xludf.dummyfunction("""COMPUTED_VALUE"""),0)</f>
        <v>0</v>
      </c>
      <c r="AL5" s="61" t="n">
        <f aca="false">IFERROR(__xludf.dummyfunction("""COMPUTED_VALUE"""),100)</f>
        <v>100</v>
      </c>
      <c r="AM5" s="61" t="n">
        <f aca="false">IFERROR(__xludf.dummyfunction("""COMPUTED_VALUE"""),100)</f>
        <v>100</v>
      </c>
      <c r="AN5" s="61" t="n">
        <f aca="false">IFERROR(__xludf.dummyfunction("""COMPUTED_VALUE"""),100)</f>
        <v>100</v>
      </c>
      <c r="AO5" s="61" t="n">
        <f aca="false">IFERROR(__xludf.dummyfunction("""COMPUTED_VALUE"""),60)</f>
        <v>60</v>
      </c>
      <c r="AP5" s="61" t="n">
        <f aca="false">IFERROR(__xludf.dummyfunction("""COMPUTED_VALUE"""),80)</f>
        <v>80</v>
      </c>
      <c r="AQ5" s="61" t="n">
        <f aca="false">IFERROR(__xludf.dummyfunction("""COMPUTED_VALUE"""),100)</f>
        <v>100</v>
      </c>
      <c r="AR5" s="61" t="n">
        <f aca="false">IFERROR(__xludf.dummyfunction("""COMPUTED_VALUE"""),100)</f>
        <v>100</v>
      </c>
      <c r="AS5" s="61" t="n">
        <f aca="false">IFERROR(__xludf.dummyfunction("""COMPUTED_VALUE"""),100)</f>
        <v>100</v>
      </c>
      <c r="AT5" s="62"/>
      <c r="AU5" s="58" t="n">
        <f aca="false">IFERROR(AVERAGE(AJ5:AT5),0)</f>
        <v>84</v>
      </c>
      <c r="AV5" s="62" t="n">
        <v>100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97</v>
      </c>
      <c r="BC5" s="62" t="n">
        <v>100</v>
      </c>
      <c r="BD5" s="62" t="n">
        <v>100</v>
      </c>
      <c r="BE5" s="62" t="n">
        <v>100</v>
      </c>
      <c r="BF5" s="62"/>
      <c r="BG5" s="62"/>
      <c r="BH5" s="58" t="n">
        <f aca="false">IFERROR(AVERAGE(AV5:BG5),0)</f>
        <v>99.7</v>
      </c>
      <c r="BI5" s="62" t="n">
        <v>100</v>
      </c>
      <c r="BJ5" s="62" t="n">
        <v>100</v>
      </c>
      <c r="BK5" s="62" t="n">
        <v>90</v>
      </c>
      <c r="BL5" s="62" t="n">
        <v>95.45</v>
      </c>
      <c r="BM5" s="62" t="n">
        <v>100</v>
      </c>
      <c r="BN5" s="62" t="n">
        <v>100</v>
      </c>
      <c r="BO5" s="62" t="n">
        <v>100</v>
      </c>
      <c r="BP5" s="62" t="n">
        <v>100</v>
      </c>
      <c r="BQ5" s="62" t="n">
        <v>100</v>
      </c>
      <c r="BR5" s="62" t="n">
        <v>100</v>
      </c>
      <c r="BS5" s="58" t="n">
        <f aca="false">IFERROR(AVERAGE(BI5:BR5),0)</f>
        <v>98.545</v>
      </c>
      <c r="BT5" s="61" t="n">
        <f aca="false">IFERROR(__xludf.dummyfunction("""COMPUTED_VALUE"""),100)</f>
        <v>100</v>
      </c>
      <c r="BU5" s="61" t="n">
        <f aca="false">IFERROR(__xludf.dummyfunction("""COMPUTED_VALUE"""),100)</f>
        <v>100</v>
      </c>
      <c r="BV5" s="61" t="n">
        <f aca="false">IFERROR(__xludf.dummyfunction("""COMPUTED_VALUE"""),100)</f>
        <v>100</v>
      </c>
      <c r="BW5" s="61" t="n">
        <f aca="false">IFERROR(__xludf.dummyfunction("""COMPUTED_VALUE"""),100)</f>
        <v>100</v>
      </c>
      <c r="BX5" s="61" t="n">
        <f aca="false">IFERROR(__xludf.dummyfunction("""COMPUTED_VALUE"""),100)</f>
        <v>100</v>
      </c>
      <c r="BY5" s="61" t="n">
        <f aca="false">IFERROR(__xludf.dummyfunction("""COMPUTED_VALUE"""),100)</f>
        <v>100</v>
      </c>
      <c r="BZ5" s="61" t="n">
        <f aca="false">IFERROR(__xludf.dummyfunction("""COMPUTED_VALUE"""),100)</f>
        <v>100</v>
      </c>
      <c r="CA5" s="61" t="n">
        <f aca="false">IFERROR(__xludf.dummyfunction("""COMPUTED_VALUE"""),100)</f>
        <v>100</v>
      </c>
      <c r="CB5" s="61" t="n">
        <f aca="false">IFERROR(__xludf.dummyfunction("""COMPUTED_VALUE"""),100)</f>
        <v>100</v>
      </c>
    </row>
    <row r="6" customFormat="false" ht="15.75" hidden="false" customHeight="true" outlineLevel="0" collapsed="false">
      <c r="A6" s="13" t="str">
        <f aca="false">$E6&amp;"-"&amp;$F6</f>
        <v>202060543-2</v>
      </c>
      <c r="B6" s="18" t="n">
        <f aca="false">$W6</f>
        <v>75</v>
      </c>
      <c r="C6" s="13"/>
      <c r="D6" s="63" t="n">
        <v>2</v>
      </c>
      <c r="E6" s="53" t="s">
        <v>66</v>
      </c>
      <c r="F6" s="53" t="s">
        <v>67</v>
      </c>
      <c r="G6" s="53" t="s">
        <v>68</v>
      </c>
      <c r="H6" s="53" t="s">
        <v>67</v>
      </c>
      <c r="I6" s="53" t="s">
        <v>69</v>
      </c>
      <c r="J6" s="53" t="s">
        <v>70</v>
      </c>
      <c r="K6" s="53" t="s">
        <v>71</v>
      </c>
      <c r="L6" s="53" t="s">
        <v>58</v>
      </c>
      <c r="M6" s="53" t="s">
        <v>64</v>
      </c>
      <c r="N6" s="53" t="s">
        <v>72</v>
      </c>
      <c r="O6" s="54" t="n">
        <f aca="false">$AA6</f>
        <v>95</v>
      </c>
      <c r="P6" s="54" t="n">
        <f aca="false">$AE6</f>
        <v>30</v>
      </c>
      <c r="Q6" s="54" t="n">
        <f aca="false">IFERROR(IF($V6&lt;&gt;0,ROUND((MAX(O6:P6)*0.5+$V6*0.5),0),ROUND(($O6*0.5+$P6*0.5),0)),)</f>
        <v>63</v>
      </c>
      <c r="R6" s="54" t="n">
        <f aca="false">$AU6</f>
        <v>90</v>
      </c>
      <c r="S6" s="54" t="n">
        <f aca="false">$BH6</f>
        <v>99.2</v>
      </c>
      <c r="T6" s="54" t="n">
        <f aca="false">$BS6</f>
        <v>84.5</v>
      </c>
      <c r="U6" s="54" t="n">
        <f aca="false">$CB6</f>
        <v>75</v>
      </c>
      <c r="V6" s="55" t="n">
        <f aca="false">$AI6</f>
        <v>0</v>
      </c>
      <c r="W6" s="56" t="n">
        <f aca="false">IF($Q6&gt;=55,ROUND($Q6*$Q$3+$R6*$R$3+$S6*$S$3+$T6*$T$3+$U6*$U$3,0),$Q6)</f>
        <v>75</v>
      </c>
      <c r="X6" s="54" t="n">
        <v>20</v>
      </c>
      <c r="Y6" s="57" t="n">
        <v>30</v>
      </c>
      <c r="Z6" s="57" t="n">
        <v>45</v>
      </c>
      <c r="AA6" s="58" t="n">
        <f aca="false">IFERROR(SUM(X6:Z6),0)</f>
        <v>95</v>
      </c>
      <c r="AB6" s="59" t="n">
        <v>30</v>
      </c>
      <c r="AC6" s="8" t="n">
        <v>0</v>
      </c>
      <c r="AD6" s="60" t="n">
        <v>0</v>
      </c>
      <c r="AE6" s="58" t="n">
        <f aca="false">ROUND(AB6+(AC6*AD6),0)</f>
        <v>30</v>
      </c>
      <c r="AF6" s="57"/>
      <c r="AG6" s="57"/>
      <c r="AH6" s="60"/>
      <c r="AI6" s="58" t="n">
        <f aca="false">ROUND(SUM(AF6:AG6)*AH6,0)</f>
        <v>0</v>
      </c>
      <c r="AJ6" s="61" t="n">
        <f aca="false">IFERROR(__xludf.dummyfunction("""COMPUTED_VALUE"""),100)</f>
        <v>100</v>
      </c>
      <c r="AK6" s="61" t="n">
        <f aca="false">IFERROR(__xludf.dummyfunction("""COMPUTED_VALUE"""),100)</f>
        <v>100</v>
      </c>
      <c r="AL6" s="61" t="n">
        <f aca="false">IFERROR(__xludf.dummyfunction("""COMPUTED_VALUE"""),100)</f>
        <v>100</v>
      </c>
      <c r="AM6" s="61" t="n">
        <f aca="false">IFERROR(__xludf.dummyfunction("""COMPUTED_VALUE"""),100)</f>
        <v>100</v>
      </c>
      <c r="AN6" s="61" t="n">
        <f aca="false">IFERROR(__xludf.dummyfunction("""COMPUTED_VALUE"""),100)</f>
        <v>100</v>
      </c>
      <c r="AO6" s="61" t="n">
        <f aca="false">IFERROR(__xludf.dummyfunction("""COMPUTED_VALUE"""),100)</f>
        <v>100</v>
      </c>
      <c r="AP6" s="61" t="n">
        <f aca="false">IFERROR(__xludf.dummyfunction("""COMPUTED_VALUE"""),0)</f>
        <v>0</v>
      </c>
      <c r="AQ6" s="61" t="n">
        <f aca="false">IFERROR(__xludf.dummyfunction("""COMPUTED_VALUE"""),100)</f>
        <v>100</v>
      </c>
      <c r="AR6" s="61" t="n">
        <f aca="false">IFERROR(__xludf.dummyfunction("""COMPUTED_VALUE"""),100)</f>
        <v>100</v>
      </c>
      <c r="AS6" s="61" t="n">
        <f aca="false">IFERROR(__xludf.dummyfunction("""COMPUTED_VALUE"""),100)</f>
        <v>100</v>
      </c>
      <c r="AT6" s="62"/>
      <c r="AU6" s="58" t="n">
        <f aca="false">IFERROR(AVERAGE(AJ6:AT6),0)</f>
        <v>90</v>
      </c>
      <c r="AV6" s="62" t="n">
        <v>100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92</v>
      </c>
      <c r="BE6" s="62" t="n">
        <v>100</v>
      </c>
      <c r="BF6" s="62"/>
      <c r="BG6" s="62"/>
      <c r="BH6" s="58" t="n">
        <f aca="false">IFERROR(AVERAGE(AV6:BG6),0)</f>
        <v>99.2</v>
      </c>
      <c r="BI6" s="62" t="n">
        <v>100</v>
      </c>
      <c r="BJ6" s="62" t="n">
        <v>100</v>
      </c>
      <c r="BK6" s="62" t="n">
        <v>100</v>
      </c>
      <c r="BL6" s="62" t="n">
        <v>100</v>
      </c>
      <c r="BM6" s="62" t="n">
        <v>100</v>
      </c>
      <c r="BN6" s="62" t="n">
        <v>30</v>
      </c>
      <c r="BO6" s="62" t="n">
        <v>100</v>
      </c>
      <c r="BP6" s="62" t="n">
        <v>100</v>
      </c>
      <c r="BQ6" s="62" t="n">
        <v>100</v>
      </c>
      <c r="BR6" s="62" t="n">
        <v>15</v>
      </c>
      <c r="BS6" s="58" t="n">
        <f aca="false">IFERROR(AVERAGE(BI6:BR6),0)</f>
        <v>84.5</v>
      </c>
      <c r="BT6" s="61" t="n">
        <f aca="false">IFERROR(__xludf.dummyfunction("""COMPUTED_VALUE"""),100)</f>
        <v>100</v>
      </c>
      <c r="BU6" s="61" t="n">
        <f aca="false">IFERROR(__xludf.dummyfunction("""COMPUTED_VALUE"""),100)</f>
        <v>100</v>
      </c>
      <c r="BV6" s="61" t="n">
        <f aca="false">IFERROR(__xludf.dummyfunction("""COMPUTED_VALUE"""),100)</f>
        <v>100</v>
      </c>
      <c r="BW6" s="61" t="n">
        <f aca="false">IFERROR(__xludf.dummyfunction("""COMPUTED_VALUE"""),0)</f>
        <v>0</v>
      </c>
      <c r="BX6" s="61" t="n">
        <f aca="false">IFERROR(__xludf.dummyfunction("""COMPUTED_VALUE"""),100)</f>
        <v>100</v>
      </c>
      <c r="BY6" s="61" t="n">
        <f aca="false">IFERROR(__xludf.dummyfunction("""COMPUTED_VALUE"""),100)</f>
        <v>100</v>
      </c>
      <c r="BZ6" s="61" t="n">
        <f aca="false">IFERROR(__xludf.dummyfunction("""COMPUTED_VALUE"""),0)</f>
        <v>0</v>
      </c>
      <c r="CA6" s="61" t="n">
        <f aca="false">IFERROR(__xludf.dummyfunction("""COMPUTED_VALUE"""),100)</f>
        <v>100</v>
      </c>
      <c r="CB6" s="61" t="n">
        <f aca="false">IFERROR(__xludf.dummyfunction("""COMPUTED_VALUE"""),75)</f>
        <v>75</v>
      </c>
    </row>
    <row r="7" customFormat="false" ht="15.75" hidden="false" customHeight="true" outlineLevel="0" collapsed="false">
      <c r="A7" s="13" t="str">
        <f aca="false">$E7&amp;"-"&amp;$F7</f>
        <v>202060576-9</v>
      </c>
      <c r="B7" s="18" t="n">
        <f aca="false">$W7</f>
        <v>79</v>
      </c>
      <c r="C7" s="13"/>
      <c r="D7" s="63" t="n">
        <v>3</v>
      </c>
      <c r="E7" s="53" t="s">
        <v>73</v>
      </c>
      <c r="F7" s="53" t="s">
        <v>60</v>
      </c>
      <c r="G7" s="53" t="s">
        <v>74</v>
      </c>
      <c r="H7" s="53" t="s">
        <v>75</v>
      </c>
      <c r="I7" s="53" t="s">
        <v>76</v>
      </c>
      <c r="J7" s="53" t="s">
        <v>77</v>
      </c>
      <c r="K7" s="53" t="s">
        <v>78</v>
      </c>
      <c r="L7" s="53" t="s">
        <v>58</v>
      </c>
      <c r="M7" s="53" t="s">
        <v>64</v>
      </c>
      <c r="N7" s="53" t="s">
        <v>79</v>
      </c>
      <c r="O7" s="54" t="n">
        <f aca="false">$AA7</f>
        <v>85</v>
      </c>
      <c r="P7" s="54" t="n">
        <f aca="false">$AE7</f>
        <v>55</v>
      </c>
      <c r="Q7" s="54" t="n">
        <f aca="false">IFERROR(IF($V7&lt;&gt;0,ROUND((MAX(O7:P7)*0.5+$V7*0.5),0),ROUND(($O7*0.5+$P7*0.5),0)),)</f>
        <v>70</v>
      </c>
      <c r="R7" s="54" t="n">
        <f aca="false">$AU7</f>
        <v>98</v>
      </c>
      <c r="S7" s="54" t="n">
        <f aca="false">$BH7</f>
        <v>99</v>
      </c>
      <c r="T7" s="54" t="n">
        <f aca="false">$BS7</f>
        <v>72.273</v>
      </c>
      <c r="U7" s="54" t="n">
        <f aca="false">$CB7</f>
        <v>93.75</v>
      </c>
      <c r="V7" s="55" t="n">
        <f aca="false">$AI7</f>
        <v>0</v>
      </c>
      <c r="W7" s="56" t="n">
        <f aca="false">IF($Q7&gt;=55,ROUND($Q7*$Q$3+$R7*$R$3+$S7*$S$3+$T7*$T$3+$U7*$U$3,0),$Q7)</f>
        <v>79</v>
      </c>
      <c r="X7" s="54" t="n">
        <v>20</v>
      </c>
      <c r="Y7" s="57" t="n">
        <v>30</v>
      </c>
      <c r="Z7" s="57" t="n">
        <v>35</v>
      </c>
      <c r="AA7" s="58" t="n">
        <f aca="false">IFERROR(SUM(X7:Z7),0)</f>
        <v>85</v>
      </c>
      <c r="AB7" s="59" t="n">
        <v>30</v>
      </c>
      <c r="AC7" s="8" t="n">
        <v>35</v>
      </c>
      <c r="AD7" s="60" t="n">
        <v>0.7</v>
      </c>
      <c r="AE7" s="58" t="n">
        <f aca="false">ROUND(AB7+(AC7*AD7),0)</f>
        <v>55</v>
      </c>
      <c r="AF7" s="57"/>
      <c r="AG7" s="57"/>
      <c r="AH7" s="60"/>
      <c r="AI7" s="58" t="n">
        <f aca="false">ROUND(SUM(AF7:AG7)*AH7,0)</f>
        <v>0</v>
      </c>
      <c r="AJ7" s="61" t="n">
        <f aca="false">IFERROR(__xludf.dummyfunction("""COMPUTED_VALUE"""),100)</f>
        <v>100</v>
      </c>
      <c r="AK7" s="61" t="n">
        <f aca="false">IFERROR(__xludf.dummyfunction("""COMPUTED_VALUE"""),100)</f>
        <v>100</v>
      </c>
      <c r="AL7" s="61" t="n">
        <f aca="false">IFERROR(__xludf.dummyfunction("""COMPUTED_VALUE"""),100)</f>
        <v>100</v>
      </c>
      <c r="AM7" s="61" t="n">
        <f aca="false">IFERROR(__xludf.dummyfunction("""COMPUTED_VALUE"""),100)</f>
        <v>100</v>
      </c>
      <c r="AN7" s="61" t="n">
        <f aca="false">IFERROR(__xludf.dummyfunction("""COMPUTED_VALUE"""),100)</f>
        <v>100</v>
      </c>
      <c r="AO7" s="61" t="n">
        <f aca="false">IFERROR(__xludf.dummyfunction("""COMPUTED_VALUE"""),100)</f>
        <v>100</v>
      </c>
      <c r="AP7" s="61" t="n">
        <f aca="false">IFERROR(__xludf.dummyfunction("""COMPUTED_VALUE"""),80)</f>
        <v>80</v>
      </c>
      <c r="AQ7" s="61" t="n">
        <f aca="false">IFERROR(__xludf.dummyfunction("""COMPUTED_VALUE"""),100)</f>
        <v>100</v>
      </c>
      <c r="AR7" s="61" t="n">
        <f aca="false">IFERROR(__xludf.dummyfunction("""COMPUTED_VALUE"""),100)</f>
        <v>100</v>
      </c>
      <c r="AS7" s="61" t="n">
        <f aca="false">IFERROR(__xludf.dummyfunction("""COMPUTED_VALUE"""),100)</f>
        <v>100</v>
      </c>
      <c r="AT7" s="62"/>
      <c r="AU7" s="58" t="n">
        <f aca="false">IFERROR(AVERAGE(AJ7:AT7),0)</f>
        <v>98</v>
      </c>
      <c r="AV7" s="62" t="n">
        <v>100</v>
      </c>
      <c r="AW7" s="62" t="n">
        <v>100</v>
      </c>
      <c r="AX7" s="62" t="n">
        <v>100</v>
      </c>
      <c r="AY7" s="62" t="n">
        <v>100</v>
      </c>
      <c r="AZ7" s="62" t="n">
        <v>97</v>
      </c>
      <c r="BA7" s="62" t="n">
        <v>96</v>
      </c>
      <c r="BB7" s="62" t="n">
        <v>97</v>
      </c>
      <c r="BC7" s="62" t="n">
        <v>100</v>
      </c>
      <c r="BD7" s="62" t="n">
        <v>100</v>
      </c>
      <c r="BE7" s="62" t="n">
        <v>100</v>
      </c>
      <c r="BF7" s="62"/>
      <c r="BG7" s="62"/>
      <c r="BH7" s="58" t="n">
        <f aca="false">IFERROR(AVERAGE(AV7:BG7),0)</f>
        <v>99</v>
      </c>
      <c r="BI7" s="62" t="n">
        <v>100</v>
      </c>
      <c r="BJ7" s="62" t="n">
        <v>100</v>
      </c>
      <c r="BK7" s="62" t="n">
        <v>85</v>
      </c>
      <c r="BL7" s="62" t="n">
        <v>72.73</v>
      </c>
      <c r="BM7" s="62" t="n">
        <v>100</v>
      </c>
      <c r="BN7" s="62" t="n">
        <v>80</v>
      </c>
      <c r="BO7" s="62" t="n">
        <v>65</v>
      </c>
      <c r="BP7" s="62" t="n">
        <v>20</v>
      </c>
      <c r="BQ7" s="62" t="n">
        <v>100</v>
      </c>
      <c r="BR7" s="62" t="n">
        <v>0</v>
      </c>
      <c r="BS7" s="58" t="n">
        <f aca="false">IFERROR(AVERAGE(BI7:BR7),0)</f>
        <v>72.273</v>
      </c>
      <c r="BT7" s="61" t="n">
        <f aca="false">IFERROR(__xludf.dummyfunction("""COMPUTED_VALUE"""),100)</f>
        <v>100</v>
      </c>
      <c r="BU7" s="61" t="n">
        <f aca="false">IFERROR(__xludf.dummyfunction("""COMPUTED_VALUE"""),100)</f>
        <v>100</v>
      </c>
      <c r="BV7" s="61" t="n">
        <f aca="false">IFERROR(__xludf.dummyfunction("""COMPUTED_VALUE"""),100)</f>
        <v>100</v>
      </c>
      <c r="BW7" s="61" t="n">
        <f aca="false">IFERROR(__xludf.dummyfunction("""COMPUTED_VALUE"""),100)</f>
        <v>100</v>
      </c>
      <c r="BX7" s="61" t="n">
        <f aca="false">IFERROR(__xludf.dummyfunction("""COMPUTED_VALUE"""),100)</f>
        <v>100</v>
      </c>
      <c r="BY7" s="61" t="n">
        <f aca="false">IFERROR(__xludf.dummyfunction("""COMPUTED_VALUE"""),100)</f>
        <v>100</v>
      </c>
      <c r="BZ7" s="61" t="n">
        <f aca="false">IFERROR(__xludf.dummyfunction("""COMPUTED_VALUE"""),50)</f>
        <v>50</v>
      </c>
      <c r="CA7" s="61" t="n">
        <f aca="false">IFERROR(__xludf.dummyfunction("""COMPUTED_VALUE"""),100)</f>
        <v>100</v>
      </c>
      <c r="CB7" s="61" t="n">
        <f aca="false">IFERROR(__xludf.dummyfunction("""COMPUTED_VALUE"""),93.75)</f>
        <v>93.75</v>
      </c>
    </row>
    <row r="8" customFormat="false" ht="15.75" hidden="false" customHeight="true" outlineLevel="0" collapsed="false">
      <c r="A8" s="13" t="str">
        <f aca="false">$E8&amp;"-"&amp;$F8</f>
        <v>202060608-0</v>
      </c>
      <c r="B8" s="18" t="n">
        <f aca="false">$W8</f>
        <v>95</v>
      </c>
      <c r="C8" s="13"/>
      <c r="D8" s="63" t="n">
        <v>4</v>
      </c>
      <c r="E8" s="53" t="s">
        <v>80</v>
      </c>
      <c r="F8" s="53" t="s">
        <v>81</v>
      </c>
      <c r="G8" s="53" t="s">
        <v>82</v>
      </c>
      <c r="H8" s="53" t="s">
        <v>83</v>
      </c>
      <c r="I8" s="53" t="s">
        <v>84</v>
      </c>
      <c r="J8" s="53" t="s">
        <v>85</v>
      </c>
      <c r="K8" s="53" t="s">
        <v>86</v>
      </c>
      <c r="L8" s="53" t="s">
        <v>58</v>
      </c>
      <c r="M8" s="53" t="s">
        <v>64</v>
      </c>
      <c r="N8" s="53" t="s">
        <v>87</v>
      </c>
      <c r="O8" s="54" t="n">
        <f aca="false">$AA8</f>
        <v>95</v>
      </c>
      <c r="P8" s="54" t="n">
        <f aca="false">$AE8</f>
        <v>95</v>
      </c>
      <c r="Q8" s="54" t="n">
        <f aca="false">IFERROR(IF($V8&lt;&gt;0,ROUND((MAX(O8:P8)*0.5+$V8*0.5),0),ROUND(($O8*0.5+$P8*0.5),0)),)</f>
        <v>95</v>
      </c>
      <c r="R8" s="54" t="n">
        <f aca="false">$AU8</f>
        <v>96</v>
      </c>
      <c r="S8" s="54" t="n">
        <f aca="false">$BH8</f>
        <v>90</v>
      </c>
      <c r="T8" s="54" t="n">
        <f aca="false">$BS8</f>
        <v>99.545</v>
      </c>
      <c r="U8" s="54" t="n">
        <f aca="false">$CB8</f>
        <v>87.5</v>
      </c>
      <c r="V8" s="55" t="n">
        <f aca="false">$AI8</f>
        <v>0</v>
      </c>
      <c r="W8" s="56" t="n">
        <f aca="false">IF($Q8&gt;=55,ROUND($Q8*$Q$3+$R8*$R$3+$S8*$S$3+$T8*$T$3+$U8*$U$3,0),$Q8)</f>
        <v>95</v>
      </c>
      <c r="X8" s="54" t="n">
        <v>20</v>
      </c>
      <c r="Y8" s="57" t="n">
        <v>30</v>
      </c>
      <c r="Z8" s="57" t="n">
        <v>45</v>
      </c>
      <c r="AA8" s="58" t="n">
        <f aca="false">IFERROR(SUM(X8:Z8),0)</f>
        <v>95</v>
      </c>
      <c r="AB8" s="59" t="n">
        <v>25</v>
      </c>
      <c r="AC8" s="8" t="n">
        <v>70</v>
      </c>
      <c r="AD8" s="60" t="n">
        <v>1</v>
      </c>
      <c r="AE8" s="58" t="n">
        <f aca="false">ROUND(AB8+(AC8*AD8),0)</f>
        <v>95</v>
      </c>
      <c r="AF8" s="57"/>
      <c r="AG8" s="57"/>
      <c r="AH8" s="60"/>
      <c r="AI8" s="58" t="n">
        <f aca="false">ROUND(SUM(AF8:AG8)*AH8,0)</f>
        <v>0</v>
      </c>
      <c r="AJ8" s="61" t="n">
        <f aca="false">IFERROR(__xludf.dummyfunction("""COMPUTED_VALUE"""),100)</f>
        <v>100</v>
      </c>
      <c r="AK8" s="61" t="n">
        <f aca="false">IFERROR(__xludf.dummyfunction("""COMPUTED_VALUE"""),100)</f>
        <v>100</v>
      </c>
      <c r="AL8" s="61" t="n">
        <f aca="false">IFERROR(__xludf.dummyfunction("""COMPUTED_VALUE"""),100)</f>
        <v>100</v>
      </c>
      <c r="AM8" s="61" t="n">
        <f aca="false">IFERROR(__xludf.dummyfunction("""COMPUTED_VALUE"""),100)</f>
        <v>100</v>
      </c>
      <c r="AN8" s="61" t="n">
        <f aca="false">IFERROR(__xludf.dummyfunction("""COMPUTED_VALUE"""),100)</f>
        <v>100</v>
      </c>
      <c r="AO8" s="61" t="n">
        <f aca="false">IFERROR(__xludf.dummyfunction("""COMPUTED_VALUE"""),100)</f>
        <v>100</v>
      </c>
      <c r="AP8" s="61" t="n">
        <f aca="false">IFERROR(__xludf.dummyfunction("""COMPUTED_VALUE"""),100)</f>
        <v>100</v>
      </c>
      <c r="AQ8" s="61" t="n">
        <f aca="false">IFERROR(__xludf.dummyfunction("""COMPUTED_VALUE"""),100)</f>
        <v>100</v>
      </c>
      <c r="AR8" s="61" t="n">
        <f aca="false">IFERROR(__xludf.dummyfunction("""COMPUTED_VALUE"""),60)</f>
        <v>60</v>
      </c>
      <c r="AS8" s="61" t="n">
        <f aca="false">IFERROR(__xludf.dummyfunction("""COMPUTED_VALUE"""),100)</f>
        <v>100</v>
      </c>
      <c r="AT8" s="62"/>
      <c r="AU8" s="58" t="n">
        <f aca="false">IFERROR(AVERAGE(AJ8:AT8),0)</f>
        <v>96</v>
      </c>
      <c r="AV8" s="62" t="n">
        <v>0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/>
      <c r="BG8" s="62"/>
      <c r="BH8" s="58" t="n">
        <f aca="false">IFERROR(AVERAGE(AV8:BG8),0)</f>
        <v>90</v>
      </c>
      <c r="BI8" s="62" t="n">
        <v>100</v>
      </c>
      <c r="BJ8" s="62" t="n">
        <v>100</v>
      </c>
      <c r="BK8" s="62" t="n">
        <v>100</v>
      </c>
      <c r="BL8" s="62" t="n">
        <v>95.45</v>
      </c>
      <c r="BM8" s="62" t="n">
        <v>100</v>
      </c>
      <c r="BN8" s="62" t="n">
        <v>100</v>
      </c>
      <c r="BO8" s="62" t="n">
        <v>100</v>
      </c>
      <c r="BP8" s="62" t="n">
        <v>100</v>
      </c>
      <c r="BQ8" s="62" t="n">
        <v>100</v>
      </c>
      <c r="BR8" s="62" t="n">
        <v>100</v>
      </c>
      <c r="BS8" s="58" t="n">
        <f aca="false">IFERROR(AVERAGE(BI8:BR8),0)</f>
        <v>99.545</v>
      </c>
      <c r="BT8" s="61" t="n">
        <f aca="false">IFERROR(__xludf.dummyfunction("""COMPUTED_VALUE"""),0)</f>
        <v>0</v>
      </c>
      <c r="BU8" s="61" t="n">
        <f aca="false">IFERROR(__xludf.dummyfunction("""COMPUTED_VALUE"""),100)</f>
        <v>100</v>
      </c>
      <c r="BV8" s="61" t="n">
        <f aca="false">IFERROR(__xludf.dummyfunction("""COMPUTED_VALUE"""),100)</f>
        <v>100</v>
      </c>
      <c r="BW8" s="61" t="n">
        <f aca="false">IFERROR(__xludf.dummyfunction("""COMPUTED_VALUE"""),100)</f>
        <v>100</v>
      </c>
      <c r="BX8" s="61" t="n">
        <f aca="false">IFERROR(__xludf.dummyfunction("""COMPUTED_VALUE"""),100)</f>
        <v>100</v>
      </c>
      <c r="BY8" s="61" t="n">
        <f aca="false">IFERROR(__xludf.dummyfunction("""COMPUTED_VALUE"""),100)</f>
        <v>100</v>
      </c>
      <c r="BZ8" s="61" t="n">
        <f aca="false">IFERROR(__xludf.dummyfunction("""COMPUTED_VALUE"""),100)</f>
        <v>100</v>
      </c>
      <c r="CA8" s="61" t="n">
        <f aca="false">IFERROR(__xludf.dummyfunction("""COMPUTED_VALUE"""),100)</f>
        <v>100</v>
      </c>
      <c r="CB8" s="61" t="n">
        <f aca="false">IFERROR(__xludf.dummyfunction("""COMPUTED_VALUE"""),87.5)</f>
        <v>87.5</v>
      </c>
    </row>
    <row r="9" customFormat="false" ht="15.75" hidden="false" customHeight="true" outlineLevel="0" collapsed="false">
      <c r="A9" s="13" t="str">
        <f aca="false">$E9&amp;"-"&amp;$F9</f>
        <v>202060574-2</v>
      </c>
      <c r="B9" s="18" t="n">
        <f aca="false">$W9</f>
        <v>88</v>
      </c>
      <c r="C9" s="13"/>
      <c r="D9" s="63" t="n">
        <v>5</v>
      </c>
      <c r="E9" s="53" t="s">
        <v>88</v>
      </c>
      <c r="F9" s="53" t="s">
        <v>67</v>
      </c>
      <c r="G9" s="53" t="s">
        <v>89</v>
      </c>
      <c r="H9" s="53" t="s">
        <v>58</v>
      </c>
      <c r="I9" s="53" t="s">
        <v>90</v>
      </c>
      <c r="J9" s="53" t="s">
        <v>91</v>
      </c>
      <c r="K9" s="53" t="s">
        <v>92</v>
      </c>
      <c r="L9" s="53" t="s">
        <v>58</v>
      </c>
      <c r="M9" s="53" t="s">
        <v>64</v>
      </c>
      <c r="N9" s="53" t="s">
        <v>93</v>
      </c>
      <c r="O9" s="54" t="n">
        <f aca="false">$AA9</f>
        <v>75</v>
      </c>
      <c r="P9" s="54" t="n">
        <f aca="false">$AE9</f>
        <v>90</v>
      </c>
      <c r="Q9" s="54" t="n">
        <f aca="false">IFERROR(IF($V9&lt;&gt;0,ROUND((MAX(O9:P9)*0.5+$V9*0.5),0),ROUND(($O9*0.5+$P9*0.5),0)),)</f>
        <v>83</v>
      </c>
      <c r="R9" s="54" t="n">
        <f aca="false">$AU9</f>
        <v>88.2</v>
      </c>
      <c r="S9" s="54" t="n">
        <f aca="false">$BH9</f>
        <v>89.2</v>
      </c>
      <c r="T9" s="54" t="n">
        <f aca="false">$BS9</f>
        <v>99.045</v>
      </c>
      <c r="U9" s="54" t="n">
        <f aca="false">$CB9</f>
        <v>92.5</v>
      </c>
      <c r="V9" s="55" t="n">
        <f aca="false">$AI9</f>
        <v>0</v>
      </c>
      <c r="W9" s="56" t="n">
        <f aca="false">IF($Q9&gt;=55,ROUND($Q9*$Q$3+$R9*$R$3+$S9*$S$3+$T9*$T$3+$U9*$U$3,0),$Q9)</f>
        <v>88</v>
      </c>
      <c r="X9" s="54" t="n">
        <v>20</v>
      </c>
      <c r="Y9" s="57" t="n">
        <v>25</v>
      </c>
      <c r="Z9" s="57" t="n">
        <v>30</v>
      </c>
      <c r="AA9" s="58" t="n">
        <f aca="false">IFERROR(SUM(X9:Z9),0)</f>
        <v>75</v>
      </c>
      <c r="AB9" s="59" t="n">
        <v>30</v>
      </c>
      <c r="AC9" s="8" t="n">
        <v>60</v>
      </c>
      <c r="AD9" s="60" t="n">
        <v>1</v>
      </c>
      <c r="AE9" s="58" t="n">
        <f aca="false">ROUND(AB9+(AC9*AD9),0)</f>
        <v>90</v>
      </c>
      <c r="AF9" s="57"/>
      <c r="AG9" s="57"/>
      <c r="AH9" s="60"/>
      <c r="AI9" s="58" t="n">
        <f aca="false">ROUND(SUM(AF9:AG9)*AH9,0)</f>
        <v>0</v>
      </c>
      <c r="AJ9" s="61" t="n">
        <f aca="false">IFERROR(__xludf.dummyfunction("""COMPUTED_VALUE"""),100)</f>
        <v>100</v>
      </c>
      <c r="AK9" s="61" t="n">
        <f aca="false">IFERROR(__xludf.dummyfunction("""COMPUTED_VALUE"""),100)</f>
        <v>100</v>
      </c>
      <c r="AL9" s="61" t="n">
        <f aca="false">IFERROR(__xludf.dummyfunction("""COMPUTED_VALUE"""),100)</f>
        <v>100</v>
      </c>
      <c r="AM9" s="61" t="n">
        <f aca="false">IFERROR(__xludf.dummyfunction("""COMPUTED_VALUE"""),75)</f>
        <v>75</v>
      </c>
      <c r="AN9" s="61" t="n">
        <f aca="false">IFERROR(__xludf.dummyfunction("""COMPUTED_VALUE"""),100)</f>
        <v>100</v>
      </c>
      <c r="AO9" s="61" t="n">
        <f aca="false">IFERROR(__xludf.dummyfunction("""COMPUTED_VALUE"""),60)</f>
        <v>60</v>
      </c>
      <c r="AP9" s="61" t="n">
        <f aca="false">IFERROR(__xludf.dummyfunction("""COMPUTED_VALUE"""),100)</f>
        <v>100</v>
      </c>
      <c r="AQ9" s="61" t="n">
        <f aca="false">IFERROR(__xludf.dummyfunction("""COMPUTED_VALUE"""),67)</f>
        <v>67</v>
      </c>
      <c r="AR9" s="61" t="n">
        <f aca="false">IFERROR(__xludf.dummyfunction("""COMPUTED_VALUE"""),80)</f>
        <v>80</v>
      </c>
      <c r="AS9" s="61" t="n">
        <f aca="false">IFERROR(__xludf.dummyfunction("""COMPUTED_VALUE"""),100)</f>
        <v>100</v>
      </c>
      <c r="AT9" s="62"/>
      <c r="AU9" s="58" t="n">
        <f aca="false">IFERROR(AVERAGE(AJ9:AT9),0)</f>
        <v>88.2</v>
      </c>
      <c r="AV9" s="62" t="n">
        <v>0</v>
      </c>
      <c r="AW9" s="62" t="n">
        <v>100</v>
      </c>
      <c r="AX9" s="62" t="n">
        <v>100</v>
      </c>
      <c r="AY9" s="62" t="n">
        <v>95</v>
      </c>
      <c r="AZ9" s="62" t="n">
        <v>100</v>
      </c>
      <c r="BA9" s="62" t="n">
        <v>100</v>
      </c>
      <c r="BB9" s="62" t="n">
        <v>97</v>
      </c>
      <c r="BC9" s="62" t="n">
        <v>100</v>
      </c>
      <c r="BD9" s="62" t="n">
        <v>100</v>
      </c>
      <c r="BE9" s="62" t="n">
        <v>100</v>
      </c>
      <c r="BF9" s="62"/>
      <c r="BG9" s="62"/>
      <c r="BH9" s="58" t="n">
        <f aca="false">IFERROR(AVERAGE(AV9:BG9),0)</f>
        <v>89.2</v>
      </c>
      <c r="BI9" s="62" t="n">
        <v>100</v>
      </c>
      <c r="BJ9" s="62" t="n">
        <v>100</v>
      </c>
      <c r="BK9" s="62" t="n">
        <v>100</v>
      </c>
      <c r="BL9" s="62" t="n">
        <v>95.45</v>
      </c>
      <c r="BM9" s="62" t="n">
        <v>100</v>
      </c>
      <c r="BN9" s="62" t="n">
        <v>95</v>
      </c>
      <c r="BO9" s="62" t="n">
        <v>100</v>
      </c>
      <c r="BP9" s="62" t="n">
        <v>100</v>
      </c>
      <c r="BQ9" s="62" t="n">
        <v>100</v>
      </c>
      <c r="BR9" s="62" t="n">
        <v>100</v>
      </c>
      <c r="BS9" s="58" t="n">
        <f aca="false">IFERROR(AVERAGE(BI9:BR9),0)</f>
        <v>99.045</v>
      </c>
      <c r="BT9" s="61" t="n">
        <f aca="false">IFERROR(__xludf.dummyfunction("""COMPUTED_VALUE"""),100)</f>
        <v>100</v>
      </c>
      <c r="BU9" s="61" t="n">
        <f aca="false">IFERROR(__xludf.dummyfunction("""COMPUTED_VALUE"""),100)</f>
        <v>100</v>
      </c>
      <c r="BV9" s="61" t="n">
        <f aca="false">IFERROR(__xludf.dummyfunction("""COMPUTED_VALUE"""),100)</f>
        <v>100</v>
      </c>
      <c r="BW9" s="61" t="n">
        <f aca="false">IFERROR(__xludf.dummyfunction("""COMPUTED_VALUE"""),100)</f>
        <v>100</v>
      </c>
      <c r="BX9" s="61" t="n">
        <f aca="false">IFERROR(__xludf.dummyfunction("""COMPUTED_VALUE"""),100)</f>
        <v>100</v>
      </c>
      <c r="BY9" s="61" t="n">
        <f aca="false">IFERROR(__xludf.dummyfunction("""COMPUTED_VALUE"""),100)</f>
        <v>100</v>
      </c>
      <c r="BZ9" s="61" t="n">
        <f aca="false">IFERROR(__xludf.dummyfunction("""COMPUTED_VALUE"""),80)</f>
        <v>80</v>
      </c>
      <c r="CA9" s="61" t="n">
        <f aca="false">IFERROR(__xludf.dummyfunction("""COMPUTED_VALUE"""),60)</f>
        <v>60</v>
      </c>
      <c r="CB9" s="61" t="n">
        <f aca="false">IFERROR(__xludf.dummyfunction("""COMPUTED_VALUE"""),92.5)</f>
        <v>92.5</v>
      </c>
    </row>
    <row r="10" customFormat="false" ht="15.75" hidden="false" customHeight="true" outlineLevel="0" collapsed="false">
      <c r="A10" s="13" t="str">
        <f aca="false">$E10&amp;"-"&amp;$F10</f>
        <v>202060532-7</v>
      </c>
      <c r="B10" s="18" t="n">
        <f aca="false">$W10</f>
        <v>85</v>
      </c>
      <c r="C10" s="13"/>
      <c r="D10" s="63" t="n">
        <v>6</v>
      </c>
      <c r="E10" s="53" t="s">
        <v>94</v>
      </c>
      <c r="F10" s="53" t="s">
        <v>75</v>
      </c>
      <c r="G10" s="53" t="s">
        <v>95</v>
      </c>
      <c r="H10" s="53" t="s">
        <v>60</v>
      </c>
      <c r="I10" s="53" t="s">
        <v>96</v>
      </c>
      <c r="J10" s="53" t="s">
        <v>97</v>
      </c>
      <c r="K10" s="53" t="s">
        <v>98</v>
      </c>
      <c r="L10" s="53" t="s">
        <v>58</v>
      </c>
      <c r="M10" s="53" t="s">
        <v>64</v>
      </c>
      <c r="N10" s="53" t="s">
        <v>99</v>
      </c>
      <c r="O10" s="54" t="n">
        <f aca="false">$AA10</f>
        <v>90</v>
      </c>
      <c r="P10" s="54" t="n">
        <f aca="false">$AE10</f>
        <v>65</v>
      </c>
      <c r="Q10" s="54" t="n">
        <f aca="false">IFERROR(IF($V10&lt;&gt;0,ROUND((MAX(O10:P10)*0.5+$V10*0.5),0),ROUND(($O10*0.5+$P10*0.5),0)),)</f>
        <v>78</v>
      </c>
      <c r="R10" s="54" t="n">
        <f aca="false">$AU10</f>
        <v>90</v>
      </c>
      <c r="S10" s="54" t="n">
        <f aca="false">$BH10</f>
        <v>99.6</v>
      </c>
      <c r="T10" s="54" t="n">
        <f aca="false">$BS10</f>
        <v>89.545</v>
      </c>
      <c r="U10" s="54" t="n">
        <f aca="false">$CB10</f>
        <v>100</v>
      </c>
      <c r="V10" s="55" t="n">
        <f aca="false">$AI10</f>
        <v>0</v>
      </c>
      <c r="W10" s="56" t="n">
        <f aca="false">IF($Q10&gt;=55,ROUND($Q10*$Q$3+$R10*$R$3+$S10*$S$3+$T10*$T$3+$U10*$U$3,0),$Q10)</f>
        <v>85</v>
      </c>
      <c r="X10" s="54" t="n">
        <v>20</v>
      </c>
      <c r="Y10" s="57" t="n">
        <v>25</v>
      </c>
      <c r="Z10" s="57" t="n">
        <v>45</v>
      </c>
      <c r="AA10" s="58" t="n">
        <f aca="false">IFERROR(SUM(X10:Z10),0)</f>
        <v>90</v>
      </c>
      <c r="AB10" s="59" t="n">
        <v>20</v>
      </c>
      <c r="AC10" s="8" t="n">
        <v>45</v>
      </c>
      <c r="AD10" s="60" t="n">
        <v>1</v>
      </c>
      <c r="AE10" s="58" t="n">
        <f aca="false">ROUND(AB10+(AC10*AD10),0)</f>
        <v>65</v>
      </c>
      <c r="AF10" s="57"/>
      <c r="AG10" s="57"/>
      <c r="AH10" s="60"/>
      <c r="AI10" s="58" t="n">
        <f aca="false">ROUND(SUM(AF10:AG10)*AH10,0)</f>
        <v>0</v>
      </c>
      <c r="AJ10" s="61" t="n">
        <f aca="false">IFERROR(__xludf.dummyfunction("""COMPUTED_VALUE"""),100)</f>
        <v>100</v>
      </c>
      <c r="AK10" s="61" t="n">
        <f aca="false">IFERROR(__xludf.dummyfunction("""COMPUTED_VALUE"""),0)</f>
        <v>0</v>
      </c>
      <c r="AL10" s="61" t="n">
        <f aca="false">IFERROR(__xludf.dummyfunction("""COMPUTED_VALUE"""),100)</f>
        <v>100</v>
      </c>
      <c r="AM10" s="61" t="n">
        <f aca="false">IFERROR(__xludf.dummyfunction("""COMPUTED_VALUE"""),100)</f>
        <v>100</v>
      </c>
      <c r="AN10" s="61" t="n">
        <f aca="false">IFERROR(__xludf.dummyfunction("""COMPUTED_VALUE"""),100)</f>
        <v>100</v>
      </c>
      <c r="AO10" s="61" t="n">
        <f aca="false">IFERROR(__xludf.dummyfunction("""COMPUTED_VALUE"""),100)</f>
        <v>100</v>
      </c>
      <c r="AP10" s="61" t="n">
        <f aca="false">IFERROR(__xludf.dummyfunction("""COMPUTED_VALUE"""),100)</f>
        <v>100</v>
      </c>
      <c r="AQ10" s="61" t="n">
        <f aca="false">IFERROR(__xludf.dummyfunction("""COMPUTED_VALUE"""),100)</f>
        <v>100</v>
      </c>
      <c r="AR10" s="61" t="n">
        <f aca="false">IFERROR(__xludf.dummyfunction("""COMPUTED_VALUE"""),100)</f>
        <v>100</v>
      </c>
      <c r="AS10" s="61" t="n">
        <f aca="false">IFERROR(__xludf.dummyfunction("""COMPUTED_VALUE"""),100)</f>
        <v>100</v>
      </c>
      <c r="AT10" s="62"/>
      <c r="AU10" s="58" t="n">
        <f aca="false">IFERROR(AVERAGE(AJ10:AT10),0)</f>
        <v>90</v>
      </c>
      <c r="AV10" s="62" t="n">
        <v>100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96</v>
      </c>
      <c r="BE10" s="62" t="n">
        <v>100</v>
      </c>
      <c r="BF10" s="62"/>
      <c r="BG10" s="62"/>
      <c r="BH10" s="58" t="n">
        <f aca="false">IFERROR(AVERAGE(AV10:BG10),0)</f>
        <v>99.6</v>
      </c>
      <c r="BI10" s="62" t="n">
        <v>100</v>
      </c>
      <c r="BJ10" s="62" t="n">
        <v>90</v>
      </c>
      <c r="BK10" s="62" t="n">
        <v>85</v>
      </c>
      <c r="BL10" s="62" t="n">
        <v>95.45</v>
      </c>
      <c r="BM10" s="62" t="n">
        <v>100</v>
      </c>
      <c r="BN10" s="62" t="n">
        <v>100</v>
      </c>
      <c r="BO10" s="62" t="n">
        <v>100</v>
      </c>
      <c r="BP10" s="62" t="n">
        <v>75</v>
      </c>
      <c r="BQ10" s="62" t="n">
        <v>100</v>
      </c>
      <c r="BR10" s="62" t="n">
        <v>50</v>
      </c>
      <c r="BS10" s="58" t="n">
        <f aca="false">IFERROR(AVERAGE(BI10:BR10),0)</f>
        <v>89.545</v>
      </c>
      <c r="BT10" s="61" t="n">
        <f aca="false">IFERROR(__xludf.dummyfunction("""COMPUTED_VALUE"""),100)</f>
        <v>100</v>
      </c>
      <c r="BU10" s="61" t="n">
        <f aca="false">IFERROR(__xludf.dummyfunction("""COMPUTED_VALUE"""),100)</f>
        <v>100</v>
      </c>
      <c r="BV10" s="61" t="n">
        <f aca="false">IFERROR(__xludf.dummyfunction("""COMPUTED_VALUE"""),100)</f>
        <v>100</v>
      </c>
      <c r="BW10" s="61" t="n">
        <f aca="false">IFERROR(__xludf.dummyfunction("""COMPUTED_VALUE"""),100)</f>
        <v>100</v>
      </c>
      <c r="BX10" s="61" t="n">
        <f aca="false">IFERROR(__xludf.dummyfunction("""COMPUTED_VALUE"""),100)</f>
        <v>100</v>
      </c>
      <c r="BY10" s="61" t="n">
        <f aca="false">IFERROR(__xludf.dummyfunction("""COMPUTED_VALUE"""),100)</f>
        <v>100</v>
      </c>
      <c r="BZ10" s="61" t="n">
        <f aca="false">IFERROR(__xludf.dummyfunction("""COMPUTED_VALUE"""),100)</f>
        <v>100</v>
      </c>
      <c r="CA10" s="61" t="n">
        <f aca="false">IFERROR(__xludf.dummyfunction("""COMPUTED_VALUE"""),100)</f>
        <v>100</v>
      </c>
      <c r="CB10" s="61" t="n">
        <f aca="false">IFERROR(__xludf.dummyfunction("""COMPUTED_VALUE"""),100)</f>
        <v>100</v>
      </c>
    </row>
    <row r="11" customFormat="false" ht="15.75" hidden="false" customHeight="true" outlineLevel="0" collapsed="false">
      <c r="A11" s="13" t="str">
        <f aca="false">$E11&amp;"-"&amp;$F11</f>
        <v>202060600-5</v>
      </c>
      <c r="B11" s="18" t="n">
        <f aca="false">$W11</f>
        <v>81</v>
      </c>
      <c r="C11" s="13"/>
      <c r="D11" s="63" t="n">
        <v>7</v>
      </c>
      <c r="E11" s="53" t="s">
        <v>100</v>
      </c>
      <c r="F11" s="53" t="s">
        <v>83</v>
      </c>
      <c r="G11" s="53" t="s">
        <v>101</v>
      </c>
      <c r="H11" s="53" t="s">
        <v>81</v>
      </c>
      <c r="I11" s="53" t="s">
        <v>102</v>
      </c>
      <c r="J11" s="53" t="s">
        <v>103</v>
      </c>
      <c r="K11" s="53" t="s">
        <v>104</v>
      </c>
      <c r="L11" s="53" t="s">
        <v>58</v>
      </c>
      <c r="M11" s="53" t="s">
        <v>64</v>
      </c>
      <c r="N11" s="53" t="s">
        <v>105</v>
      </c>
      <c r="O11" s="54" t="n">
        <f aca="false">$AA11</f>
        <v>57.5</v>
      </c>
      <c r="P11" s="54" t="n">
        <f aca="false">$AE11</f>
        <v>75</v>
      </c>
      <c r="Q11" s="54" t="n">
        <f aca="false">IFERROR(IF($V11&lt;&gt;0,ROUND((MAX(O11:P11)*0.5+$V11*0.5),0),ROUND(($O11*0.5+$P11*0.5),0)),)</f>
        <v>66</v>
      </c>
      <c r="R11" s="54" t="n">
        <f aca="false">$AU11</f>
        <v>91</v>
      </c>
      <c r="S11" s="54" t="n">
        <f aca="false">$BH11</f>
        <v>99.7</v>
      </c>
      <c r="T11" s="54" t="n">
        <f aca="false">$BS11</f>
        <v>97.045</v>
      </c>
      <c r="U11" s="54" t="n">
        <f aca="false">$CB11</f>
        <v>100</v>
      </c>
      <c r="V11" s="55" t="n">
        <f aca="false">$AI11</f>
        <v>0</v>
      </c>
      <c r="W11" s="56" t="n">
        <f aca="false">IF($Q11&gt;=55,ROUND($Q11*$Q$3+$R11*$R$3+$S11*$S$3+$T11*$T$3+$U11*$U$3,0),$Q11)</f>
        <v>81</v>
      </c>
      <c r="X11" s="54" t="n">
        <v>20</v>
      </c>
      <c r="Y11" s="57" t="n">
        <v>20</v>
      </c>
      <c r="Z11" s="57" t="n">
        <v>17.5</v>
      </c>
      <c r="AA11" s="58" t="n">
        <f aca="false">IFERROR(SUM(X11:Z11),0)</f>
        <v>57.5</v>
      </c>
      <c r="AB11" s="59" t="n">
        <v>20</v>
      </c>
      <c r="AC11" s="8" t="n">
        <v>55</v>
      </c>
      <c r="AD11" s="60" t="n">
        <v>1</v>
      </c>
      <c r="AE11" s="58" t="n">
        <f aca="false">ROUND(AB11+(AC11*AD11),0)</f>
        <v>75</v>
      </c>
      <c r="AF11" s="57"/>
      <c r="AG11" s="57"/>
      <c r="AH11" s="60"/>
      <c r="AI11" s="58" t="n">
        <f aca="false">ROUND(SUM(AF11:AG11)*AH11,0)</f>
        <v>0</v>
      </c>
      <c r="AJ11" s="61" t="n">
        <f aca="false">IFERROR(__xludf.dummyfunction("""COMPUTED_VALUE"""),100)</f>
        <v>100</v>
      </c>
      <c r="AK11" s="61" t="n">
        <f aca="false">IFERROR(__xludf.dummyfunction("""COMPUTED_VALUE"""),100)</f>
        <v>100</v>
      </c>
      <c r="AL11" s="61" t="n">
        <f aca="false">IFERROR(__xludf.dummyfunction("""COMPUTED_VALUE"""),100)</f>
        <v>100</v>
      </c>
      <c r="AM11" s="61" t="n">
        <f aca="false">IFERROR(__xludf.dummyfunction("""COMPUTED_VALUE"""),100)</f>
        <v>100</v>
      </c>
      <c r="AN11" s="61" t="n">
        <f aca="false">IFERROR(__xludf.dummyfunction("""COMPUTED_VALUE"""),100)</f>
        <v>100</v>
      </c>
      <c r="AO11" s="61" t="n">
        <f aca="false">IFERROR(__xludf.dummyfunction("""COMPUTED_VALUE"""),100)</f>
        <v>100</v>
      </c>
      <c r="AP11" s="61" t="n">
        <f aca="false">IFERROR(__xludf.dummyfunction("""COMPUTED_VALUE"""),100)</f>
        <v>100</v>
      </c>
      <c r="AQ11" s="61" t="n">
        <f aca="false">IFERROR(__xludf.dummyfunction("""COMPUTED_VALUE"""),50)</f>
        <v>50</v>
      </c>
      <c r="AR11" s="61" t="n">
        <f aca="false">IFERROR(__xludf.dummyfunction("""COMPUTED_VALUE"""),60)</f>
        <v>60</v>
      </c>
      <c r="AS11" s="61" t="n">
        <f aca="false">IFERROR(__xludf.dummyfunction("""COMPUTED_VALUE"""),100)</f>
        <v>100</v>
      </c>
      <c r="AT11" s="62"/>
      <c r="AU11" s="58" t="n">
        <f aca="false">IFERROR(AVERAGE(AJ11:AT11),0)</f>
        <v>91</v>
      </c>
      <c r="AV11" s="62" t="n">
        <v>100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97</v>
      </c>
      <c r="BC11" s="62" t="n">
        <v>100</v>
      </c>
      <c r="BD11" s="62" t="n">
        <v>100</v>
      </c>
      <c r="BE11" s="62" t="n">
        <v>100</v>
      </c>
      <c r="BF11" s="62"/>
      <c r="BG11" s="62"/>
      <c r="BH11" s="58" t="n">
        <f aca="false">IFERROR(AVERAGE(AV11:BG11),0)</f>
        <v>99.7</v>
      </c>
      <c r="BI11" s="62" t="n">
        <v>100</v>
      </c>
      <c r="BJ11" s="62" t="n">
        <v>95</v>
      </c>
      <c r="BK11" s="62" t="n">
        <v>100</v>
      </c>
      <c r="BL11" s="62" t="n">
        <v>95.45</v>
      </c>
      <c r="BM11" s="62" t="n">
        <v>100</v>
      </c>
      <c r="BN11" s="62" t="n">
        <v>100</v>
      </c>
      <c r="BO11" s="62" t="n">
        <v>100</v>
      </c>
      <c r="BP11" s="62" t="n">
        <v>95</v>
      </c>
      <c r="BQ11" s="62" t="n">
        <v>100</v>
      </c>
      <c r="BR11" s="62" t="n">
        <v>85</v>
      </c>
      <c r="BS11" s="58" t="n">
        <f aca="false">IFERROR(AVERAGE(BI11:BR11),0)</f>
        <v>97.045</v>
      </c>
      <c r="BT11" s="61" t="n">
        <f aca="false">IFERROR(__xludf.dummyfunction("""COMPUTED_VALUE"""),100)</f>
        <v>100</v>
      </c>
      <c r="BU11" s="61" t="n">
        <f aca="false">IFERROR(__xludf.dummyfunction("""COMPUTED_VALUE"""),100)</f>
        <v>100</v>
      </c>
      <c r="BV11" s="61" t="n">
        <f aca="false">IFERROR(__xludf.dummyfunction("""COMPUTED_VALUE"""),100)</f>
        <v>100</v>
      </c>
      <c r="BW11" s="61" t="n">
        <f aca="false">IFERROR(__xludf.dummyfunction("""COMPUTED_VALUE"""),100)</f>
        <v>100</v>
      </c>
      <c r="BX11" s="61" t="n">
        <f aca="false">IFERROR(__xludf.dummyfunction("""COMPUTED_VALUE"""),100)</f>
        <v>100</v>
      </c>
      <c r="BY11" s="61" t="n">
        <f aca="false">IFERROR(__xludf.dummyfunction("""COMPUTED_VALUE"""),100)</f>
        <v>100</v>
      </c>
      <c r="BZ11" s="61" t="n">
        <f aca="false">IFERROR(__xludf.dummyfunction("""COMPUTED_VALUE"""),100)</f>
        <v>100</v>
      </c>
      <c r="CA11" s="61" t="n">
        <f aca="false">IFERROR(__xludf.dummyfunction("""COMPUTED_VALUE"""),100)</f>
        <v>100</v>
      </c>
      <c r="CB11" s="61" t="n">
        <f aca="false">IFERROR(__xludf.dummyfunction("""COMPUTED_VALUE"""),100)</f>
        <v>100</v>
      </c>
    </row>
    <row r="12" customFormat="false" ht="15.75" hidden="false" customHeight="true" outlineLevel="0" collapsed="false">
      <c r="A12" s="13" t="str">
        <f aca="false">$E12&amp;"-"&amp;$F12</f>
        <v>202060578-5</v>
      </c>
      <c r="B12" s="18" t="n">
        <f aca="false">$W12</f>
        <v>86</v>
      </c>
      <c r="C12" s="13"/>
      <c r="D12" s="63" t="n">
        <v>8</v>
      </c>
      <c r="E12" s="53" t="s">
        <v>106</v>
      </c>
      <c r="F12" s="53" t="s">
        <v>83</v>
      </c>
      <c r="G12" s="53" t="s">
        <v>107</v>
      </c>
      <c r="H12" s="53" t="s">
        <v>108</v>
      </c>
      <c r="I12" s="53" t="s">
        <v>109</v>
      </c>
      <c r="J12" s="53" t="s">
        <v>77</v>
      </c>
      <c r="K12" s="53" t="s">
        <v>110</v>
      </c>
      <c r="L12" s="53" t="s">
        <v>58</v>
      </c>
      <c r="M12" s="53" t="s">
        <v>64</v>
      </c>
      <c r="N12" s="53" t="s">
        <v>111</v>
      </c>
      <c r="O12" s="54" t="n">
        <f aca="false">$AA12</f>
        <v>90</v>
      </c>
      <c r="P12" s="54" t="n">
        <f aca="false">$AE12</f>
        <v>65</v>
      </c>
      <c r="Q12" s="54" t="n">
        <f aca="false">IFERROR(IF($V12&lt;&gt;0,ROUND((MAX(O12:P12)*0.5+$V12*0.5),0),ROUND(($O12*0.5+$P12*0.5),0)),)</f>
        <v>78</v>
      </c>
      <c r="R12" s="54" t="n">
        <f aca="false">$AU12</f>
        <v>86</v>
      </c>
      <c r="S12" s="54" t="n">
        <f aca="false">$BH12</f>
        <v>99.2</v>
      </c>
      <c r="T12" s="54" t="n">
        <f aca="false">$BS12</f>
        <v>98</v>
      </c>
      <c r="U12" s="54" t="n">
        <f aca="false">$CB12</f>
        <v>100</v>
      </c>
      <c r="V12" s="55" t="n">
        <f aca="false">$AI12</f>
        <v>0</v>
      </c>
      <c r="W12" s="56" t="n">
        <f aca="false">IF($Q12&gt;=55,ROUND($Q12*$Q$3+$R12*$R$3+$S12*$S$3+$T12*$T$3+$U12*$U$3,0),$Q12)</f>
        <v>86</v>
      </c>
      <c r="X12" s="54" t="n">
        <v>20</v>
      </c>
      <c r="Y12" s="57" t="n">
        <v>30</v>
      </c>
      <c r="Z12" s="57" t="n">
        <v>40</v>
      </c>
      <c r="AA12" s="58" t="n">
        <f aca="false">IFERROR(SUM(X12:Z12),0)</f>
        <v>90</v>
      </c>
      <c r="AB12" s="59" t="n">
        <v>25</v>
      </c>
      <c r="AC12" s="8" t="n">
        <v>40</v>
      </c>
      <c r="AD12" s="60" t="n">
        <v>1</v>
      </c>
      <c r="AE12" s="58" t="n">
        <f aca="false">ROUND(AB12+(AC12*AD12),0)</f>
        <v>65</v>
      </c>
      <c r="AF12" s="57"/>
      <c r="AG12" s="57"/>
      <c r="AH12" s="60"/>
      <c r="AI12" s="58" t="n">
        <f aca="false">ROUND(SUM(AF12:AG12)*AH12,0)</f>
        <v>0</v>
      </c>
      <c r="AJ12" s="61" t="n">
        <f aca="false">IFERROR(__xludf.dummyfunction("""COMPUTED_VALUE"""),100)</f>
        <v>100</v>
      </c>
      <c r="AK12" s="61" t="n">
        <f aca="false">IFERROR(__xludf.dummyfunction("""COMPUTED_VALUE"""),0)</f>
        <v>0</v>
      </c>
      <c r="AL12" s="61" t="n">
        <f aca="false">IFERROR(__xludf.dummyfunction("""COMPUTED_VALUE"""),100)</f>
        <v>100</v>
      </c>
      <c r="AM12" s="61" t="n">
        <f aca="false">IFERROR(__xludf.dummyfunction("""COMPUTED_VALUE"""),100)</f>
        <v>100</v>
      </c>
      <c r="AN12" s="61" t="n">
        <f aca="false">IFERROR(__xludf.dummyfunction("""COMPUTED_VALUE"""),100)</f>
        <v>100</v>
      </c>
      <c r="AO12" s="61" t="n">
        <f aca="false">IFERROR(__xludf.dummyfunction("""COMPUTED_VALUE"""),100)</f>
        <v>100</v>
      </c>
      <c r="AP12" s="61" t="n">
        <f aca="false">IFERROR(__xludf.dummyfunction("""COMPUTED_VALUE"""),100)</f>
        <v>100</v>
      </c>
      <c r="AQ12" s="61" t="n">
        <f aca="false">IFERROR(__xludf.dummyfunction("""COMPUTED_VALUE"""),100)</f>
        <v>100</v>
      </c>
      <c r="AR12" s="61" t="n">
        <f aca="false">IFERROR(__xludf.dummyfunction("""COMPUTED_VALUE"""),60)</f>
        <v>60</v>
      </c>
      <c r="AS12" s="61" t="n">
        <f aca="false">IFERROR(__xludf.dummyfunction("""COMPUTED_VALUE"""),100)</f>
        <v>100</v>
      </c>
      <c r="AT12" s="62"/>
      <c r="AU12" s="58" t="n">
        <f aca="false">IFERROR(AVERAGE(AJ12:AT12),0)</f>
        <v>86</v>
      </c>
      <c r="AV12" s="62" t="n">
        <v>100</v>
      </c>
      <c r="AW12" s="62" t="n">
        <v>100</v>
      </c>
      <c r="AX12" s="62" t="n">
        <v>100</v>
      </c>
      <c r="AY12" s="62" t="n">
        <v>97</v>
      </c>
      <c r="AZ12" s="62" t="n">
        <v>100</v>
      </c>
      <c r="BA12" s="62" t="n">
        <v>100</v>
      </c>
      <c r="BB12" s="62" t="n">
        <v>100</v>
      </c>
      <c r="BC12" s="62" t="n">
        <v>100</v>
      </c>
      <c r="BD12" s="62" t="n">
        <v>95</v>
      </c>
      <c r="BE12" s="62" t="n">
        <v>100</v>
      </c>
      <c r="BF12" s="62"/>
      <c r="BG12" s="62"/>
      <c r="BH12" s="58" t="n">
        <f aca="false">IFERROR(AVERAGE(AV12:BG12),0)</f>
        <v>99.2</v>
      </c>
      <c r="BI12" s="62" t="n">
        <v>90</v>
      </c>
      <c r="BJ12" s="62" t="n">
        <v>95</v>
      </c>
      <c r="BK12" s="62" t="n">
        <v>100</v>
      </c>
      <c r="BL12" s="62" t="n">
        <v>100</v>
      </c>
      <c r="BM12" s="62" t="n">
        <v>100</v>
      </c>
      <c r="BN12" s="62" t="n">
        <v>95</v>
      </c>
      <c r="BO12" s="62" t="n">
        <v>100</v>
      </c>
      <c r="BP12" s="62" t="n">
        <v>100</v>
      </c>
      <c r="BQ12" s="62" t="n">
        <v>100</v>
      </c>
      <c r="BR12" s="62" t="n">
        <v>100</v>
      </c>
      <c r="BS12" s="58" t="n">
        <f aca="false">IFERROR(AVERAGE(BI12:BR12),0)</f>
        <v>98</v>
      </c>
      <c r="BT12" s="61" t="n">
        <f aca="false">IFERROR(__xludf.dummyfunction("""COMPUTED_VALUE"""),100)</f>
        <v>100</v>
      </c>
      <c r="BU12" s="61" t="n">
        <f aca="false">IFERROR(__xludf.dummyfunction("""COMPUTED_VALUE"""),100)</f>
        <v>100</v>
      </c>
      <c r="BV12" s="61" t="n">
        <f aca="false">IFERROR(__xludf.dummyfunction("""COMPUTED_VALUE"""),100)</f>
        <v>100</v>
      </c>
      <c r="BW12" s="61" t="n">
        <f aca="false">IFERROR(__xludf.dummyfunction("""COMPUTED_VALUE"""),100)</f>
        <v>100</v>
      </c>
      <c r="BX12" s="61" t="n">
        <f aca="false">IFERROR(__xludf.dummyfunction("""COMPUTED_VALUE"""),100)</f>
        <v>100</v>
      </c>
      <c r="BY12" s="61" t="n">
        <f aca="false">IFERROR(__xludf.dummyfunction("""COMPUTED_VALUE"""),100)</f>
        <v>100</v>
      </c>
      <c r="BZ12" s="61" t="n">
        <f aca="false">IFERROR(__xludf.dummyfunction("""COMPUTED_VALUE"""),100)</f>
        <v>100</v>
      </c>
      <c r="CA12" s="61" t="n">
        <f aca="false">IFERROR(__xludf.dummyfunction("""COMPUTED_VALUE"""),100)</f>
        <v>100</v>
      </c>
      <c r="CB12" s="61" t="n">
        <f aca="false">IFERROR(__xludf.dummyfunction("""COMPUTED_VALUE"""),100)</f>
        <v>100</v>
      </c>
    </row>
    <row r="13" customFormat="false" ht="15.75" hidden="false" customHeight="true" outlineLevel="0" collapsed="false">
      <c r="A13" s="13" t="str">
        <f aca="false">$E13&amp;"-"&amp;$F13</f>
        <v>202060604-8</v>
      </c>
      <c r="B13" s="18" t="n">
        <f aca="false">$W13</f>
        <v>76</v>
      </c>
      <c r="C13" s="13"/>
      <c r="D13" s="63" t="n">
        <v>9</v>
      </c>
      <c r="E13" s="53" t="s">
        <v>112</v>
      </c>
      <c r="F13" s="53" t="s">
        <v>113</v>
      </c>
      <c r="G13" s="53" t="s">
        <v>114</v>
      </c>
      <c r="H13" s="53" t="s">
        <v>115</v>
      </c>
      <c r="I13" s="53" t="s">
        <v>116</v>
      </c>
      <c r="J13" s="53" t="s">
        <v>117</v>
      </c>
      <c r="K13" s="53" t="s">
        <v>118</v>
      </c>
      <c r="L13" s="53" t="s">
        <v>58</v>
      </c>
      <c r="M13" s="53" t="s">
        <v>64</v>
      </c>
      <c r="N13" s="53" t="s">
        <v>119</v>
      </c>
      <c r="O13" s="54" t="n">
        <f aca="false">$AA13</f>
        <v>100</v>
      </c>
      <c r="P13" s="54" t="n">
        <f aca="false">$AE13</f>
        <v>65</v>
      </c>
      <c r="Q13" s="54" t="n">
        <f aca="false">IFERROR(IF($V13&lt;&gt;0,ROUND((MAX(O13:P13)*0.5+$V13*0.5),0),ROUND(($O13*0.5+$P13*0.5),0)),)</f>
        <v>83</v>
      </c>
      <c r="R13" s="54" t="n">
        <f aca="false">$AU13</f>
        <v>100</v>
      </c>
      <c r="S13" s="54" t="n">
        <f aca="false">$BH13</f>
        <v>50.1</v>
      </c>
      <c r="T13" s="54" t="n">
        <f aca="false">$BS13</f>
        <v>60</v>
      </c>
      <c r="U13" s="54" t="n">
        <f aca="false">$CB13</f>
        <v>0</v>
      </c>
      <c r="V13" s="55" t="n">
        <f aca="false">$AI13</f>
        <v>0</v>
      </c>
      <c r="W13" s="56" t="n">
        <f aca="false">IF($Q13&gt;=55,ROUND($Q13*$Q$3+$R13*$R$3+$S13*$S$3+$T13*$T$3+$U13*$U$3,0),$Q13)</f>
        <v>76</v>
      </c>
      <c r="X13" s="54" t="n">
        <v>20</v>
      </c>
      <c r="Y13" s="57" t="n">
        <v>30</v>
      </c>
      <c r="Z13" s="57" t="n">
        <v>50</v>
      </c>
      <c r="AA13" s="58" t="n">
        <f aca="false">IFERROR(SUM(X13:Z13),0)</f>
        <v>100</v>
      </c>
      <c r="AB13" s="59" t="n">
        <v>30</v>
      </c>
      <c r="AC13" s="59" t="n">
        <v>35</v>
      </c>
      <c r="AD13" s="60" t="n">
        <v>1</v>
      </c>
      <c r="AE13" s="58" t="n">
        <f aca="false">ROUND(AB13+(AC13*AD13),0)</f>
        <v>65</v>
      </c>
      <c r="AF13" s="57"/>
      <c r="AG13" s="57"/>
      <c r="AH13" s="60"/>
      <c r="AI13" s="58" t="n">
        <f aca="false">ROUND(SUM(AF13:AG13)*AH13,0)</f>
        <v>0</v>
      </c>
      <c r="AJ13" s="61" t="n">
        <f aca="false">IFERROR(__xludf.dummyfunction("""COMPUTED_VALUE"""),100)</f>
        <v>100</v>
      </c>
      <c r="AK13" s="61" t="n">
        <f aca="false">IFERROR(__xludf.dummyfunction("""COMPUTED_VALUE"""),100)</f>
        <v>100</v>
      </c>
      <c r="AL13" s="61" t="n">
        <f aca="false">IFERROR(__xludf.dummyfunction("""COMPUTED_VALUE"""),100)</f>
        <v>100</v>
      </c>
      <c r="AM13" s="61" t="n">
        <f aca="false">IFERROR(__xludf.dummyfunction("""COMPUTED_VALUE"""),100)</f>
        <v>100</v>
      </c>
      <c r="AN13" s="61" t="n">
        <f aca="false">IFERROR(__xludf.dummyfunction("""COMPUTED_VALUE"""),100)</f>
        <v>100</v>
      </c>
      <c r="AO13" s="61" t="n">
        <f aca="false">IFERROR(__xludf.dummyfunction("""COMPUTED_VALUE"""),100)</f>
        <v>100</v>
      </c>
      <c r="AP13" s="61" t="n">
        <f aca="false">IFERROR(__xludf.dummyfunction("""COMPUTED_VALUE"""),100)</f>
        <v>100</v>
      </c>
      <c r="AQ13" s="61" t="n">
        <f aca="false">IFERROR(__xludf.dummyfunction("""COMPUTED_VALUE"""),100)</f>
        <v>100</v>
      </c>
      <c r="AR13" s="61" t="n">
        <f aca="false">IFERROR(__xludf.dummyfunction("""COMPUTED_VALUE"""),100)</f>
        <v>100</v>
      </c>
      <c r="AS13" s="61" t="n">
        <f aca="false">IFERROR(__xludf.dummyfunction("""COMPUTED_VALUE"""),100)</f>
        <v>100</v>
      </c>
      <c r="AT13" s="62"/>
      <c r="AU13" s="58" t="n">
        <f aca="false">IFERROR(AVERAGE(AJ13:AT13),0)</f>
        <v>100</v>
      </c>
      <c r="AV13" s="62" t="n">
        <v>0</v>
      </c>
      <c r="AW13" s="62" t="n">
        <v>93</v>
      </c>
      <c r="AX13" s="62" t="n">
        <v>33</v>
      </c>
      <c r="AY13" s="62" t="n">
        <v>100</v>
      </c>
      <c r="AZ13" s="62" t="n">
        <v>100</v>
      </c>
      <c r="BA13" s="62" t="n">
        <v>87</v>
      </c>
      <c r="BB13" s="62" t="n">
        <v>88</v>
      </c>
      <c r="BC13" s="62" t="n">
        <v>0</v>
      </c>
      <c r="BD13" s="62" t="n">
        <v>0</v>
      </c>
      <c r="BE13" s="62" t="n">
        <v>0</v>
      </c>
      <c r="BF13" s="62"/>
      <c r="BG13" s="62"/>
      <c r="BH13" s="58" t="n">
        <f aca="false">IFERROR(AVERAGE(AV13:BG13),0)</f>
        <v>50.1</v>
      </c>
      <c r="BI13" s="62" t="n">
        <v>100</v>
      </c>
      <c r="BJ13" s="62" t="n">
        <v>100</v>
      </c>
      <c r="BK13" s="62" t="n">
        <v>100</v>
      </c>
      <c r="BL13" s="62" t="n">
        <v>100</v>
      </c>
      <c r="BM13" s="62" t="n">
        <v>100</v>
      </c>
      <c r="BN13" s="62" t="n">
        <v>100</v>
      </c>
      <c r="BO13" s="62" t="n">
        <v>0</v>
      </c>
      <c r="BP13" s="62" t="n">
        <v>0</v>
      </c>
      <c r="BQ13" s="62" t="n">
        <v>0</v>
      </c>
      <c r="BR13" s="62" t="n">
        <v>0</v>
      </c>
      <c r="BS13" s="58" t="n">
        <f aca="false">IFERROR(AVERAGE(BI13:BR13),0)</f>
        <v>60</v>
      </c>
      <c r="BT13" s="61" t="n">
        <f aca="false">IFERROR(__xludf.dummyfunction("""COMPUTED_VALUE"""),0)</f>
        <v>0</v>
      </c>
      <c r="BU13" s="61" t="n">
        <f aca="false">IFERROR(__xludf.dummyfunction("""COMPUTED_VALUE"""),0)</f>
        <v>0</v>
      </c>
      <c r="BV13" s="61" t="n">
        <f aca="false">IFERROR(__xludf.dummyfunction("""COMPUTED_VALUE"""),0)</f>
        <v>0</v>
      </c>
      <c r="BW13" s="61" t="n">
        <f aca="false">IFERROR(__xludf.dummyfunction("""COMPUTED_VALUE"""),0)</f>
        <v>0</v>
      </c>
      <c r="BX13" s="61" t="n">
        <f aca="false">IFERROR(__xludf.dummyfunction("""COMPUTED_VALUE"""),0)</f>
        <v>0</v>
      </c>
      <c r="BY13" s="61" t="n">
        <f aca="false">IFERROR(__xludf.dummyfunction("""COMPUTED_VALUE"""),0)</f>
        <v>0</v>
      </c>
      <c r="BZ13" s="61" t="n">
        <f aca="false">IFERROR(__xludf.dummyfunction("""COMPUTED_VALUE"""),0)</f>
        <v>0</v>
      </c>
      <c r="CA13" s="61" t="n">
        <f aca="false">IFERROR(__xludf.dummyfunction("""COMPUTED_VALUE"""),0)</f>
        <v>0</v>
      </c>
      <c r="CB13" s="61" t="n">
        <f aca="false">IFERROR(__xludf.dummyfunction("""COMPUTED_VALUE"""),0)</f>
        <v>0</v>
      </c>
    </row>
    <row r="14" customFormat="false" ht="15.75" hidden="false" customHeight="true" outlineLevel="0" collapsed="false">
      <c r="A14" s="13" t="str">
        <f aca="false">$E14&amp;"-"&amp;$F14</f>
        <v>201960516-K</v>
      </c>
      <c r="B14" s="18" t="n">
        <f aca="false">$W14</f>
        <v>56</v>
      </c>
      <c r="C14" s="13"/>
      <c r="D14" s="63" t="n">
        <v>10</v>
      </c>
      <c r="E14" s="53" t="s">
        <v>120</v>
      </c>
      <c r="F14" s="53" t="s">
        <v>115</v>
      </c>
      <c r="G14" s="53" t="s">
        <v>121</v>
      </c>
      <c r="H14" s="53" t="s">
        <v>122</v>
      </c>
      <c r="I14" s="53" t="s">
        <v>123</v>
      </c>
      <c r="J14" s="53" t="s">
        <v>124</v>
      </c>
      <c r="K14" s="53" t="s">
        <v>125</v>
      </c>
      <c r="L14" s="53" t="s">
        <v>58</v>
      </c>
      <c r="M14" s="53" t="s">
        <v>64</v>
      </c>
      <c r="N14" s="53" t="s">
        <v>126</v>
      </c>
      <c r="O14" s="54" t="n">
        <f aca="false">$AA14</f>
        <v>48</v>
      </c>
      <c r="P14" s="54" t="n">
        <f aca="false">$AE14</f>
        <v>90</v>
      </c>
      <c r="Q14" s="54" t="n">
        <f aca="false">IFERROR(IF($V14&lt;&gt;0,ROUND((MAX(O14:P14)*0.5+$V14*0.5),0),ROUND(($O14*0.5+$P14*0.5),0)),)</f>
        <v>69</v>
      </c>
      <c r="R14" s="54" t="n">
        <f aca="false">$AU14</f>
        <v>37.3</v>
      </c>
      <c r="S14" s="54" t="n">
        <f aca="false">$BH14</f>
        <v>0</v>
      </c>
      <c r="T14" s="54" t="n">
        <f aca="false">$BS14</f>
        <v>72.545</v>
      </c>
      <c r="U14" s="54" t="n">
        <f aca="false">$CB14</f>
        <v>0</v>
      </c>
      <c r="V14" s="55" t="n">
        <f aca="false">$AI14</f>
        <v>0</v>
      </c>
      <c r="W14" s="56" t="n">
        <f aca="false">IF($Q14&gt;=55,ROUND($Q14*$Q$3+$R14*$R$3+$S14*$S$3+$T14*$T$3+$U14*$U$3,0),$Q14)</f>
        <v>56</v>
      </c>
      <c r="X14" s="54" t="n">
        <v>20</v>
      </c>
      <c r="Y14" s="57" t="n">
        <v>25</v>
      </c>
      <c r="Z14" s="57" t="n">
        <v>3</v>
      </c>
      <c r="AA14" s="58" t="n">
        <f aca="false">IFERROR(SUM(X14:Z14),0)</f>
        <v>48</v>
      </c>
      <c r="AB14" s="8" t="n">
        <v>20</v>
      </c>
      <c r="AC14" s="8" t="n">
        <v>70</v>
      </c>
      <c r="AD14" s="60" t="n">
        <v>1</v>
      </c>
      <c r="AE14" s="58" t="n">
        <f aca="false">ROUND(AB14+(AC14*AD14),0)</f>
        <v>90</v>
      </c>
      <c r="AF14" s="57"/>
      <c r="AG14" s="57"/>
      <c r="AH14" s="60"/>
      <c r="AI14" s="58" t="n">
        <f aca="false">ROUND(SUM(AF14:AG14)*AH14,0)</f>
        <v>0</v>
      </c>
      <c r="AJ14" s="61" t="n">
        <f aca="false">IFERROR(__xludf.dummyfunction("""COMPUTED_VALUE"""),0)</f>
        <v>0</v>
      </c>
      <c r="AK14" s="61" t="n">
        <f aca="false">IFERROR(__xludf.dummyfunction("""COMPUTED_VALUE"""),0)</f>
        <v>0</v>
      </c>
      <c r="AL14" s="61" t="n">
        <f aca="false">IFERROR(__xludf.dummyfunction("""COMPUTED_VALUE"""),100)</f>
        <v>100</v>
      </c>
      <c r="AM14" s="61" t="n">
        <f aca="false">IFERROR(__xludf.dummyfunction("""COMPUTED_VALUE"""),100)</f>
        <v>100</v>
      </c>
      <c r="AN14" s="61" t="n">
        <f aca="false">IFERROR(__xludf.dummyfunction("""COMPUTED_VALUE"""),0)</f>
        <v>0</v>
      </c>
      <c r="AO14" s="61" t="n">
        <f aca="false">IFERROR(__xludf.dummyfunction("""COMPUTED_VALUE"""),40)</f>
        <v>40</v>
      </c>
      <c r="AP14" s="61" t="n">
        <f aca="false">IFERROR(__xludf.dummyfunction("""COMPUTED_VALUE"""),0)</f>
        <v>0</v>
      </c>
      <c r="AQ14" s="61" t="n">
        <f aca="false">IFERROR(__xludf.dummyfunction("""COMPUTED_VALUE"""),83)</f>
        <v>83</v>
      </c>
      <c r="AR14" s="61" t="n">
        <f aca="false">IFERROR(__xludf.dummyfunction("""COMPUTED_VALUE"""),0)</f>
        <v>0</v>
      </c>
      <c r="AS14" s="61" t="n">
        <f aca="false">IFERROR(__xludf.dummyfunction("""COMPUTED_VALUE"""),50)</f>
        <v>50</v>
      </c>
      <c r="AT14" s="62"/>
      <c r="AU14" s="58" t="n">
        <f aca="false">IFERROR(AVERAGE(AJ14:AT14),0)</f>
        <v>37.3</v>
      </c>
      <c r="AV14" s="62" t="n">
        <v>0</v>
      </c>
      <c r="AW14" s="62" t="n">
        <v>0</v>
      </c>
      <c r="AX14" s="62" t="n">
        <v>0</v>
      </c>
      <c r="AY14" s="62" t="n">
        <v>0</v>
      </c>
      <c r="AZ14" s="62" t="n">
        <v>0</v>
      </c>
      <c r="BA14" s="62" t="n">
        <v>0</v>
      </c>
      <c r="BB14" s="62" t="n">
        <v>0</v>
      </c>
      <c r="BC14" s="64" t="n">
        <v>0</v>
      </c>
      <c r="BD14" s="62" t="n">
        <v>0</v>
      </c>
      <c r="BE14" s="62" t="n">
        <v>0</v>
      </c>
      <c r="BF14" s="62"/>
      <c r="BG14" s="62"/>
      <c r="BH14" s="58" t="n">
        <f aca="false">IFERROR(AVERAGE(AV14:BG14),0)</f>
        <v>0</v>
      </c>
      <c r="BI14" s="62" t="n">
        <v>0</v>
      </c>
      <c r="BJ14" s="62" t="n">
        <v>90</v>
      </c>
      <c r="BK14" s="62" t="n">
        <v>85</v>
      </c>
      <c r="BL14" s="62" t="n">
        <v>95.45</v>
      </c>
      <c r="BM14" s="62" t="n">
        <v>0</v>
      </c>
      <c r="BN14" s="62" t="n">
        <v>100</v>
      </c>
      <c r="BO14" s="62" t="n">
        <v>100</v>
      </c>
      <c r="BP14" s="62" t="n">
        <v>100</v>
      </c>
      <c r="BQ14" s="62" t="n">
        <v>80</v>
      </c>
      <c r="BR14" s="62" t="n">
        <v>75</v>
      </c>
      <c r="BS14" s="58" t="n">
        <f aca="false">IFERROR(AVERAGE(BI14:BR14),0)</f>
        <v>72.545</v>
      </c>
      <c r="BT14" s="61" t="n">
        <f aca="false">IFERROR(__xludf.dummyfunction("""COMPUTED_VALUE"""),0)</f>
        <v>0</v>
      </c>
      <c r="BU14" s="61" t="n">
        <f aca="false">IFERROR(__xludf.dummyfunction("""COMPUTED_VALUE"""),0)</f>
        <v>0</v>
      </c>
      <c r="BV14" s="61" t="n">
        <f aca="false">IFERROR(__xludf.dummyfunction("""COMPUTED_VALUE"""),0)</f>
        <v>0</v>
      </c>
      <c r="BW14" s="61" t="n">
        <f aca="false">IFERROR(__xludf.dummyfunction("""COMPUTED_VALUE"""),0)</f>
        <v>0</v>
      </c>
      <c r="BX14" s="61" t="n">
        <f aca="false">IFERROR(__xludf.dummyfunction("""COMPUTED_VALUE"""),0)</f>
        <v>0</v>
      </c>
      <c r="BY14" s="61" t="n">
        <f aca="false">IFERROR(__xludf.dummyfunction("""COMPUTED_VALUE"""),0)</f>
        <v>0</v>
      </c>
      <c r="BZ14" s="61" t="n">
        <f aca="false">IFERROR(__xludf.dummyfunction("""COMPUTED_VALUE"""),0)</f>
        <v>0</v>
      </c>
      <c r="CA14" s="61" t="n">
        <f aca="false">IFERROR(__xludf.dummyfunction("""COMPUTED_VALUE"""),0)</f>
        <v>0</v>
      </c>
      <c r="CB14" s="61" t="n">
        <f aca="false">IFERROR(__xludf.dummyfunction("""COMPUTED_VALUE"""),0)</f>
        <v>0</v>
      </c>
    </row>
    <row r="15" customFormat="false" ht="15.75" hidden="false" customHeight="true" outlineLevel="0" collapsed="false">
      <c r="A15" s="13" t="str">
        <f aca="false">$E15&amp;"-"&amp;$F15</f>
        <v>202060551-3</v>
      </c>
      <c r="B15" s="18" t="n">
        <f aca="false">$W15</f>
        <v>77</v>
      </c>
      <c r="C15" s="13"/>
      <c r="D15" s="63" t="n">
        <v>11</v>
      </c>
      <c r="E15" s="53" t="s">
        <v>127</v>
      </c>
      <c r="F15" s="53" t="s">
        <v>108</v>
      </c>
      <c r="G15" s="53" t="s">
        <v>128</v>
      </c>
      <c r="H15" s="53" t="s">
        <v>129</v>
      </c>
      <c r="I15" s="53" t="s">
        <v>130</v>
      </c>
      <c r="J15" s="53" t="s">
        <v>131</v>
      </c>
      <c r="K15" s="53" t="s">
        <v>132</v>
      </c>
      <c r="L15" s="53" t="s">
        <v>58</v>
      </c>
      <c r="M15" s="53" t="s">
        <v>64</v>
      </c>
      <c r="N15" s="53" t="s">
        <v>133</v>
      </c>
      <c r="O15" s="54" t="n">
        <f aca="false">$AA15</f>
        <v>74.5</v>
      </c>
      <c r="P15" s="54" t="n">
        <f aca="false">$AE15</f>
        <v>75</v>
      </c>
      <c r="Q15" s="54" t="n">
        <f aca="false">IFERROR(IF($V15&lt;&gt;0,ROUND((MAX(O15:P15)*0.5+$V15*0.5),0),ROUND(($O15*0.5+$P15*0.5),0)),)</f>
        <v>75</v>
      </c>
      <c r="R15" s="54" t="n">
        <f aca="false">$AU15</f>
        <v>72.5</v>
      </c>
      <c r="S15" s="54" t="n">
        <f aca="false">$BH15</f>
        <v>80.2</v>
      </c>
      <c r="T15" s="54" t="n">
        <f aca="false">$BS15</f>
        <v>90.045</v>
      </c>
      <c r="U15" s="54" t="n">
        <f aca="false">$CB15</f>
        <v>68.25</v>
      </c>
      <c r="V15" s="55" t="n">
        <f aca="false">$AI15</f>
        <v>0</v>
      </c>
      <c r="W15" s="56" t="n">
        <f aca="false">IF($Q15&gt;=55,ROUND($Q15*$Q$3+$R15*$R$3+$S15*$S$3+$T15*$T$3+$U15*$U$3,0),$Q15)</f>
        <v>77</v>
      </c>
      <c r="X15" s="54" t="n">
        <v>20</v>
      </c>
      <c r="Y15" s="57" t="n">
        <v>30</v>
      </c>
      <c r="Z15" s="57" t="n">
        <v>24.5</v>
      </c>
      <c r="AA15" s="58" t="n">
        <f aca="false">IFERROR(SUM(X15:Z15),0)</f>
        <v>74.5</v>
      </c>
      <c r="AB15" s="8" t="n">
        <v>20</v>
      </c>
      <c r="AC15" s="8" t="n">
        <v>55</v>
      </c>
      <c r="AD15" s="60" t="n">
        <v>1</v>
      </c>
      <c r="AE15" s="58" t="n">
        <f aca="false">ROUND(AB15+(AC15*AD15),0)</f>
        <v>75</v>
      </c>
      <c r="AF15" s="57"/>
      <c r="AG15" s="57"/>
      <c r="AH15" s="60"/>
      <c r="AI15" s="58" t="n">
        <f aca="false">ROUND(SUM(AF15:AG15)*AH15,0)</f>
        <v>0</v>
      </c>
      <c r="AJ15" s="61" t="n">
        <f aca="false">IFERROR(__xludf.dummyfunction("""COMPUTED_VALUE"""),100)</f>
        <v>100</v>
      </c>
      <c r="AK15" s="61" t="n">
        <f aca="false">IFERROR(__xludf.dummyfunction("""COMPUTED_VALUE"""),0)</f>
        <v>0</v>
      </c>
      <c r="AL15" s="61" t="n">
        <f aca="false">IFERROR(__xludf.dummyfunction("""COMPUTED_VALUE"""),100)</f>
        <v>100</v>
      </c>
      <c r="AM15" s="61" t="n">
        <f aca="false">IFERROR(__xludf.dummyfunction("""COMPUTED_VALUE"""),100)</f>
        <v>100</v>
      </c>
      <c r="AN15" s="61" t="n">
        <f aca="false">IFERROR(__xludf.dummyfunction("""COMPUTED_VALUE"""),75)</f>
        <v>75</v>
      </c>
      <c r="AO15" s="61" t="n">
        <f aca="false">IFERROR(__xludf.dummyfunction("""COMPUTED_VALUE"""),40)</f>
        <v>40</v>
      </c>
      <c r="AP15" s="61" t="n">
        <f aca="false">IFERROR(__xludf.dummyfunction("""COMPUTED_VALUE"""),100)</f>
        <v>100</v>
      </c>
      <c r="AQ15" s="61" t="n">
        <f aca="false">IFERROR(__xludf.dummyfunction("""COMPUTED_VALUE"""),50)</f>
        <v>50</v>
      </c>
      <c r="AR15" s="61" t="n">
        <f aca="false">IFERROR(__xludf.dummyfunction("""COMPUTED_VALUE"""),60)</f>
        <v>60</v>
      </c>
      <c r="AS15" s="61" t="n">
        <f aca="false">IFERROR(__xludf.dummyfunction("""COMPUTED_VALUE"""),100)</f>
        <v>100</v>
      </c>
      <c r="AT15" s="62"/>
      <c r="AU15" s="58" t="n">
        <f aca="false">IFERROR(AVERAGE(AJ15:AT15),0)</f>
        <v>72.5</v>
      </c>
      <c r="AV15" s="62" t="n">
        <v>86</v>
      </c>
      <c r="AW15" s="62" t="n">
        <v>87</v>
      </c>
      <c r="AX15" s="62" t="n">
        <v>79</v>
      </c>
      <c r="AY15" s="62" t="n">
        <v>82</v>
      </c>
      <c r="AZ15" s="62" t="n">
        <v>91</v>
      </c>
      <c r="BA15" s="62" t="n">
        <v>72</v>
      </c>
      <c r="BB15" s="62" t="n">
        <v>74</v>
      </c>
      <c r="BC15" s="62" t="n">
        <v>100</v>
      </c>
      <c r="BD15" s="62" t="n">
        <v>76</v>
      </c>
      <c r="BE15" s="62" t="n">
        <v>55</v>
      </c>
      <c r="BF15" s="62"/>
      <c r="BG15" s="62"/>
      <c r="BH15" s="58" t="n">
        <f aca="false">IFERROR(AVERAGE(AV15:BG15),0)</f>
        <v>80.2</v>
      </c>
      <c r="BI15" s="62" t="n">
        <v>90</v>
      </c>
      <c r="BJ15" s="62" t="n">
        <v>100</v>
      </c>
      <c r="BK15" s="62" t="n">
        <v>90</v>
      </c>
      <c r="BL15" s="62" t="n">
        <v>95.45</v>
      </c>
      <c r="BM15" s="62" t="n">
        <v>100</v>
      </c>
      <c r="BN15" s="62" t="n">
        <v>80</v>
      </c>
      <c r="BO15" s="62" t="n">
        <v>100</v>
      </c>
      <c r="BP15" s="62" t="n">
        <v>100</v>
      </c>
      <c r="BQ15" s="65" t="n">
        <v>100</v>
      </c>
      <c r="BR15" s="62" t="n">
        <v>45</v>
      </c>
      <c r="BS15" s="58" t="n">
        <f aca="false">IFERROR(AVERAGE(BI15:BR15),0)</f>
        <v>90.045</v>
      </c>
      <c r="BT15" s="61" t="n">
        <f aca="false">IFERROR(__xludf.dummyfunction("""COMPUTED_VALUE"""),0)</f>
        <v>0</v>
      </c>
      <c r="BU15" s="61" t="n">
        <f aca="false">IFERROR(__xludf.dummyfunction("""COMPUTED_VALUE"""),100)</f>
        <v>100</v>
      </c>
      <c r="BV15" s="61" t="n">
        <f aca="false">IFERROR(__xludf.dummyfunction("""COMPUTED_VALUE"""),100)</f>
        <v>100</v>
      </c>
      <c r="BW15" s="61" t="n">
        <f aca="false">IFERROR(__xludf.dummyfunction("""COMPUTED_VALUE"""),100)</f>
        <v>100</v>
      </c>
      <c r="BX15" s="61" t="n">
        <f aca="false">IFERROR(__xludf.dummyfunction("""COMPUTED_VALUE"""),100)</f>
        <v>100</v>
      </c>
      <c r="BY15" s="61" t="n">
        <f aca="false">IFERROR(__xludf.dummyfunction("""COMPUTED_VALUE"""),46)</f>
        <v>46</v>
      </c>
      <c r="BZ15" s="61" t="n">
        <f aca="false">IFERROR(__xludf.dummyfunction("""COMPUTED_VALUE"""),100)</f>
        <v>100</v>
      </c>
      <c r="CA15" s="61" t="n">
        <f aca="false">IFERROR(__xludf.dummyfunction("""COMPUTED_VALUE"""),0)</f>
        <v>0</v>
      </c>
      <c r="CB15" s="61" t="n">
        <f aca="false">IFERROR(__xludf.dummyfunction("""COMPUTED_VALUE"""),68.25)</f>
        <v>68.25</v>
      </c>
    </row>
    <row r="16" customFormat="false" ht="15.75" hidden="false" customHeight="true" outlineLevel="0" collapsed="false">
      <c r="A16" s="13" t="str">
        <f aca="false">$E16&amp;"-"&amp;$F16</f>
        <v>202060644-7</v>
      </c>
      <c r="B16" s="18" t="n">
        <f aca="false">$W16</f>
        <v>78</v>
      </c>
      <c r="C16" s="13"/>
      <c r="D16" s="63" t="n">
        <v>12</v>
      </c>
      <c r="E16" s="53" t="s">
        <v>134</v>
      </c>
      <c r="F16" s="53" t="s">
        <v>75</v>
      </c>
      <c r="G16" s="53" t="s">
        <v>135</v>
      </c>
      <c r="H16" s="53" t="s">
        <v>75</v>
      </c>
      <c r="I16" s="53" t="s">
        <v>136</v>
      </c>
      <c r="J16" s="53" t="s">
        <v>137</v>
      </c>
      <c r="K16" s="53" t="s">
        <v>138</v>
      </c>
      <c r="L16" s="53" t="s">
        <v>58</v>
      </c>
      <c r="M16" s="53" t="s">
        <v>64</v>
      </c>
      <c r="N16" s="53" t="s">
        <v>139</v>
      </c>
      <c r="O16" s="54" t="n">
        <f aca="false">$AA16</f>
        <v>90</v>
      </c>
      <c r="P16" s="54" t="n">
        <f aca="false">$AE16</f>
        <v>25</v>
      </c>
      <c r="Q16" s="54" t="n">
        <f aca="false">IFERROR(IF($V16&lt;&gt;0,ROUND((MAX(O16:P16)*0.5+$V16*0.5),0),ROUND(($O16*0.5+$P16*0.5),0)),)</f>
        <v>58</v>
      </c>
      <c r="R16" s="54" t="n">
        <f aca="false">$AU16</f>
        <v>98.3</v>
      </c>
      <c r="S16" s="54" t="n">
        <f aca="false">$BH16</f>
        <v>99.2</v>
      </c>
      <c r="T16" s="54" t="n">
        <f aca="false">$BS16</f>
        <v>98.182</v>
      </c>
      <c r="U16" s="54" t="n">
        <f aca="false">$CB16</f>
        <v>100</v>
      </c>
      <c r="V16" s="55" t="n">
        <f aca="false">$AI16</f>
        <v>0</v>
      </c>
      <c r="W16" s="56" t="n">
        <f aca="false">IF($Q16&gt;=55,ROUND($Q16*$Q$3+$R16*$R$3+$S16*$S$3+$T16*$T$3+$U16*$U$3,0),$Q16)</f>
        <v>78</v>
      </c>
      <c r="X16" s="54" t="n">
        <v>20</v>
      </c>
      <c r="Y16" s="57" t="n">
        <v>30</v>
      </c>
      <c r="Z16" s="57" t="n">
        <v>40</v>
      </c>
      <c r="AA16" s="58" t="n">
        <f aca="false">IFERROR(SUM(X16:Z16),0)</f>
        <v>90</v>
      </c>
      <c r="AB16" s="8" t="n">
        <v>25</v>
      </c>
      <c r="AC16" s="8" t="n">
        <v>0</v>
      </c>
      <c r="AD16" s="60" t="n">
        <v>0</v>
      </c>
      <c r="AE16" s="58" t="n">
        <f aca="false">ROUND(AB16+(AC16*AD16),0)</f>
        <v>25</v>
      </c>
      <c r="AF16" s="57"/>
      <c r="AG16" s="57"/>
      <c r="AH16" s="60"/>
      <c r="AI16" s="58" t="n">
        <f aca="false">ROUND(SUM(AF16:AG16)*AH16,0)</f>
        <v>0</v>
      </c>
      <c r="AJ16" s="61" t="n">
        <f aca="false">IFERROR(__xludf.dummyfunction("""COMPUTED_VALUE"""),100)</f>
        <v>100</v>
      </c>
      <c r="AK16" s="61" t="n">
        <f aca="false">IFERROR(__xludf.dummyfunction("""COMPUTED_VALUE"""),100)</f>
        <v>100</v>
      </c>
      <c r="AL16" s="61" t="n">
        <f aca="false">IFERROR(__xludf.dummyfunction("""COMPUTED_VALUE"""),100)</f>
        <v>100</v>
      </c>
      <c r="AM16" s="61" t="n">
        <f aca="false">IFERROR(__xludf.dummyfunction("""COMPUTED_VALUE"""),100)</f>
        <v>100</v>
      </c>
      <c r="AN16" s="61" t="n">
        <f aca="false">IFERROR(__xludf.dummyfunction("""COMPUTED_VALUE"""),100)</f>
        <v>100</v>
      </c>
      <c r="AO16" s="61" t="n">
        <f aca="false">IFERROR(__xludf.dummyfunction("""COMPUTED_VALUE"""),100)</f>
        <v>100</v>
      </c>
      <c r="AP16" s="61" t="n">
        <f aca="false">IFERROR(__xludf.dummyfunction("""COMPUTED_VALUE"""),100)</f>
        <v>100</v>
      </c>
      <c r="AQ16" s="61" t="n">
        <f aca="false">IFERROR(__xludf.dummyfunction("""COMPUTED_VALUE"""),83)</f>
        <v>83</v>
      </c>
      <c r="AR16" s="61" t="n">
        <f aca="false">IFERROR(__xludf.dummyfunction("""COMPUTED_VALUE"""),100)</f>
        <v>100</v>
      </c>
      <c r="AS16" s="61" t="n">
        <f aca="false">IFERROR(__xludf.dummyfunction("""COMPUTED_VALUE"""),100)</f>
        <v>100</v>
      </c>
      <c r="AT16" s="62"/>
      <c r="AU16" s="58" t="n">
        <f aca="false">IFERROR(AVERAGE(AJ16:AT16),0)</f>
        <v>98.3</v>
      </c>
      <c r="AV16" s="62" t="n">
        <v>100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100</v>
      </c>
      <c r="BB16" s="62" t="n">
        <v>97</v>
      </c>
      <c r="BC16" s="62" t="n">
        <v>100</v>
      </c>
      <c r="BD16" s="62" t="n">
        <v>95</v>
      </c>
      <c r="BE16" s="62" t="n">
        <v>100</v>
      </c>
      <c r="BF16" s="62"/>
      <c r="BG16" s="62"/>
      <c r="BH16" s="58" t="n">
        <f aca="false">IFERROR(AVERAGE(AV16:BG16),0)</f>
        <v>99.2</v>
      </c>
      <c r="BI16" s="62" t="n">
        <v>100</v>
      </c>
      <c r="BJ16" s="62" t="n">
        <v>100</v>
      </c>
      <c r="BK16" s="62" t="n">
        <v>100</v>
      </c>
      <c r="BL16" s="62" t="n">
        <v>81.82</v>
      </c>
      <c r="BM16" s="62" t="n">
        <v>100</v>
      </c>
      <c r="BN16" s="62" t="n">
        <v>100</v>
      </c>
      <c r="BO16" s="62" t="n">
        <v>100</v>
      </c>
      <c r="BP16" s="62" t="n">
        <v>100</v>
      </c>
      <c r="BQ16" s="62" t="n">
        <v>100</v>
      </c>
      <c r="BR16" s="62" t="n">
        <v>100</v>
      </c>
      <c r="BS16" s="58" t="n">
        <f aca="false">IFERROR(AVERAGE(BI16:BR16),0)</f>
        <v>98.182</v>
      </c>
      <c r="BT16" s="61" t="n">
        <f aca="false">IFERROR(__xludf.dummyfunction("""COMPUTED_VALUE"""),100)</f>
        <v>100</v>
      </c>
      <c r="BU16" s="61" t="n">
        <f aca="false">IFERROR(__xludf.dummyfunction("""COMPUTED_VALUE"""),100)</f>
        <v>100</v>
      </c>
      <c r="BV16" s="61" t="n">
        <f aca="false">IFERROR(__xludf.dummyfunction("""COMPUTED_VALUE"""),100)</f>
        <v>100</v>
      </c>
      <c r="BW16" s="61" t="n">
        <f aca="false">IFERROR(__xludf.dummyfunction("""COMPUTED_VALUE"""),100)</f>
        <v>100</v>
      </c>
      <c r="BX16" s="61" t="n">
        <f aca="false">IFERROR(__xludf.dummyfunction("""COMPUTED_VALUE"""),100)</f>
        <v>100</v>
      </c>
      <c r="BY16" s="61" t="n">
        <f aca="false">IFERROR(__xludf.dummyfunction("""COMPUTED_VALUE"""),100)</f>
        <v>100</v>
      </c>
      <c r="BZ16" s="61" t="n">
        <f aca="false">IFERROR(__xludf.dummyfunction("""COMPUTED_VALUE"""),100)</f>
        <v>100</v>
      </c>
      <c r="CA16" s="61" t="n">
        <f aca="false">IFERROR(__xludf.dummyfunction("""COMPUTED_VALUE"""),100)</f>
        <v>100</v>
      </c>
      <c r="CB16" s="61" t="n">
        <f aca="false">IFERROR(__xludf.dummyfunction("""COMPUTED_VALUE"""),100)</f>
        <v>100</v>
      </c>
    </row>
    <row r="17" customFormat="false" ht="15.75" hidden="false" customHeight="true" outlineLevel="0" collapsed="false">
      <c r="A17" s="13" t="str">
        <f aca="false">$E17&amp;"-"&amp;$F17</f>
        <v>202060602-1</v>
      </c>
      <c r="B17" s="18" t="n">
        <f aca="false">$W17</f>
        <v>98</v>
      </c>
      <c r="C17" s="13"/>
      <c r="D17" s="63" t="n">
        <v>13</v>
      </c>
      <c r="E17" s="53" t="s">
        <v>140</v>
      </c>
      <c r="F17" s="53" t="s">
        <v>58</v>
      </c>
      <c r="G17" s="53" t="s">
        <v>141</v>
      </c>
      <c r="H17" s="53" t="s">
        <v>115</v>
      </c>
      <c r="I17" s="53" t="s">
        <v>142</v>
      </c>
      <c r="J17" s="53" t="s">
        <v>143</v>
      </c>
      <c r="K17" s="53" t="s">
        <v>144</v>
      </c>
      <c r="L17" s="53" t="s">
        <v>58</v>
      </c>
      <c r="M17" s="53" t="s">
        <v>64</v>
      </c>
      <c r="N17" s="53" t="s">
        <v>145</v>
      </c>
      <c r="O17" s="54" t="n">
        <f aca="false">$AA17</f>
        <v>100</v>
      </c>
      <c r="P17" s="54" t="n">
        <f aca="false">$AE17</f>
        <v>100</v>
      </c>
      <c r="Q17" s="54" t="n">
        <f aca="false">IFERROR(IF($V17&lt;&gt;0,ROUND((MAX(O17:P17)*0.5+$V17*0.5),0),ROUND(($O17*0.5+$P17*0.5),0)),)</f>
        <v>100</v>
      </c>
      <c r="R17" s="54" t="n">
        <f aca="false">$AU17</f>
        <v>98</v>
      </c>
      <c r="S17" s="54" t="n">
        <f aca="false">$BH17</f>
        <v>100</v>
      </c>
      <c r="T17" s="54" t="n">
        <f aca="false">$BS17</f>
        <v>90</v>
      </c>
      <c r="U17" s="54" t="n">
        <f aca="false">$CB17</f>
        <v>100</v>
      </c>
      <c r="V17" s="55" t="n">
        <f aca="false">$AI17</f>
        <v>0</v>
      </c>
      <c r="W17" s="56" t="n">
        <f aca="false">IF($Q17&gt;=55,ROUND($Q17*$Q$3+$R17*$R$3+$S17*$S$3+$T17*$T$3+$U17*$U$3,0),$Q17)</f>
        <v>98</v>
      </c>
      <c r="X17" s="54" t="n">
        <v>20</v>
      </c>
      <c r="Y17" s="57" t="n">
        <v>30</v>
      </c>
      <c r="Z17" s="57" t="n">
        <v>50</v>
      </c>
      <c r="AA17" s="58" t="n">
        <f aca="false">IFERROR(SUM(X17:Z17),0)</f>
        <v>100</v>
      </c>
      <c r="AB17" s="8" t="n">
        <v>30</v>
      </c>
      <c r="AC17" s="8" t="n">
        <v>70</v>
      </c>
      <c r="AD17" s="60" t="n">
        <v>1</v>
      </c>
      <c r="AE17" s="58" t="n">
        <f aca="false">ROUND(AB17+(AC17*AD17),0)</f>
        <v>100</v>
      </c>
      <c r="AF17" s="57"/>
      <c r="AG17" s="57"/>
      <c r="AH17" s="60"/>
      <c r="AI17" s="58" t="n">
        <f aca="false">ROUND(SUM(AF17:AG17)*AH17,0)</f>
        <v>0</v>
      </c>
      <c r="AJ17" s="61" t="n">
        <f aca="false">IFERROR(__xludf.dummyfunction("""COMPUTED_VALUE"""),100)</f>
        <v>100</v>
      </c>
      <c r="AK17" s="61" t="n">
        <f aca="false">IFERROR(__xludf.dummyfunction("""COMPUTED_VALUE"""),100)</f>
        <v>100</v>
      </c>
      <c r="AL17" s="61" t="n">
        <f aca="false">IFERROR(__xludf.dummyfunction("""COMPUTED_VALUE"""),100)</f>
        <v>100</v>
      </c>
      <c r="AM17" s="61" t="n">
        <f aca="false">IFERROR(__xludf.dummyfunction("""COMPUTED_VALUE"""),100)</f>
        <v>100</v>
      </c>
      <c r="AN17" s="61" t="n">
        <f aca="false">IFERROR(__xludf.dummyfunction("""COMPUTED_VALUE"""),100)</f>
        <v>100</v>
      </c>
      <c r="AO17" s="61" t="n">
        <f aca="false">IFERROR(__xludf.dummyfunction("""COMPUTED_VALUE"""),80)</f>
        <v>80</v>
      </c>
      <c r="AP17" s="61" t="n">
        <f aca="false">IFERROR(__xludf.dummyfunction("""COMPUTED_VALUE"""),100)</f>
        <v>100</v>
      </c>
      <c r="AQ17" s="61" t="n">
        <f aca="false">IFERROR(__xludf.dummyfunction("""COMPUTED_VALUE"""),100)</f>
        <v>100</v>
      </c>
      <c r="AR17" s="61" t="n">
        <f aca="false">IFERROR(__xludf.dummyfunction("""COMPUTED_VALUE"""),100)</f>
        <v>100</v>
      </c>
      <c r="AS17" s="61" t="n">
        <f aca="false">IFERROR(__xludf.dummyfunction("""COMPUTED_VALUE"""),100)</f>
        <v>100</v>
      </c>
      <c r="AT17" s="62"/>
      <c r="AU17" s="58" t="n">
        <f aca="false">IFERROR(AVERAGE(AJ17:AT17),0)</f>
        <v>98</v>
      </c>
      <c r="AV17" s="62" t="n">
        <v>100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/>
      <c r="BG17" s="62"/>
      <c r="BH17" s="58" t="n">
        <f aca="false">IFERROR(AVERAGE(AV17:BG17),0)</f>
        <v>100</v>
      </c>
      <c r="BI17" s="62" t="n">
        <v>100</v>
      </c>
      <c r="BJ17" s="62" t="n">
        <v>100</v>
      </c>
      <c r="BK17" s="62" t="n">
        <v>100</v>
      </c>
      <c r="BL17" s="62" t="n">
        <v>100</v>
      </c>
      <c r="BM17" s="62" t="n">
        <v>100</v>
      </c>
      <c r="BN17" s="62" t="n">
        <v>100</v>
      </c>
      <c r="BO17" s="62" t="n">
        <v>100</v>
      </c>
      <c r="BP17" s="62" t="n">
        <v>100</v>
      </c>
      <c r="BQ17" s="62" t="n">
        <v>100</v>
      </c>
      <c r="BR17" s="62" t="n">
        <v>0</v>
      </c>
      <c r="BS17" s="58" t="n">
        <f aca="false">IFERROR(AVERAGE(BI17:BR17),0)</f>
        <v>90</v>
      </c>
      <c r="BT17" s="61" t="n">
        <f aca="false">IFERROR(__xludf.dummyfunction("""COMPUTED_VALUE"""),100)</f>
        <v>100</v>
      </c>
      <c r="BU17" s="61" t="n">
        <f aca="false">IFERROR(__xludf.dummyfunction("""COMPUTED_VALUE"""),100)</f>
        <v>100</v>
      </c>
      <c r="BV17" s="61" t="n">
        <f aca="false">IFERROR(__xludf.dummyfunction("""COMPUTED_VALUE"""),100)</f>
        <v>100</v>
      </c>
      <c r="BW17" s="61" t="n">
        <f aca="false">IFERROR(__xludf.dummyfunction("""COMPUTED_VALUE"""),100)</f>
        <v>100</v>
      </c>
      <c r="BX17" s="61" t="n">
        <f aca="false">IFERROR(__xludf.dummyfunction("""COMPUTED_VALUE"""),100)</f>
        <v>100</v>
      </c>
      <c r="BY17" s="61" t="n">
        <f aca="false">IFERROR(__xludf.dummyfunction("""COMPUTED_VALUE"""),100)</f>
        <v>100</v>
      </c>
      <c r="BZ17" s="61" t="n">
        <f aca="false">IFERROR(__xludf.dummyfunction("""COMPUTED_VALUE"""),100)</f>
        <v>100</v>
      </c>
      <c r="CA17" s="61" t="n">
        <f aca="false">IFERROR(__xludf.dummyfunction("""COMPUTED_VALUE"""),100)</f>
        <v>100</v>
      </c>
      <c r="CB17" s="61" t="n">
        <f aca="false">IFERROR(__xludf.dummyfunction("""COMPUTED_VALUE"""),100)</f>
        <v>100</v>
      </c>
    </row>
    <row r="18" customFormat="false" ht="15.75" hidden="false" customHeight="true" outlineLevel="0" collapsed="false">
      <c r="A18" s="13" t="str">
        <f aca="false">$E18&amp;"-"&amp;$F18</f>
        <v>202060678-1</v>
      </c>
      <c r="B18" s="18" t="n">
        <f aca="false">$W18</f>
        <v>75</v>
      </c>
      <c r="C18" s="13"/>
      <c r="D18" s="63" t="n">
        <v>14</v>
      </c>
      <c r="E18" s="53" t="s">
        <v>146</v>
      </c>
      <c r="F18" s="53" t="s">
        <v>58</v>
      </c>
      <c r="G18" s="53" t="s">
        <v>147</v>
      </c>
      <c r="H18" s="53" t="s">
        <v>83</v>
      </c>
      <c r="I18" s="53" t="s">
        <v>148</v>
      </c>
      <c r="J18" s="53" t="s">
        <v>149</v>
      </c>
      <c r="K18" s="53" t="s">
        <v>150</v>
      </c>
      <c r="L18" s="53" t="s">
        <v>58</v>
      </c>
      <c r="M18" s="53" t="s">
        <v>64</v>
      </c>
      <c r="N18" s="53" t="s">
        <v>151</v>
      </c>
      <c r="O18" s="54" t="n">
        <f aca="false">$AA18</f>
        <v>74.5</v>
      </c>
      <c r="P18" s="54" t="n">
        <f aca="false">$AE18</f>
        <v>0</v>
      </c>
      <c r="Q18" s="66" t="n">
        <v>55</v>
      </c>
      <c r="R18" s="54" t="n">
        <f aca="false">$AU18</f>
        <v>88</v>
      </c>
      <c r="S18" s="54" t="n">
        <f aca="false">$BH18</f>
        <v>99.3</v>
      </c>
      <c r="T18" s="54" t="n">
        <f aca="false">$BS18</f>
        <v>98.045</v>
      </c>
      <c r="U18" s="54" t="n">
        <f aca="false">$CB18</f>
        <v>100</v>
      </c>
      <c r="V18" s="55" t="n">
        <f aca="false">$AI18</f>
        <v>90</v>
      </c>
      <c r="W18" s="56" t="n">
        <f aca="false">IF($Q18&gt;=55,ROUND($Q18*$Q$3+$R18*$R$3+$S18*$S$3+$T18*$T$3+$U18*$U$3,0),$Q18)</f>
        <v>75</v>
      </c>
      <c r="X18" s="54" t="n">
        <v>20</v>
      </c>
      <c r="Y18" s="57" t="n">
        <v>30</v>
      </c>
      <c r="Z18" s="57" t="n">
        <v>24.5</v>
      </c>
      <c r="AA18" s="58" t="n">
        <f aca="false">IFERROR(SUM(X18:Z18),0)</f>
        <v>74.5</v>
      </c>
      <c r="AB18" s="67" t="n">
        <v>0</v>
      </c>
      <c r="AC18" s="67" t="n">
        <v>0</v>
      </c>
      <c r="AD18" s="60" t="n">
        <v>0</v>
      </c>
      <c r="AE18" s="58" t="n">
        <f aca="false">ROUND(AB18+(AC18*AD18),0)</f>
        <v>0</v>
      </c>
      <c r="AF18" s="59" t="n">
        <v>25</v>
      </c>
      <c r="AG18" s="59" t="n">
        <v>65</v>
      </c>
      <c r="AH18" s="60" t="n">
        <v>1</v>
      </c>
      <c r="AI18" s="58" t="n">
        <f aca="false">ROUND(SUM(AF18:AG18)*AH18,0)</f>
        <v>90</v>
      </c>
      <c r="AJ18" s="61" t="n">
        <f aca="false">IFERROR(__xludf.dummyfunction("""COMPUTED_VALUE"""),100)</f>
        <v>100</v>
      </c>
      <c r="AK18" s="61" t="n">
        <f aca="false">IFERROR(__xludf.dummyfunction("""COMPUTED_VALUE"""),0)</f>
        <v>0</v>
      </c>
      <c r="AL18" s="61" t="n">
        <f aca="false">IFERROR(__xludf.dummyfunction("""COMPUTED_VALUE"""),100)</f>
        <v>100</v>
      </c>
      <c r="AM18" s="61" t="n">
        <f aca="false">IFERROR(__xludf.dummyfunction("""COMPUTED_VALUE"""),100)</f>
        <v>100</v>
      </c>
      <c r="AN18" s="61" t="n">
        <f aca="false">IFERROR(__xludf.dummyfunction("""COMPUTED_VALUE"""),100)</f>
        <v>100</v>
      </c>
      <c r="AO18" s="61" t="n">
        <f aca="false">IFERROR(__xludf.dummyfunction("""COMPUTED_VALUE"""),100)</f>
        <v>100</v>
      </c>
      <c r="AP18" s="61" t="n">
        <f aca="false">IFERROR(__xludf.dummyfunction("""COMPUTED_VALUE"""),80)</f>
        <v>80</v>
      </c>
      <c r="AQ18" s="61" t="n">
        <f aca="false">IFERROR(__xludf.dummyfunction("""COMPUTED_VALUE"""),100)</f>
        <v>100</v>
      </c>
      <c r="AR18" s="61" t="n">
        <f aca="false">IFERROR(__xludf.dummyfunction("""COMPUTED_VALUE"""),100)</f>
        <v>100</v>
      </c>
      <c r="AS18" s="61" t="n">
        <f aca="false">IFERROR(__xludf.dummyfunction("""COMPUTED_VALUE"""),100)</f>
        <v>100</v>
      </c>
      <c r="AT18" s="62"/>
      <c r="AU18" s="58" t="n">
        <f aca="false">IFERROR(AVERAGE(AJ18:AT18),0)</f>
        <v>88</v>
      </c>
      <c r="AV18" s="62" t="n">
        <v>100</v>
      </c>
      <c r="AW18" s="62" t="n">
        <v>100</v>
      </c>
      <c r="AX18" s="62" t="n">
        <v>100</v>
      </c>
      <c r="AY18" s="62" t="n">
        <v>100</v>
      </c>
      <c r="AZ18" s="62" t="n">
        <v>93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/>
      <c r="BG18" s="62"/>
      <c r="BH18" s="58" t="n">
        <f aca="false">IFERROR(AVERAGE(AV18:BG18),0)</f>
        <v>99.3</v>
      </c>
      <c r="BI18" s="62" t="n">
        <v>100</v>
      </c>
      <c r="BJ18" s="62" t="n">
        <v>100</v>
      </c>
      <c r="BK18" s="62" t="n">
        <v>100</v>
      </c>
      <c r="BL18" s="62" t="n">
        <v>95.45</v>
      </c>
      <c r="BM18" s="62" t="n">
        <v>100</v>
      </c>
      <c r="BN18" s="62" t="n">
        <v>100</v>
      </c>
      <c r="BO18" s="62" t="n">
        <v>100</v>
      </c>
      <c r="BP18" s="62" t="n">
        <v>85</v>
      </c>
      <c r="BQ18" s="62" t="n">
        <v>100</v>
      </c>
      <c r="BR18" s="62" t="n">
        <v>100</v>
      </c>
      <c r="BS18" s="58" t="n">
        <f aca="false">IFERROR(AVERAGE(BI18:BR18),0)</f>
        <v>98.045</v>
      </c>
      <c r="BT18" s="61" t="n">
        <f aca="false">IFERROR(__xludf.dummyfunction("""COMPUTED_VALUE"""),100)</f>
        <v>100</v>
      </c>
      <c r="BU18" s="61" t="n">
        <f aca="false">IFERROR(__xludf.dummyfunction("""COMPUTED_VALUE"""),100)</f>
        <v>100</v>
      </c>
      <c r="BV18" s="61" t="n">
        <f aca="false">IFERROR(__xludf.dummyfunction("""COMPUTED_VALUE"""),100)</f>
        <v>100</v>
      </c>
      <c r="BW18" s="61" t="n">
        <f aca="false">IFERROR(__xludf.dummyfunction("""COMPUTED_VALUE"""),100)</f>
        <v>100</v>
      </c>
      <c r="BX18" s="61" t="n">
        <f aca="false">IFERROR(__xludf.dummyfunction("""COMPUTED_VALUE"""),100)</f>
        <v>100</v>
      </c>
      <c r="BY18" s="61" t="n">
        <f aca="false">IFERROR(__xludf.dummyfunction("""COMPUTED_VALUE"""),100)</f>
        <v>100</v>
      </c>
      <c r="BZ18" s="61" t="n">
        <f aca="false">IFERROR(__xludf.dummyfunction("""COMPUTED_VALUE"""),100)</f>
        <v>100</v>
      </c>
      <c r="CA18" s="61" t="n">
        <f aca="false">IFERROR(__xludf.dummyfunction("""COMPUTED_VALUE"""),100)</f>
        <v>100</v>
      </c>
      <c r="CB18" s="61" t="n">
        <f aca="false">IFERROR(__xludf.dummyfunction("""COMPUTED_VALUE"""),100)</f>
        <v>100</v>
      </c>
    </row>
    <row r="19" customFormat="false" ht="15.75" hidden="false" customHeight="true" outlineLevel="0" collapsed="false">
      <c r="A19" s="13" t="str">
        <f aca="false">$E19&amp;"-"&amp;$F19</f>
        <v>201969534-7</v>
      </c>
      <c r="B19" s="18" t="n">
        <f aca="false">$W19</f>
        <v>77</v>
      </c>
      <c r="C19" s="13"/>
      <c r="D19" s="63" t="n">
        <v>15</v>
      </c>
      <c r="E19" s="53" t="s">
        <v>152</v>
      </c>
      <c r="F19" s="53" t="s">
        <v>75</v>
      </c>
      <c r="G19" s="53" t="s">
        <v>153</v>
      </c>
      <c r="H19" s="53" t="s">
        <v>108</v>
      </c>
      <c r="I19" s="53" t="s">
        <v>154</v>
      </c>
      <c r="J19" s="53" t="s">
        <v>131</v>
      </c>
      <c r="K19" s="53" t="s">
        <v>155</v>
      </c>
      <c r="L19" s="53" t="s">
        <v>67</v>
      </c>
      <c r="M19" s="53" t="s">
        <v>156</v>
      </c>
      <c r="N19" s="53" t="s">
        <v>157</v>
      </c>
      <c r="O19" s="54" t="n">
        <f aca="false">$AA19</f>
        <v>90</v>
      </c>
      <c r="P19" s="54" t="n">
        <f aca="false">$AE19</f>
        <v>100</v>
      </c>
      <c r="Q19" s="54" t="n">
        <f aca="false">IFERROR(IF($V19&lt;&gt;0,ROUND((MAX(O19:P19)*0.5+$V19*0.5),0),ROUND(($O19*0.5+$P19*0.5),0)),)</f>
        <v>95</v>
      </c>
      <c r="R19" s="54" t="n">
        <f aca="false">$AU19</f>
        <v>62</v>
      </c>
      <c r="S19" s="54" t="n">
        <f aca="false">$BH19</f>
        <v>80</v>
      </c>
      <c r="T19" s="54" t="n">
        <f aca="false">$BS19</f>
        <v>49.5</v>
      </c>
      <c r="U19" s="54" t="n">
        <f aca="false">$CB19</f>
        <v>62.5</v>
      </c>
      <c r="V19" s="55" t="n">
        <f aca="false">$AI19</f>
        <v>0</v>
      </c>
      <c r="W19" s="56" t="n">
        <f aca="false">IF($Q19&gt;=55,ROUND($Q19*$Q$3+$R19*$R$3+$S19*$S$3+$T19*$T$3+$U19*$U$3,0),$Q19)</f>
        <v>77</v>
      </c>
      <c r="X19" s="54" t="n">
        <v>20</v>
      </c>
      <c r="Y19" s="57" t="n">
        <v>30</v>
      </c>
      <c r="Z19" s="57" t="n">
        <v>40</v>
      </c>
      <c r="AA19" s="58" t="n">
        <f aca="false">IFERROR(SUM(X19:Z19),0)</f>
        <v>90</v>
      </c>
      <c r="AB19" s="8" t="n">
        <v>30</v>
      </c>
      <c r="AC19" s="8" t="n">
        <v>70</v>
      </c>
      <c r="AD19" s="60" t="n">
        <v>1</v>
      </c>
      <c r="AE19" s="58" t="n">
        <f aca="false">ROUND(AB19+(AC19*AD19),0)</f>
        <v>100</v>
      </c>
      <c r="AF19" s="57"/>
      <c r="AG19" s="57"/>
      <c r="AH19" s="60"/>
      <c r="AI19" s="58" t="n">
        <f aca="false">ROUND(SUM(AF19:AG19)*AH19,0)</f>
        <v>0</v>
      </c>
      <c r="AJ19" s="61" t="n">
        <f aca="false">IFERROR(__xludf.dummyfunction("""COMPUTED_VALUE"""),100)</f>
        <v>100</v>
      </c>
      <c r="AK19" s="61" t="n">
        <f aca="false">IFERROR(__xludf.dummyfunction("""COMPUTED_VALUE"""),100)</f>
        <v>100</v>
      </c>
      <c r="AL19" s="61" t="n">
        <f aca="false">IFERROR(__xludf.dummyfunction("""COMPUTED_VALUE"""),100)</f>
        <v>100</v>
      </c>
      <c r="AM19" s="61" t="n">
        <f aca="false">IFERROR(__xludf.dummyfunction("""COMPUTED_VALUE"""),50)</f>
        <v>50</v>
      </c>
      <c r="AN19" s="61" t="n">
        <f aca="false">IFERROR(__xludf.dummyfunction("""COMPUTED_VALUE"""),50)</f>
        <v>50</v>
      </c>
      <c r="AO19" s="61" t="n">
        <f aca="false">IFERROR(__xludf.dummyfunction("""COMPUTED_VALUE"""),60)</f>
        <v>60</v>
      </c>
      <c r="AP19" s="61" t="n">
        <f aca="false">IFERROR(__xludf.dummyfunction("""COMPUTED_VALUE"""),40)</f>
        <v>40</v>
      </c>
      <c r="AQ19" s="61" t="n">
        <f aca="false">IFERROR(__xludf.dummyfunction("""COMPUTED_VALUE"""),0)</f>
        <v>0</v>
      </c>
      <c r="AR19" s="61" t="n">
        <f aca="false">IFERROR(__xludf.dummyfunction("""COMPUTED_VALUE"""),20)</f>
        <v>20</v>
      </c>
      <c r="AS19" s="61" t="n">
        <f aca="false">IFERROR(__xludf.dummyfunction("""COMPUTED_VALUE"""),100)</f>
        <v>100</v>
      </c>
      <c r="AT19" s="62"/>
      <c r="AU19" s="58" t="n">
        <f aca="false">IFERROR(AVERAGE(AJ19:AT19),0)</f>
        <v>62</v>
      </c>
      <c r="AV19" s="62" t="n">
        <v>0</v>
      </c>
      <c r="AW19" s="62" t="n">
        <v>100</v>
      </c>
      <c r="AX19" s="62" t="n">
        <v>100</v>
      </c>
      <c r="AY19" s="62" t="n">
        <v>100</v>
      </c>
      <c r="AZ19" s="62" t="n">
        <v>100</v>
      </c>
      <c r="BA19" s="62" t="n">
        <v>100</v>
      </c>
      <c r="BB19" s="62" t="n">
        <v>100</v>
      </c>
      <c r="BC19" s="62" t="n">
        <v>0</v>
      </c>
      <c r="BD19" s="62" t="n">
        <v>100</v>
      </c>
      <c r="BE19" s="62" t="n">
        <v>100</v>
      </c>
      <c r="BF19" s="62"/>
      <c r="BG19" s="62"/>
      <c r="BH19" s="58" t="n">
        <f aca="false">IFERROR(AVERAGE(AV19:BG19),0)</f>
        <v>80</v>
      </c>
      <c r="BI19" s="62" t="n">
        <v>100</v>
      </c>
      <c r="BJ19" s="62" t="n">
        <v>100</v>
      </c>
      <c r="BK19" s="62" t="n">
        <v>100</v>
      </c>
      <c r="BL19" s="62" t="n">
        <v>0</v>
      </c>
      <c r="BM19" s="62" t="n">
        <v>100</v>
      </c>
      <c r="BN19" s="62" t="n">
        <v>0</v>
      </c>
      <c r="BO19" s="62" t="n">
        <v>0</v>
      </c>
      <c r="BP19" s="62" t="n">
        <v>0</v>
      </c>
      <c r="BQ19" s="62" t="n">
        <v>0</v>
      </c>
      <c r="BR19" s="62" t="n">
        <v>95</v>
      </c>
      <c r="BS19" s="58" t="n">
        <f aca="false">IFERROR(AVERAGE(BI19:BR19),0)</f>
        <v>49.5</v>
      </c>
      <c r="BT19" s="61" t="n">
        <f aca="false">IFERROR(__xludf.dummyfunction("""COMPUTED_VALUE"""),100)</f>
        <v>100</v>
      </c>
      <c r="BU19" s="61" t="n">
        <f aca="false">IFERROR(__xludf.dummyfunction("""COMPUTED_VALUE"""),100)</f>
        <v>100</v>
      </c>
      <c r="BV19" s="61" t="n">
        <f aca="false">IFERROR(__xludf.dummyfunction("""COMPUTED_VALUE"""),100)</f>
        <v>100</v>
      </c>
      <c r="BW19" s="61" t="n">
        <f aca="false">IFERROR(__xludf.dummyfunction("""COMPUTED_VALUE"""),100)</f>
        <v>100</v>
      </c>
      <c r="BX19" s="61" t="n">
        <f aca="false">IFERROR(__xludf.dummyfunction("""COMPUTED_VALUE"""),100)</f>
        <v>100</v>
      </c>
      <c r="BY19" s="61" t="n">
        <f aca="false">IFERROR(__xludf.dummyfunction("""COMPUTED_VALUE"""),0)</f>
        <v>0</v>
      </c>
      <c r="BZ19" s="61" t="n">
        <f aca="false">IFERROR(__xludf.dummyfunction("""COMPUTED_VALUE"""),0)</f>
        <v>0</v>
      </c>
      <c r="CA19" s="61" t="n">
        <f aca="false">IFERROR(__xludf.dummyfunction("""COMPUTED_VALUE"""),0)</f>
        <v>0</v>
      </c>
      <c r="CB19" s="61" t="n">
        <f aca="false">IFERROR(__xludf.dummyfunction("""COMPUTED_VALUE"""),62.5)</f>
        <v>62.5</v>
      </c>
    </row>
    <row r="20" customFormat="false" ht="15.75" hidden="false" customHeight="true" outlineLevel="0" collapsed="false">
      <c r="A20" s="13" t="str">
        <f aca="false">$E20&amp;"-"&amp;$F20</f>
        <v>202060669-2</v>
      </c>
      <c r="B20" s="18" t="n">
        <f aca="false">$W20</f>
        <v>92</v>
      </c>
      <c r="C20" s="13"/>
      <c r="D20" s="63" t="n">
        <v>16</v>
      </c>
      <c r="E20" s="53" t="s">
        <v>158</v>
      </c>
      <c r="F20" s="53" t="s">
        <v>67</v>
      </c>
      <c r="G20" s="53" t="s">
        <v>159</v>
      </c>
      <c r="H20" s="53" t="s">
        <v>67</v>
      </c>
      <c r="I20" s="53" t="s">
        <v>160</v>
      </c>
      <c r="J20" s="53" t="s">
        <v>161</v>
      </c>
      <c r="K20" s="53" t="s">
        <v>162</v>
      </c>
      <c r="L20" s="53" t="s">
        <v>58</v>
      </c>
      <c r="M20" s="53" t="s">
        <v>64</v>
      </c>
      <c r="N20" s="53" t="s">
        <v>163</v>
      </c>
      <c r="O20" s="54" t="n">
        <f aca="false">$AA20</f>
        <v>78</v>
      </c>
      <c r="P20" s="54" t="n">
        <f aca="false">$AE20</f>
        <v>100</v>
      </c>
      <c r="Q20" s="54" t="n">
        <f aca="false">IFERROR(IF($V20&lt;&gt;0,ROUND((MAX(O20:P20)*0.5+$V20*0.5),0),ROUND(($O20*0.5+$P20*0.5),0)),)</f>
        <v>89</v>
      </c>
      <c r="R20" s="54" t="n">
        <f aca="false">$AU20</f>
        <v>100</v>
      </c>
      <c r="S20" s="54" t="n">
        <f aca="false">$BH20</f>
        <v>61.2</v>
      </c>
      <c r="T20" s="54" t="n">
        <f aca="false">$BS20</f>
        <v>99</v>
      </c>
      <c r="U20" s="54" t="n">
        <f aca="false">$CB20</f>
        <v>100</v>
      </c>
      <c r="V20" s="55" t="n">
        <f aca="false">$AI20</f>
        <v>0</v>
      </c>
      <c r="W20" s="56" t="n">
        <f aca="false">IF($Q20&gt;=55,ROUND($Q20*$Q$3+$R20*$R$3+$S20*$S$3+$T20*$T$3+$U20*$U$3,0),$Q20)</f>
        <v>92</v>
      </c>
      <c r="X20" s="54" t="n">
        <v>20</v>
      </c>
      <c r="Y20" s="57" t="n">
        <v>30</v>
      </c>
      <c r="Z20" s="57" t="n">
        <v>28</v>
      </c>
      <c r="AA20" s="58" t="n">
        <f aca="false">IFERROR(SUM(X20:Z20),0)</f>
        <v>78</v>
      </c>
      <c r="AB20" s="8" t="n">
        <v>30</v>
      </c>
      <c r="AC20" s="8" t="n">
        <v>70</v>
      </c>
      <c r="AD20" s="60" t="n">
        <v>1</v>
      </c>
      <c r="AE20" s="58" t="n">
        <f aca="false">ROUND(AB20+(AC20*AD20),0)</f>
        <v>100</v>
      </c>
      <c r="AF20" s="57"/>
      <c r="AG20" s="57"/>
      <c r="AH20" s="60"/>
      <c r="AI20" s="58" t="n">
        <f aca="false">ROUND(SUM(AF20:AG20)*AH20,0)</f>
        <v>0</v>
      </c>
      <c r="AJ20" s="61" t="n">
        <f aca="false">IFERROR(__xludf.dummyfunction("""COMPUTED_VALUE"""),100)</f>
        <v>100</v>
      </c>
      <c r="AK20" s="61" t="n">
        <f aca="false">IFERROR(__xludf.dummyfunction("""COMPUTED_VALUE"""),100)</f>
        <v>100</v>
      </c>
      <c r="AL20" s="61" t="n">
        <f aca="false">IFERROR(__xludf.dummyfunction("""COMPUTED_VALUE"""),100)</f>
        <v>100</v>
      </c>
      <c r="AM20" s="61" t="n">
        <f aca="false">IFERROR(__xludf.dummyfunction("""COMPUTED_VALUE"""),100)</f>
        <v>100</v>
      </c>
      <c r="AN20" s="61" t="n">
        <f aca="false">IFERROR(__xludf.dummyfunction("""COMPUTED_VALUE"""),100)</f>
        <v>100</v>
      </c>
      <c r="AO20" s="61" t="n">
        <f aca="false">IFERROR(__xludf.dummyfunction("""COMPUTED_VALUE"""),100)</f>
        <v>100</v>
      </c>
      <c r="AP20" s="61" t="n">
        <f aca="false">IFERROR(__xludf.dummyfunction("""COMPUTED_VALUE"""),100)</f>
        <v>100</v>
      </c>
      <c r="AQ20" s="61" t="n">
        <f aca="false">IFERROR(__xludf.dummyfunction("""COMPUTED_VALUE"""),100)</f>
        <v>100</v>
      </c>
      <c r="AR20" s="61" t="n">
        <f aca="false">IFERROR(__xludf.dummyfunction("""COMPUTED_VALUE"""),100)</f>
        <v>100</v>
      </c>
      <c r="AS20" s="61" t="n">
        <f aca="false">IFERROR(__xludf.dummyfunction("""COMPUTED_VALUE"""),100)</f>
        <v>100</v>
      </c>
      <c r="AT20" s="62"/>
      <c r="AU20" s="58" t="n">
        <f aca="false">IFERROR(AVERAGE(AJ20:AT20),0)</f>
        <v>100</v>
      </c>
      <c r="AV20" s="62" t="n">
        <v>85</v>
      </c>
      <c r="AW20" s="62" t="n">
        <v>65</v>
      </c>
      <c r="AX20" s="62" t="n">
        <v>73</v>
      </c>
      <c r="AY20" s="62" t="n">
        <v>69</v>
      </c>
      <c r="AZ20" s="62" t="n">
        <v>52</v>
      </c>
      <c r="BA20" s="62" t="n">
        <v>60</v>
      </c>
      <c r="BB20" s="62" t="n">
        <v>71</v>
      </c>
      <c r="BC20" s="62" t="n">
        <v>100</v>
      </c>
      <c r="BD20" s="62" t="n">
        <v>37</v>
      </c>
      <c r="BE20" s="62" t="n">
        <v>0</v>
      </c>
      <c r="BF20" s="62"/>
      <c r="BG20" s="62"/>
      <c r="BH20" s="58" t="n">
        <f aca="false">IFERROR(AVERAGE(AV20:BG20),0)</f>
        <v>61.2</v>
      </c>
      <c r="BI20" s="62" t="n">
        <v>90</v>
      </c>
      <c r="BJ20" s="62" t="n">
        <v>100</v>
      </c>
      <c r="BK20" s="62" t="n">
        <v>100</v>
      </c>
      <c r="BL20" s="62" t="n">
        <v>100</v>
      </c>
      <c r="BM20" s="62" t="n">
        <v>100</v>
      </c>
      <c r="BN20" s="62" t="n">
        <v>100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58" t="n">
        <f aca="false">IFERROR(AVERAGE(BI20:BR20),0)</f>
        <v>99</v>
      </c>
      <c r="BT20" s="61" t="n">
        <f aca="false">IFERROR(__xludf.dummyfunction("""COMPUTED_VALUE"""),100)</f>
        <v>100</v>
      </c>
      <c r="BU20" s="61" t="n">
        <f aca="false">IFERROR(__xludf.dummyfunction("""COMPUTED_VALUE"""),100)</f>
        <v>100</v>
      </c>
      <c r="BV20" s="61" t="n">
        <f aca="false">IFERROR(__xludf.dummyfunction("""COMPUTED_VALUE"""),100)</f>
        <v>100</v>
      </c>
      <c r="BW20" s="61" t="n">
        <f aca="false">IFERROR(__xludf.dummyfunction("""COMPUTED_VALUE"""),100)</f>
        <v>100</v>
      </c>
      <c r="BX20" s="61" t="n">
        <f aca="false">IFERROR(__xludf.dummyfunction("""COMPUTED_VALUE"""),100)</f>
        <v>100</v>
      </c>
      <c r="BY20" s="61" t="n">
        <f aca="false">IFERROR(__xludf.dummyfunction("""COMPUTED_VALUE"""),100)</f>
        <v>100</v>
      </c>
      <c r="BZ20" s="61" t="n">
        <f aca="false">IFERROR(__xludf.dummyfunction("""COMPUTED_VALUE"""),100)</f>
        <v>100</v>
      </c>
      <c r="CA20" s="61" t="n">
        <f aca="false">IFERROR(__xludf.dummyfunction("""COMPUTED_VALUE"""),100)</f>
        <v>100</v>
      </c>
      <c r="CB20" s="61" t="n">
        <f aca="false">IFERROR(__xludf.dummyfunction("""COMPUTED_VALUE"""),100)</f>
        <v>100</v>
      </c>
    </row>
    <row r="21" customFormat="false" ht="15.75" hidden="false" customHeight="true" outlineLevel="0" collapsed="false">
      <c r="A21" s="13" t="str">
        <f aca="false">$E21&amp;"-"&amp;$F21</f>
        <v>202060667-6</v>
      </c>
      <c r="B21" s="18" t="n">
        <f aca="false">$W21</f>
        <v>83</v>
      </c>
      <c r="C21" s="13"/>
      <c r="D21" s="63" t="n">
        <v>17</v>
      </c>
      <c r="E21" s="53" t="s">
        <v>164</v>
      </c>
      <c r="F21" s="53" t="s">
        <v>129</v>
      </c>
      <c r="G21" s="53" t="s">
        <v>165</v>
      </c>
      <c r="H21" s="53" t="s">
        <v>81</v>
      </c>
      <c r="I21" s="53" t="s">
        <v>166</v>
      </c>
      <c r="J21" s="53" t="s">
        <v>167</v>
      </c>
      <c r="K21" s="53" t="s">
        <v>168</v>
      </c>
      <c r="L21" s="53" t="s">
        <v>58</v>
      </c>
      <c r="M21" s="53" t="s">
        <v>64</v>
      </c>
      <c r="N21" s="53" t="s">
        <v>169</v>
      </c>
      <c r="O21" s="54" t="n">
        <f aca="false">$AA21</f>
        <v>90</v>
      </c>
      <c r="P21" s="54" t="n">
        <f aca="false">$AE21</f>
        <v>55</v>
      </c>
      <c r="Q21" s="54" t="n">
        <f aca="false">IFERROR(IF($V21&lt;&gt;0,ROUND((MAX(O21:P21)*0.5+$V21*0.5),0),ROUND(($O21*0.5+$P21*0.5),0)),)</f>
        <v>73</v>
      </c>
      <c r="R21" s="54" t="n">
        <f aca="false">$AU21</f>
        <v>92.7</v>
      </c>
      <c r="S21" s="54" t="n">
        <f aca="false">$BH21</f>
        <v>89.6</v>
      </c>
      <c r="T21" s="54" t="n">
        <f aca="false">$BS21</f>
        <v>95.864</v>
      </c>
      <c r="U21" s="54" t="n">
        <f aca="false">$CB21</f>
        <v>82.5</v>
      </c>
      <c r="V21" s="55" t="n">
        <f aca="false">$AI21</f>
        <v>0</v>
      </c>
      <c r="W21" s="56" t="n">
        <f aca="false">IF($Q21&gt;=55,ROUND($Q21*$Q$3+$R21*$R$3+$S21*$S$3+$T21*$T$3+$U21*$U$3,0),$Q21)</f>
        <v>83</v>
      </c>
      <c r="X21" s="54" t="n">
        <v>20</v>
      </c>
      <c r="Y21" s="57" t="n">
        <v>30</v>
      </c>
      <c r="Z21" s="57" t="n">
        <v>40</v>
      </c>
      <c r="AA21" s="58" t="n">
        <f aca="false">IFERROR(SUM(X21:Z21),0)</f>
        <v>90</v>
      </c>
      <c r="AB21" s="8" t="n">
        <v>15</v>
      </c>
      <c r="AC21" s="8" t="n">
        <v>40</v>
      </c>
      <c r="AD21" s="60" t="n">
        <v>1</v>
      </c>
      <c r="AE21" s="58" t="n">
        <f aca="false">ROUND(AB21+(AC21*AD21),0)</f>
        <v>55</v>
      </c>
      <c r="AF21" s="57"/>
      <c r="AG21" s="57"/>
      <c r="AH21" s="60"/>
      <c r="AI21" s="58" t="n">
        <f aca="false">ROUND(SUM(AF21:AG21)*AH21,0)</f>
        <v>0</v>
      </c>
      <c r="AJ21" s="61" t="n">
        <f aca="false">IFERROR(__xludf.dummyfunction("""COMPUTED_VALUE"""),100)</f>
        <v>100</v>
      </c>
      <c r="AK21" s="61" t="n">
        <f aca="false">IFERROR(__xludf.dummyfunction("""COMPUTED_VALUE"""),100)</f>
        <v>100</v>
      </c>
      <c r="AL21" s="61" t="n">
        <f aca="false">IFERROR(__xludf.dummyfunction("""COMPUTED_VALUE"""),100)</f>
        <v>100</v>
      </c>
      <c r="AM21" s="61" t="n">
        <f aca="false">IFERROR(__xludf.dummyfunction("""COMPUTED_VALUE"""),100)</f>
        <v>100</v>
      </c>
      <c r="AN21" s="61" t="n">
        <f aca="false">IFERROR(__xludf.dummyfunction("""COMPUTED_VALUE"""),100)</f>
        <v>100</v>
      </c>
      <c r="AO21" s="61" t="n">
        <f aca="false">IFERROR(__xludf.dummyfunction("""COMPUTED_VALUE"""),100)</f>
        <v>100</v>
      </c>
      <c r="AP21" s="61" t="n">
        <f aca="false">IFERROR(__xludf.dummyfunction("""COMPUTED_VALUE"""),100)</f>
        <v>100</v>
      </c>
      <c r="AQ21" s="61" t="n">
        <f aca="false">IFERROR(__xludf.dummyfunction("""COMPUTED_VALUE"""),67)</f>
        <v>67</v>
      </c>
      <c r="AR21" s="61" t="n">
        <f aca="false">IFERROR(__xludf.dummyfunction("""COMPUTED_VALUE"""),60)</f>
        <v>60</v>
      </c>
      <c r="AS21" s="61" t="n">
        <f aca="false">IFERROR(__xludf.dummyfunction("""COMPUTED_VALUE"""),100)</f>
        <v>100</v>
      </c>
      <c r="AT21" s="62"/>
      <c r="AU21" s="58" t="n">
        <f aca="false">IFERROR(AVERAGE(AJ21:AT21),0)</f>
        <v>92.7</v>
      </c>
      <c r="AV21" s="62" t="n">
        <v>100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0</v>
      </c>
      <c r="BD21" s="62" t="n">
        <v>98</v>
      </c>
      <c r="BE21" s="62" t="n">
        <v>98</v>
      </c>
      <c r="BF21" s="62"/>
      <c r="BG21" s="62"/>
      <c r="BH21" s="58" t="n">
        <f aca="false">IFERROR(AVERAGE(AV21:BG21),0)</f>
        <v>89.6</v>
      </c>
      <c r="BI21" s="62" t="n">
        <v>100</v>
      </c>
      <c r="BJ21" s="62" t="n">
        <v>100</v>
      </c>
      <c r="BK21" s="62" t="n">
        <v>100</v>
      </c>
      <c r="BL21" s="62" t="n">
        <v>63.64</v>
      </c>
      <c r="BM21" s="62" t="n">
        <v>100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95</v>
      </c>
      <c r="BS21" s="58" t="n">
        <f aca="false">IFERROR(AVERAGE(BI21:BR21),0)</f>
        <v>95.864</v>
      </c>
      <c r="BT21" s="61" t="n">
        <f aca="false">IFERROR(__xludf.dummyfunction("""COMPUTED_VALUE"""),100)</f>
        <v>100</v>
      </c>
      <c r="BU21" s="61" t="n">
        <f aca="false">IFERROR(__xludf.dummyfunction("""COMPUTED_VALUE"""),100)</f>
        <v>100</v>
      </c>
      <c r="BV21" s="61" t="n">
        <f aca="false">IFERROR(__xludf.dummyfunction("""COMPUTED_VALUE"""),100)</f>
        <v>100</v>
      </c>
      <c r="BW21" s="61" t="n">
        <f aca="false">IFERROR(__xludf.dummyfunction("""COMPUTED_VALUE"""),100)</f>
        <v>100</v>
      </c>
      <c r="BX21" s="61" t="n">
        <f aca="false">IFERROR(__xludf.dummyfunction("""COMPUTED_VALUE"""),100)</f>
        <v>100</v>
      </c>
      <c r="BY21" s="61" t="n">
        <f aca="false">IFERROR(__xludf.dummyfunction("""COMPUTED_VALUE"""),0)</f>
        <v>0</v>
      </c>
      <c r="BZ21" s="61" t="n">
        <f aca="false">IFERROR(__xludf.dummyfunction("""COMPUTED_VALUE"""),100)</f>
        <v>100</v>
      </c>
      <c r="CA21" s="61" t="n">
        <f aca="false">IFERROR(__xludf.dummyfunction("""COMPUTED_VALUE"""),60)</f>
        <v>60</v>
      </c>
      <c r="CB21" s="61" t="n">
        <f aca="false">IFERROR(__xludf.dummyfunction("""COMPUTED_VALUE"""),82.5)</f>
        <v>82.5</v>
      </c>
    </row>
    <row r="22" customFormat="false" ht="15.75" hidden="false" customHeight="true" outlineLevel="0" collapsed="false">
      <c r="A22" s="13" t="str">
        <f aca="false">$E22&amp;"-"&amp;$F22</f>
        <v>201969504-5</v>
      </c>
      <c r="B22" s="18" t="n">
        <f aca="false">$W22</f>
        <v>94</v>
      </c>
      <c r="C22" s="13"/>
      <c r="D22" s="63" t="n">
        <v>18</v>
      </c>
      <c r="E22" s="53" t="s">
        <v>170</v>
      </c>
      <c r="F22" s="53" t="s">
        <v>83</v>
      </c>
      <c r="G22" s="53" t="s">
        <v>171</v>
      </c>
      <c r="H22" s="53" t="s">
        <v>81</v>
      </c>
      <c r="I22" s="53" t="s">
        <v>172</v>
      </c>
      <c r="J22" s="53" t="s">
        <v>160</v>
      </c>
      <c r="K22" s="53" t="s">
        <v>173</v>
      </c>
      <c r="L22" s="53" t="s">
        <v>67</v>
      </c>
      <c r="M22" s="53" t="s">
        <v>156</v>
      </c>
      <c r="N22" s="53" t="s">
        <v>174</v>
      </c>
      <c r="O22" s="54" t="n">
        <f aca="false">$AA22</f>
        <v>100</v>
      </c>
      <c r="P22" s="54" t="n">
        <f aca="false">$AE22</f>
        <v>95</v>
      </c>
      <c r="Q22" s="54" t="n">
        <f aca="false">IFERROR(IF($V22&lt;&gt;0,ROUND((MAX(O22:P22)*0.5+$V22*0.5),0),ROUND(($O22*0.5+$P22*0.5),0)),)</f>
        <v>98</v>
      </c>
      <c r="R22" s="54" t="n">
        <f aca="false">$AU22</f>
        <v>80.7</v>
      </c>
      <c r="S22" s="54" t="n">
        <f aca="false">$BH22</f>
        <v>95.9</v>
      </c>
      <c r="T22" s="54" t="n">
        <f aca="false">$BS22</f>
        <v>97.182</v>
      </c>
      <c r="U22" s="54" t="n">
        <f aca="false">$CB22</f>
        <v>100</v>
      </c>
      <c r="V22" s="55" t="n">
        <f aca="false">$AI22</f>
        <v>0</v>
      </c>
      <c r="W22" s="56" t="n">
        <f aca="false">IF($Q22&gt;=55,ROUND($Q22*$Q$3+$R22*$R$3+$S22*$S$3+$T22*$T$3+$U22*$U$3,0),$Q22)</f>
        <v>94</v>
      </c>
      <c r="X22" s="54" t="n">
        <v>20</v>
      </c>
      <c r="Y22" s="57" t="n">
        <v>30</v>
      </c>
      <c r="Z22" s="57" t="n">
        <v>50</v>
      </c>
      <c r="AA22" s="58" t="n">
        <f aca="false">IFERROR(SUM(X22:Z22),0)</f>
        <v>100</v>
      </c>
      <c r="AB22" s="8" t="n">
        <v>25</v>
      </c>
      <c r="AC22" s="8" t="n">
        <v>70</v>
      </c>
      <c r="AD22" s="60" t="n">
        <v>1</v>
      </c>
      <c r="AE22" s="58" t="n">
        <f aca="false">ROUND(AB22+(AC22*AD22),0)</f>
        <v>95</v>
      </c>
      <c r="AF22" s="57"/>
      <c r="AG22" s="57"/>
      <c r="AH22" s="60"/>
      <c r="AI22" s="58" t="n">
        <f aca="false">ROUND(SUM(AF22:AG22)*AH22,0)</f>
        <v>0</v>
      </c>
      <c r="AJ22" s="61" t="n">
        <f aca="false">IFERROR(__xludf.dummyfunction("""COMPUTED_VALUE"""),100)</f>
        <v>100</v>
      </c>
      <c r="AK22" s="61" t="n">
        <f aca="false">IFERROR(__xludf.dummyfunction("""COMPUTED_VALUE"""),0)</f>
        <v>0</v>
      </c>
      <c r="AL22" s="61" t="n">
        <f aca="false">IFERROR(__xludf.dummyfunction("""COMPUTED_VALUE"""),100)</f>
        <v>100</v>
      </c>
      <c r="AM22" s="61" t="n">
        <f aca="false">IFERROR(__xludf.dummyfunction("""COMPUTED_VALUE"""),100)</f>
        <v>100</v>
      </c>
      <c r="AN22" s="61" t="n">
        <f aca="false">IFERROR(__xludf.dummyfunction("""COMPUTED_VALUE"""),100)</f>
        <v>100</v>
      </c>
      <c r="AO22" s="61" t="n">
        <f aca="false">IFERROR(__xludf.dummyfunction("""COMPUTED_VALUE"""),60)</f>
        <v>60</v>
      </c>
      <c r="AP22" s="61" t="n">
        <f aca="false">IFERROR(__xludf.dummyfunction("""COMPUTED_VALUE"""),100)</f>
        <v>100</v>
      </c>
      <c r="AQ22" s="61" t="n">
        <f aca="false">IFERROR(__xludf.dummyfunction("""COMPUTED_VALUE"""),67)</f>
        <v>67</v>
      </c>
      <c r="AR22" s="61" t="n">
        <f aca="false">IFERROR(__xludf.dummyfunction("""COMPUTED_VALUE"""),80)</f>
        <v>80</v>
      </c>
      <c r="AS22" s="61" t="n">
        <f aca="false">IFERROR(__xludf.dummyfunction("""COMPUTED_VALUE"""),100)</f>
        <v>100</v>
      </c>
      <c r="AT22" s="62"/>
      <c r="AU22" s="58" t="n">
        <f aca="false">IFERROR(AVERAGE(AJ22:AT22),0)</f>
        <v>80.7</v>
      </c>
      <c r="AV22" s="62" t="n">
        <v>100</v>
      </c>
      <c r="AW22" s="62" t="n">
        <v>100</v>
      </c>
      <c r="AX22" s="62" t="n">
        <v>100</v>
      </c>
      <c r="AY22" s="62" t="n">
        <v>91</v>
      </c>
      <c r="AZ22" s="62" t="n">
        <v>93</v>
      </c>
      <c r="BA22" s="62" t="n">
        <v>81</v>
      </c>
      <c r="BB22" s="62" t="n">
        <v>94</v>
      </c>
      <c r="BC22" s="62" t="n">
        <v>100</v>
      </c>
      <c r="BD22" s="62" t="n">
        <v>100</v>
      </c>
      <c r="BE22" s="62" t="n">
        <v>100</v>
      </c>
      <c r="BF22" s="62"/>
      <c r="BG22" s="62"/>
      <c r="BH22" s="58" t="n">
        <f aca="false">IFERROR(AVERAGE(AV22:BG22),0)</f>
        <v>95.9</v>
      </c>
      <c r="BI22" s="62" t="n">
        <v>100</v>
      </c>
      <c r="BJ22" s="62" t="n">
        <v>100</v>
      </c>
      <c r="BK22" s="62" t="n">
        <v>100</v>
      </c>
      <c r="BL22" s="62" t="n">
        <v>81.82</v>
      </c>
      <c r="BM22" s="62" t="n">
        <v>100</v>
      </c>
      <c r="BN22" s="62" t="n">
        <v>100</v>
      </c>
      <c r="BO22" s="62" t="n">
        <v>100</v>
      </c>
      <c r="BP22" s="62" t="n">
        <v>100</v>
      </c>
      <c r="BQ22" s="62" t="n">
        <v>90</v>
      </c>
      <c r="BR22" s="62" t="n">
        <v>100</v>
      </c>
      <c r="BS22" s="58" t="n">
        <f aca="false">IFERROR(AVERAGE(BI22:BR22),0)</f>
        <v>97.182</v>
      </c>
      <c r="BT22" s="61" t="n">
        <f aca="false">IFERROR(__xludf.dummyfunction("""COMPUTED_VALUE"""),100)</f>
        <v>100</v>
      </c>
      <c r="BU22" s="61" t="n">
        <f aca="false">IFERROR(__xludf.dummyfunction("""COMPUTED_VALUE"""),100)</f>
        <v>100</v>
      </c>
      <c r="BV22" s="61" t="n">
        <f aca="false">IFERROR(__xludf.dummyfunction("""COMPUTED_VALUE"""),100)</f>
        <v>100</v>
      </c>
      <c r="BW22" s="61" t="n">
        <f aca="false">IFERROR(__xludf.dummyfunction("""COMPUTED_VALUE"""),100)</f>
        <v>100</v>
      </c>
      <c r="BX22" s="61" t="n">
        <f aca="false">IFERROR(__xludf.dummyfunction("""COMPUTED_VALUE"""),100)</f>
        <v>100</v>
      </c>
      <c r="BY22" s="61" t="n">
        <f aca="false">IFERROR(__xludf.dummyfunction("""COMPUTED_VALUE"""),100)</f>
        <v>100</v>
      </c>
      <c r="BZ22" s="61" t="n">
        <f aca="false">IFERROR(__xludf.dummyfunction("""COMPUTED_VALUE"""),100)</f>
        <v>100</v>
      </c>
      <c r="CA22" s="61" t="n">
        <f aca="false">IFERROR(__xludf.dummyfunction("""COMPUTED_VALUE"""),100)</f>
        <v>100</v>
      </c>
      <c r="CB22" s="61" t="n">
        <f aca="false">IFERROR(__xludf.dummyfunction("""COMPUTED_VALUE"""),100)</f>
        <v>100</v>
      </c>
    </row>
    <row r="23" customFormat="false" ht="15.75" hidden="false" customHeight="true" outlineLevel="0" collapsed="false">
      <c r="A23" s="13" t="str">
        <f aca="false">$E23&amp;"-"&amp;$F23</f>
        <v>202060662-5</v>
      </c>
      <c r="B23" s="18" t="n">
        <f aca="false">$W23</f>
        <v>95</v>
      </c>
      <c r="C23" s="13"/>
      <c r="D23" s="63" t="n">
        <v>19</v>
      </c>
      <c r="E23" s="53" t="s">
        <v>175</v>
      </c>
      <c r="F23" s="53" t="s">
        <v>83</v>
      </c>
      <c r="G23" s="53" t="s">
        <v>176</v>
      </c>
      <c r="H23" s="53" t="s">
        <v>108</v>
      </c>
      <c r="I23" s="53" t="s">
        <v>172</v>
      </c>
      <c r="J23" s="53" t="s">
        <v>177</v>
      </c>
      <c r="K23" s="53" t="s">
        <v>178</v>
      </c>
      <c r="L23" s="53" t="s">
        <v>58</v>
      </c>
      <c r="M23" s="53" t="s">
        <v>64</v>
      </c>
      <c r="N23" s="53" t="s">
        <v>179</v>
      </c>
      <c r="O23" s="54" t="n">
        <f aca="false">$AA23</f>
        <v>100</v>
      </c>
      <c r="P23" s="54" t="n">
        <f aca="false">$AE23</f>
        <v>95</v>
      </c>
      <c r="Q23" s="54" t="n">
        <f aca="false">IFERROR(IF($V23&lt;&gt;0,ROUND((MAX(O23:P23)*0.5+$V23*0.5),0),ROUND(($O23*0.5+$P23*0.5),0)),)</f>
        <v>98</v>
      </c>
      <c r="R23" s="54" t="n">
        <f aca="false">$AU23</f>
        <v>92.7</v>
      </c>
      <c r="S23" s="54" t="n">
        <f aca="false">$BH23</f>
        <v>90</v>
      </c>
      <c r="T23" s="54" t="n">
        <f aca="false">$BS23</f>
        <v>96.5</v>
      </c>
      <c r="U23" s="54" t="n">
        <f aca="false">$CB23</f>
        <v>75</v>
      </c>
      <c r="V23" s="55" t="n">
        <f aca="false">$AI23</f>
        <v>0</v>
      </c>
      <c r="W23" s="56" t="n">
        <f aca="false">IF($Q23&gt;=55,ROUND($Q23*$Q$3+$R23*$R$3+$S23*$S$3+$T23*$T$3+$U23*$U$3,0),$Q23)</f>
        <v>95</v>
      </c>
      <c r="X23" s="54" t="n">
        <v>20</v>
      </c>
      <c r="Y23" s="57" t="n">
        <v>30</v>
      </c>
      <c r="Z23" s="57" t="n">
        <v>50</v>
      </c>
      <c r="AA23" s="58" t="n">
        <f aca="false">IFERROR(SUM(X23:Z23),0)</f>
        <v>100</v>
      </c>
      <c r="AB23" s="59" t="n">
        <v>30</v>
      </c>
      <c r="AC23" s="8" t="n">
        <v>65</v>
      </c>
      <c r="AD23" s="60" t="n">
        <v>1</v>
      </c>
      <c r="AE23" s="58" t="n">
        <f aca="false">ROUND(AB23+(AC23*AD23),0)</f>
        <v>95</v>
      </c>
      <c r="AF23" s="57"/>
      <c r="AG23" s="57"/>
      <c r="AH23" s="60"/>
      <c r="AI23" s="58" t="n">
        <f aca="false">ROUND(SUM(AF23:AG23)*AH23,0)</f>
        <v>0</v>
      </c>
      <c r="AJ23" s="61" t="n">
        <f aca="false">IFERROR(__xludf.dummyfunction("""COMPUTED_VALUE"""),100)</f>
        <v>100</v>
      </c>
      <c r="AK23" s="61" t="n">
        <f aca="false">IFERROR(__xludf.dummyfunction("""COMPUTED_VALUE"""),100)</f>
        <v>100</v>
      </c>
      <c r="AL23" s="61" t="n">
        <f aca="false">IFERROR(__xludf.dummyfunction("""COMPUTED_VALUE"""),100)</f>
        <v>100</v>
      </c>
      <c r="AM23" s="61" t="n">
        <f aca="false">IFERROR(__xludf.dummyfunction("""COMPUTED_VALUE"""),100)</f>
        <v>100</v>
      </c>
      <c r="AN23" s="61" t="n">
        <f aca="false">IFERROR(__xludf.dummyfunction("""COMPUTED_VALUE"""),100)</f>
        <v>100</v>
      </c>
      <c r="AO23" s="61" t="n">
        <f aca="false">IFERROR(__xludf.dummyfunction("""COMPUTED_VALUE"""),80)</f>
        <v>80</v>
      </c>
      <c r="AP23" s="61" t="n">
        <f aca="false">IFERROR(__xludf.dummyfunction("""COMPUTED_VALUE"""),100)</f>
        <v>100</v>
      </c>
      <c r="AQ23" s="61" t="n">
        <f aca="false">IFERROR(__xludf.dummyfunction("""COMPUTED_VALUE"""),67)</f>
        <v>67</v>
      </c>
      <c r="AR23" s="61" t="n">
        <f aca="false">IFERROR(__xludf.dummyfunction("""COMPUTED_VALUE"""),80)</f>
        <v>80</v>
      </c>
      <c r="AS23" s="61" t="n">
        <f aca="false">IFERROR(__xludf.dummyfunction("""COMPUTED_VALUE"""),100)</f>
        <v>100</v>
      </c>
      <c r="AT23" s="62"/>
      <c r="AU23" s="58" t="n">
        <f aca="false">IFERROR(AVERAGE(AJ23:AT23),0)</f>
        <v>92.7</v>
      </c>
      <c r="AV23" s="62" t="n">
        <v>0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/>
      <c r="BG23" s="62"/>
      <c r="BH23" s="58" t="n">
        <f aca="false">IFERROR(AVERAGE(AV23:BG23),0)</f>
        <v>90</v>
      </c>
      <c r="BI23" s="62" t="n">
        <v>100</v>
      </c>
      <c r="BJ23" s="62" t="n">
        <v>80</v>
      </c>
      <c r="BK23" s="62" t="n">
        <v>100</v>
      </c>
      <c r="BL23" s="62" t="n">
        <v>100</v>
      </c>
      <c r="BM23" s="62" t="n">
        <v>100</v>
      </c>
      <c r="BN23" s="62" t="n">
        <v>85</v>
      </c>
      <c r="BO23" s="62" t="n">
        <v>100</v>
      </c>
      <c r="BP23" s="62" t="n">
        <v>100</v>
      </c>
      <c r="BQ23" s="62" t="n">
        <v>100</v>
      </c>
      <c r="BR23" s="62" t="n">
        <v>100</v>
      </c>
      <c r="BS23" s="58" t="n">
        <f aca="false">IFERROR(AVERAGE(BI23:BR23),0)</f>
        <v>96.5</v>
      </c>
      <c r="BT23" s="61" t="n">
        <f aca="false">IFERROR(__xludf.dummyfunction("""COMPUTED_VALUE"""),0)</f>
        <v>0</v>
      </c>
      <c r="BU23" s="61" t="n">
        <f aca="false">IFERROR(__xludf.dummyfunction("""COMPUTED_VALUE"""),100)</f>
        <v>100</v>
      </c>
      <c r="BV23" s="61" t="n">
        <f aca="false">IFERROR(__xludf.dummyfunction("""COMPUTED_VALUE"""),100)</f>
        <v>100</v>
      </c>
      <c r="BW23" s="61" t="n">
        <f aca="false">IFERROR(__xludf.dummyfunction("""COMPUTED_VALUE"""),100)</f>
        <v>100</v>
      </c>
      <c r="BX23" s="61" t="n">
        <f aca="false">IFERROR(__xludf.dummyfunction("""COMPUTED_VALUE"""),100)</f>
        <v>100</v>
      </c>
      <c r="BY23" s="61" t="n">
        <f aca="false">IFERROR(__xludf.dummyfunction("""COMPUTED_VALUE"""),100)</f>
        <v>100</v>
      </c>
      <c r="BZ23" s="61" t="n">
        <f aca="false">IFERROR(__xludf.dummyfunction("""COMPUTED_VALUE"""),100)</f>
        <v>100</v>
      </c>
      <c r="CA23" s="61" t="n">
        <f aca="false">IFERROR(__xludf.dummyfunction("""COMPUTED_VALUE"""),0)</f>
        <v>0</v>
      </c>
      <c r="CB23" s="61" t="n">
        <f aca="false">IFERROR(__xludf.dummyfunction("""COMPUTED_VALUE"""),75)</f>
        <v>75</v>
      </c>
    </row>
    <row r="24" customFormat="false" ht="15.75" hidden="false" customHeight="true" outlineLevel="0" collapsed="false">
      <c r="A24" s="13" t="str">
        <f aca="false">$E24&amp;"-"&amp;$F24</f>
        <v>202060636-6</v>
      </c>
      <c r="B24" s="18" t="n">
        <f aca="false">$W24</f>
        <v>72</v>
      </c>
      <c r="C24" s="13"/>
      <c r="D24" s="63" t="n">
        <v>20</v>
      </c>
      <c r="E24" s="53" t="s">
        <v>180</v>
      </c>
      <c r="F24" s="53" t="s">
        <v>129</v>
      </c>
      <c r="G24" s="53" t="s">
        <v>181</v>
      </c>
      <c r="H24" s="53" t="s">
        <v>67</v>
      </c>
      <c r="I24" s="53" t="s">
        <v>182</v>
      </c>
      <c r="J24" s="53" t="s">
        <v>183</v>
      </c>
      <c r="K24" s="53" t="s">
        <v>184</v>
      </c>
      <c r="L24" s="53" t="s">
        <v>58</v>
      </c>
      <c r="M24" s="53" t="s">
        <v>64</v>
      </c>
      <c r="N24" s="53" t="s">
        <v>185</v>
      </c>
      <c r="O24" s="54" t="n">
        <f aca="false">$AA24</f>
        <v>69.5</v>
      </c>
      <c r="P24" s="54" t="n">
        <f aca="false">$AE24</f>
        <v>45</v>
      </c>
      <c r="Q24" s="54" t="n">
        <f aca="false">IFERROR(IF($V24&lt;&gt;0,ROUND((MAX(O24:P24)*0.5+$V24*0.5),0),ROUND(($O24*0.5+$P24*0.5),0)),)</f>
        <v>57</v>
      </c>
      <c r="R24" s="54" t="n">
        <f aca="false">$AU24</f>
        <v>90</v>
      </c>
      <c r="S24" s="54" t="n">
        <f aca="false">$BH24</f>
        <v>89.1</v>
      </c>
      <c r="T24" s="54" t="n">
        <f aca="false">$BS24</f>
        <v>84.5</v>
      </c>
      <c r="U24" s="54" t="n">
        <f aca="false">$CB24</f>
        <v>87.5</v>
      </c>
      <c r="V24" s="55" t="n">
        <f aca="false">$AI24</f>
        <v>0</v>
      </c>
      <c r="W24" s="56" t="n">
        <f aca="false">IF($Q24&gt;=55,ROUND($Q24*$Q$3+$R24*$R$3+$S24*$S$3+$T24*$T$3+$U24*$U$3,0),$Q24)</f>
        <v>72</v>
      </c>
      <c r="X24" s="54" t="n">
        <v>20</v>
      </c>
      <c r="Y24" s="57" t="n">
        <v>25</v>
      </c>
      <c r="Z24" s="57" t="n">
        <v>24.5</v>
      </c>
      <c r="AA24" s="58" t="n">
        <f aca="false">IFERROR(SUM(X24:Z24),0)</f>
        <v>69.5</v>
      </c>
      <c r="AB24" s="59" t="n">
        <v>20</v>
      </c>
      <c r="AC24" s="59" t="n">
        <v>35</v>
      </c>
      <c r="AD24" s="60" t="n">
        <v>0.7</v>
      </c>
      <c r="AE24" s="58" t="n">
        <f aca="false">ROUND(AB24+(AC24*AD24),0)</f>
        <v>45</v>
      </c>
      <c r="AF24" s="57"/>
      <c r="AG24" s="57"/>
      <c r="AH24" s="60"/>
      <c r="AI24" s="58" t="n">
        <f aca="false">ROUND(SUM(AF24:AG24)*AH24,0)</f>
        <v>0</v>
      </c>
      <c r="AJ24" s="61" t="n">
        <f aca="false">IFERROR(__xludf.dummyfunction("""COMPUTED_VALUE"""),100)</f>
        <v>100</v>
      </c>
      <c r="AK24" s="61" t="n">
        <f aca="false">IFERROR(__xludf.dummyfunction("""COMPUTED_VALUE"""),0)</f>
        <v>0</v>
      </c>
      <c r="AL24" s="61" t="n">
        <f aca="false">IFERROR(__xludf.dummyfunction("""COMPUTED_VALUE"""),100)</f>
        <v>100</v>
      </c>
      <c r="AM24" s="61" t="n">
        <f aca="false">IFERROR(__xludf.dummyfunction("""COMPUTED_VALUE"""),100)</f>
        <v>100</v>
      </c>
      <c r="AN24" s="61" t="n">
        <f aca="false">IFERROR(__xludf.dummyfunction("""COMPUTED_VALUE"""),100)</f>
        <v>100</v>
      </c>
      <c r="AO24" s="61" t="n">
        <f aca="false">IFERROR(__xludf.dummyfunction("""COMPUTED_VALUE"""),100)</f>
        <v>100</v>
      </c>
      <c r="AP24" s="61" t="n">
        <f aca="false">IFERROR(__xludf.dummyfunction("""COMPUTED_VALUE"""),100)</f>
        <v>100</v>
      </c>
      <c r="AQ24" s="61" t="n">
        <f aca="false">IFERROR(__xludf.dummyfunction("""COMPUTED_VALUE"""),100)</f>
        <v>100</v>
      </c>
      <c r="AR24" s="61" t="n">
        <f aca="false">IFERROR(__xludf.dummyfunction("""COMPUTED_VALUE"""),100)</f>
        <v>100</v>
      </c>
      <c r="AS24" s="61" t="n">
        <f aca="false">IFERROR(__xludf.dummyfunction("""COMPUTED_VALUE"""),100)</f>
        <v>100</v>
      </c>
      <c r="AT24" s="62"/>
      <c r="AU24" s="58" t="n">
        <f aca="false">IFERROR(AVERAGE(AJ24:AT24),0)</f>
        <v>90</v>
      </c>
      <c r="AV24" s="62" t="n">
        <v>66</v>
      </c>
      <c r="AW24" s="62" t="n">
        <v>100</v>
      </c>
      <c r="AX24" s="62" t="n">
        <v>33</v>
      </c>
      <c r="AY24" s="62" t="n">
        <v>100</v>
      </c>
      <c r="AZ24" s="62" t="n">
        <v>98</v>
      </c>
      <c r="BA24" s="62" t="n">
        <v>100</v>
      </c>
      <c r="BB24" s="62" t="n">
        <v>94</v>
      </c>
      <c r="BC24" s="62" t="n">
        <v>100</v>
      </c>
      <c r="BD24" s="62" t="n">
        <v>100</v>
      </c>
      <c r="BE24" s="62" t="n">
        <v>100</v>
      </c>
      <c r="BF24" s="62"/>
      <c r="BG24" s="62"/>
      <c r="BH24" s="58" t="n">
        <f aca="false">IFERROR(AVERAGE(AV24:BG24),0)</f>
        <v>89.1</v>
      </c>
      <c r="BI24" s="62" t="n">
        <v>70</v>
      </c>
      <c r="BJ24" s="62" t="n">
        <v>90</v>
      </c>
      <c r="BK24" s="62" t="n">
        <v>85</v>
      </c>
      <c r="BL24" s="62" t="n">
        <v>100</v>
      </c>
      <c r="BM24" s="62" t="n">
        <v>100</v>
      </c>
      <c r="BN24" s="62" t="n">
        <v>100</v>
      </c>
      <c r="BO24" s="62" t="n">
        <v>100</v>
      </c>
      <c r="BP24" s="62" t="n">
        <v>100</v>
      </c>
      <c r="BQ24" s="62" t="n">
        <v>100</v>
      </c>
      <c r="BR24" s="62" t="n">
        <v>0</v>
      </c>
      <c r="BS24" s="58" t="n">
        <f aca="false">IFERROR(AVERAGE(BI24:BR24),0)</f>
        <v>84.5</v>
      </c>
      <c r="BT24" s="61" t="n">
        <f aca="false">IFERROR(__xludf.dummyfunction("""COMPUTED_VALUE"""),0)</f>
        <v>0</v>
      </c>
      <c r="BU24" s="61" t="n">
        <f aca="false">IFERROR(__xludf.dummyfunction("""COMPUTED_VALUE"""),100)</f>
        <v>100</v>
      </c>
      <c r="BV24" s="61" t="n">
        <f aca="false">IFERROR(__xludf.dummyfunction("""COMPUTED_VALUE"""),100)</f>
        <v>100</v>
      </c>
      <c r="BW24" s="61" t="n">
        <f aca="false">IFERROR(__xludf.dummyfunction("""COMPUTED_VALUE"""),100)</f>
        <v>100</v>
      </c>
      <c r="BX24" s="61" t="n">
        <f aca="false">IFERROR(__xludf.dummyfunction("""COMPUTED_VALUE"""),100)</f>
        <v>100</v>
      </c>
      <c r="BY24" s="61" t="n">
        <f aca="false">IFERROR(__xludf.dummyfunction("""COMPUTED_VALUE"""),100)</f>
        <v>100</v>
      </c>
      <c r="BZ24" s="61" t="n">
        <f aca="false">IFERROR(__xludf.dummyfunction("""COMPUTED_VALUE"""),100)</f>
        <v>100</v>
      </c>
      <c r="CA24" s="61" t="n">
        <f aca="false">IFERROR(__xludf.dummyfunction("""COMPUTED_VALUE"""),100)</f>
        <v>100</v>
      </c>
      <c r="CB24" s="61" t="n">
        <f aca="false">IFERROR(__xludf.dummyfunction("""COMPUTED_VALUE"""),87.5)</f>
        <v>87.5</v>
      </c>
    </row>
    <row r="25" customFormat="false" ht="15.75" hidden="false" customHeight="true" outlineLevel="0" collapsed="false">
      <c r="A25" s="13" t="str">
        <f aca="false">$E25&amp;"-"&amp;$F25</f>
        <v>202060654-4</v>
      </c>
      <c r="B25" s="18" t="n">
        <f aca="false">$W25</f>
        <v>75</v>
      </c>
      <c r="C25" s="13"/>
      <c r="D25" s="63" t="n">
        <v>21</v>
      </c>
      <c r="E25" s="53" t="s">
        <v>186</v>
      </c>
      <c r="F25" s="53" t="s">
        <v>122</v>
      </c>
      <c r="G25" s="53" t="s">
        <v>187</v>
      </c>
      <c r="H25" s="53" t="s">
        <v>122</v>
      </c>
      <c r="I25" s="53" t="s">
        <v>188</v>
      </c>
      <c r="J25" s="53" t="s">
        <v>189</v>
      </c>
      <c r="K25" s="53" t="s">
        <v>190</v>
      </c>
      <c r="L25" s="53" t="s">
        <v>58</v>
      </c>
      <c r="M25" s="53" t="s">
        <v>64</v>
      </c>
      <c r="N25" s="53" t="s">
        <v>191</v>
      </c>
      <c r="O25" s="54" t="n">
        <f aca="false">$AA25</f>
        <v>71</v>
      </c>
      <c r="P25" s="54" t="n">
        <f aca="false">$AE25</f>
        <v>40</v>
      </c>
      <c r="Q25" s="54" t="n">
        <f aca="false">IFERROR(IF($V25&lt;&gt;0,ROUND((MAX(O25:P25)*0.5+$V25*0.5),0),ROUND(($O25*0.5+$P25*0.5),0)),)</f>
        <v>56</v>
      </c>
      <c r="R25" s="54" t="n">
        <f aca="false">$AU25</f>
        <v>91</v>
      </c>
      <c r="S25" s="54" t="n">
        <f aca="false">$BH25</f>
        <v>100</v>
      </c>
      <c r="T25" s="54" t="n">
        <f aca="false">$BS25</f>
        <v>93</v>
      </c>
      <c r="U25" s="54" t="n">
        <f aca="false">$CB25</f>
        <v>100</v>
      </c>
      <c r="V25" s="55" t="n">
        <f aca="false">$AI25</f>
        <v>0</v>
      </c>
      <c r="W25" s="56" t="n">
        <f aca="false">IF($Q25&gt;=55,ROUND($Q25*$Q$3+$R25*$R$3+$S25*$S$3+$T25*$T$3+$U25*$U$3,0),$Q25)</f>
        <v>75</v>
      </c>
      <c r="X25" s="54" t="n">
        <v>20</v>
      </c>
      <c r="Y25" s="57" t="n">
        <v>30</v>
      </c>
      <c r="Z25" s="57" t="n">
        <v>21</v>
      </c>
      <c r="AA25" s="58" t="n">
        <f aca="false">IFERROR(SUM(X25:Z25),0)</f>
        <v>71</v>
      </c>
      <c r="AB25" s="59" t="n">
        <v>15</v>
      </c>
      <c r="AC25" s="59" t="n">
        <v>25</v>
      </c>
      <c r="AD25" s="60" t="n">
        <v>1</v>
      </c>
      <c r="AE25" s="58" t="n">
        <f aca="false">ROUND(AB25+(AC25*AD25),0)</f>
        <v>40</v>
      </c>
      <c r="AF25" s="57"/>
      <c r="AG25" s="57"/>
      <c r="AH25" s="60"/>
      <c r="AI25" s="58" t="n">
        <f aca="false">ROUND(SUM(AF25:AG25)*AH25,0)</f>
        <v>0</v>
      </c>
      <c r="AJ25" s="61" t="n">
        <f aca="false">IFERROR(__xludf.dummyfunction("""COMPUTED_VALUE"""),100)</f>
        <v>100</v>
      </c>
      <c r="AK25" s="61" t="n">
        <f aca="false">IFERROR(__xludf.dummyfunction("""COMPUTED_VALUE"""),100)</f>
        <v>100</v>
      </c>
      <c r="AL25" s="61" t="n">
        <f aca="false">IFERROR(__xludf.dummyfunction("""COMPUTED_VALUE"""),100)</f>
        <v>100</v>
      </c>
      <c r="AM25" s="61" t="n">
        <f aca="false">IFERROR(__xludf.dummyfunction("""COMPUTED_VALUE"""),100)</f>
        <v>100</v>
      </c>
      <c r="AN25" s="61" t="n">
        <f aca="false">IFERROR(__xludf.dummyfunction("""COMPUTED_VALUE"""),100)</f>
        <v>100</v>
      </c>
      <c r="AO25" s="61" t="n">
        <f aca="false">IFERROR(__xludf.dummyfunction("""COMPUTED_VALUE"""),80)</f>
        <v>80</v>
      </c>
      <c r="AP25" s="61" t="n">
        <f aca="false">IFERROR(__xludf.dummyfunction("""COMPUTED_VALUE"""),80)</f>
        <v>80</v>
      </c>
      <c r="AQ25" s="61" t="n">
        <f aca="false">IFERROR(__xludf.dummyfunction("""COMPUTED_VALUE"""),50)</f>
        <v>50</v>
      </c>
      <c r="AR25" s="61" t="n">
        <f aca="false">IFERROR(__xludf.dummyfunction("""COMPUTED_VALUE"""),100)</f>
        <v>100</v>
      </c>
      <c r="AS25" s="61" t="n">
        <f aca="false">IFERROR(__xludf.dummyfunction("""COMPUTED_VALUE"""),100)</f>
        <v>100</v>
      </c>
      <c r="AT25" s="62"/>
      <c r="AU25" s="58" t="n">
        <f aca="false">IFERROR(AVERAGE(AJ25:AT25),0)</f>
        <v>91</v>
      </c>
      <c r="AV25" s="62" t="n">
        <v>100</v>
      </c>
      <c r="AW25" s="62" t="n">
        <v>100</v>
      </c>
      <c r="AX25" s="62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/>
      <c r="BG25" s="62"/>
      <c r="BH25" s="58" t="n">
        <f aca="false">IFERROR(AVERAGE(AV25:BG25),0)</f>
        <v>100</v>
      </c>
      <c r="BI25" s="62" t="n">
        <v>100</v>
      </c>
      <c r="BJ25" s="62" t="n">
        <v>95</v>
      </c>
      <c r="BK25" s="62" t="n">
        <v>100</v>
      </c>
      <c r="BL25" s="62" t="n">
        <v>100</v>
      </c>
      <c r="BM25" s="62" t="n">
        <v>100</v>
      </c>
      <c r="BN25" s="62" t="n">
        <v>80</v>
      </c>
      <c r="BO25" s="62" t="n">
        <v>100</v>
      </c>
      <c r="BP25" s="62" t="n">
        <v>100</v>
      </c>
      <c r="BQ25" s="62" t="n">
        <v>100</v>
      </c>
      <c r="BR25" s="62" t="n">
        <v>55</v>
      </c>
      <c r="BS25" s="58" t="n">
        <f aca="false">IFERROR(AVERAGE(BI25:BR25),0)</f>
        <v>93</v>
      </c>
      <c r="BT25" s="61" t="n">
        <f aca="false">IFERROR(__xludf.dummyfunction("""COMPUTED_VALUE"""),100)</f>
        <v>100</v>
      </c>
      <c r="BU25" s="61" t="n">
        <f aca="false">IFERROR(__xludf.dummyfunction("""COMPUTED_VALUE"""),100)</f>
        <v>100</v>
      </c>
      <c r="BV25" s="61" t="n">
        <f aca="false">IFERROR(__xludf.dummyfunction("""COMPUTED_VALUE"""),100)</f>
        <v>100</v>
      </c>
      <c r="BW25" s="61" t="n">
        <f aca="false">IFERROR(__xludf.dummyfunction("""COMPUTED_VALUE"""),100)</f>
        <v>100</v>
      </c>
      <c r="BX25" s="61" t="n">
        <f aca="false">IFERROR(__xludf.dummyfunction("""COMPUTED_VALUE"""),100)</f>
        <v>100</v>
      </c>
      <c r="BY25" s="61" t="n">
        <f aca="false">IFERROR(__xludf.dummyfunction("""COMPUTED_VALUE"""),100)</f>
        <v>100</v>
      </c>
      <c r="BZ25" s="61" t="n">
        <f aca="false">IFERROR(__xludf.dummyfunction("""COMPUTED_VALUE"""),100)</f>
        <v>100</v>
      </c>
      <c r="CA25" s="61" t="n">
        <f aca="false">IFERROR(__xludf.dummyfunction("""COMPUTED_VALUE"""),100)</f>
        <v>100</v>
      </c>
      <c r="CB25" s="61" t="n">
        <f aca="false">IFERROR(__xludf.dummyfunction("""COMPUTED_VALUE"""),100)</f>
        <v>100</v>
      </c>
    </row>
    <row r="26" customFormat="false" ht="15.75" hidden="false" customHeight="true" outlineLevel="0" collapsed="false">
      <c r="A26" s="13" t="str">
        <f aca="false">$E26&amp;"-"&amp;$F26</f>
        <v>202060673-0</v>
      </c>
      <c r="B26" s="18" t="n">
        <f aca="false">$W26</f>
        <v>17</v>
      </c>
      <c r="C26" s="13"/>
      <c r="D26" s="63" t="n">
        <v>22</v>
      </c>
      <c r="E26" s="53" t="s">
        <v>192</v>
      </c>
      <c r="F26" s="53" t="s">
        <v>81</v>
      </c>
      <c r="G26" s="53" t="s">
        <v>193</v>
      </c>
      <c r="H26" s="53" t="s">
        <v>108</v>
      </c>
      <c r="I26" s="53" t="s">
        <v>194</v>
      </c>
      <c r="J26" s="53" t="s">
        <v>117</v>
      </c>
      <c r="K26" s="53" t="s">
        <v>195</v>
      </c>
      <c r="L26" s="53" t="s">
        <v>58</v>
      </c>
      <c r="M26" s="53" t="s">
        <v>64</v>
      </c>
      <c r="N26" s="53" t="s">
        <v>196</v>
      </c>
      <c r="O26" s="54" t="n">
        <f aca="false">$AA26</f>
        <v>0</v>
      </c>
      <c r="P26" s="54" t="n">
        <f aca="false">$AE26</f>
        <v>0</v>
      </c>
      <c r="Q26" s="54" t="n">
        <f aca="false">IFERROR(IF($V26&lt;&gt;0,ROUND((MAX(O26:P26)*0.5+$V26*0.5),0),ROUND(($O26*0.5+$P26*0.5),0)),)</f>
        <v>17</v>
      </c>
      <c r="R26" s="54" t="n">
        <f aca="false">$AU26</f>
        <v>96</v>
      </c>
      <c r="S26" s="54" t="n">
        <f aca="false">$BH26</f>
        <v>90</v>
      </c>
      <c r="T26" s="54" t="n">
        <f aca="false">$BS26</f>
        <v>41.5</v>
      </c>
      <c r="U26" s="54" t="n">
        <f aca="false">$CB26</f>
        <v>46.125</v>
      </c>
      <c r="V26" s="55" t="n">
        <f aca="false">$AI26</f>
        <v>34</v>
      </c>
      <c r="W26" s="56" t="n">
        <f aca="false">IF($Q26&gt;=55,ROUND($Q26*$Q$3+$R26*$R$3+$S26*$S$3+$T26*$T$3+$U26*$U$3,0),$Q26)</f>
        <v>17</v>
      </c>
      <c r="X26" s="54" t="n">
        <v>0</v>
      </c>
      <c r="Y26" s="57" t="n">
        <v>0</v>
      </c>
      <c r="Z26" s="57" t="n">
        <v>0</v>
      </c>
      <c r="AA26" s="58" t="n">
        <f aca="false">IFERROR(SUM(X26:Z26),0)</f>
        <v>0</v>
      </c>
      <c r="AB26" s="59" t="n">
        <v>0</v>
      </c>
      <c r="AC26" s="59" t="n">
        <v>0</v>
      </c>
      <c r="AD26" s="60" t="n">
        <v>0</v>
      </c>
      <c r="AE26" s="58" t="n">
        <f aca="false">ROUND(AB26+(AC26*AD26),0)</f>
        <v>0</v>
      </c>
      <c r="AF26" s="59" t="n">
        <v>23</v>
      </c>
      <c r="AG26" s="59" t="n">
        <v>25</v>
      </c>
      <c r="AH26" s="60" t="n">
        <v>0.7</v>
      </c>
      <c r="AI26" s="58" t="n">
        <f aca="false">ROUND(SUM(AF26:AG26)*AH26,0)</f>
        <v>34</v>
      </c>
      <c r="AJ26" s="61" t="n">
        <f aca="false">IFERROR(__xludf.dummyfunction("""COMPUTED_VALUE"""),100)</f>
        <v>100</v>
      </c>
      <c r="AK26" s="61" t="n">
        <f aca="false">IFERROR(__xludf.dummyfunction("""COMPUTED_VALUE"""),100)</f>
        <v>100</v>
      </c>
      <c r="AL26" s="61" t="n">
        <f aca="false">IFERROR(__xludf.dummyfunction("""COMPUTED_VALUE"""),100)</f>
        <v>100</v>
      </c>
      <c r="AM26" s="61" t="n">
        <f aca="false">IFERROR(__xludf.dummyfunction("""COMPUTED_VALUE"""),100)</f>
        <v>100</v>
      </c>
      <c r="AN26" s="61" t="n">
        <f aca="false">IFERROR(__xludf.dummyfunction("""COMPUTED_VALUE"""),100)</f>
        <v>100</v>
      </c>
      <c r="AO26" s="61" t="n">
        <f aca="false">IFERROR(__xludf.dummyfunction("""COMPUTED_VALUE"""),100)</f>
        <v>100</v>
      </c>
      <c r="AP26" s="61" t="n">
        <f aca="false">IFERROR(__xludf.dummyfunction("""COMPUTED_VALUE"""),100)</f>
        <v>100</v>
      </c>
      <c r="AQ26" s="61" t="n">
        <f aca="false">IFERROR(__xludf.dummyfunction("""COMPUTED_VALUE"""),100)</f>
        <v>100</v>
      </c>
      <c r="AR26" s="61" t="n">
        <f aca="false">IFERROR(__xludf.dummyfunction("""COMPUTED_VALUE"""),60)</f>
        <v>60</v>
      </c>
      <c r="AS26" s="61" t="n">
        <f aca="false">IFERROR(__xludf.dummyfunction("""COMPUTED_VALUE"""),100)</f>
        <v>100</v>
      </c>
      <c r="AT26" s="62"/>
      <c r="AU26" s="58" t="n">
        <f aca="false">IFERROR(AVERAGE(AJ26:AT26),0)</f>
        <v>96</v>
      </c>
      <c r="AV26" s="62" t="n">
        <v>100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0</v>
      </c>
      <c r="BD26" s="62" t="n">
        <v>100</v>
      </c>
      <c r="BE26" s="62" t="n">
        <v>100</v>
      </c>
      <c r="BF26" s="62"/>
      <c r="BG26" s="62"/>
      <c r="BH26" s="58" t="n">
        <f aca="false">IFERROR(AVERAGE(AV26:BG26),0)</f>
        <v>90</v>
      </c>
      <c r="BI26" s="62" t="n">
        <v>0</v>
      </c>
      <c r="BJ26" s="62" t="n">
        <v>85</v>
      </c>
      <c r="BK26" s="62" t="n">
        <v>90</v>
      </c>
      <c r="BL26" s="62" t="n">
        <v>0</v>
      </c>
      <c r="BM26" s="62" t="n">
        <v>0</v>
      </c>
      <c r="BN26" s="62" t="n">
        <v>60</v>
      </c>
      <c r="BO26" s="62" t="n">
        <v>100</v>
      </c>
      <c r="BP26" s="62" t="n">
        <v>15</v>
      </c>
      <c r="BQ26" s="62" t="n">
        <v>65</v>
      </c>
      <c r="BR26" s="62" t="n">
        <v>0</v>
      </c>
      <c r="BS26" s="58" t="n">
        <f aca="false">IFERROR(AVERAGE(BI26:BR26),0)</f>
        <v>41.5</v>
      </c>
      <c r="BT26" s="61" t="n">
        <f aca="false">IFERROR(__xludf.dummyfunction("""COMPUTED_VALUE"""),100)</f>
        <v>100</v>
      </c>
      <c r="BU26" s="61" t="n">
        <f aca="false">IFERROR(__xludf.dummyfunction("""COMPUTED_VALUE"""),0)</f>
        <v>0</v>
      </c>
      <c r="BV26" s="61" t="n">
        <f aca="false">IFERROR(__xludf.dummyfunction("""COMPUTED_VALUE"""),100)</f>
        <v>100</v>
      </c>
      <c r="BW26" s="61" t="n">
        <f aca="false">IFERROR(__xludf.dummyfunction("""COMPUTED_VALUE"""),100)</f>
        <v>100</v>
      </c>
      <c r="BX26" s="61" t="n">
        <f aca="false">IFERROR(__xludf.dummyfunction("""COMPUTED_VALUE"""),69)</f>
        <v>69</v>
      </c>
      <c r="BY26" s="61" t="n">
        <f aca="false">IFERROR(__xludf.dummyfunction("""COMPUTED_VALUE"""),0)</f>
        <v>0</v>
      </c>
      <c r="BZ26" s="61" t="n">
        <f aca="false">IFERROR(__xludf.dummyfunction("""COMPUTED_VALUE"""),0)</f>
        <v>0</v>
      </c>
      <c r="CA26" s="61" t="n">
        <f aca="false">IFERROR(__xludf.dummyfunction("""COMPUTED_VALUE"""),0)</f>
        <v>0</v>
      </c>
      <c r="CB26" s="61" t="n">
        <f aca="false">IFERROR(__xludf.dummyfunction("""COMPUTED_VALUE"""),46.125)</f>
        <v>46.125</v>
      </c>
    </row>
    <row r="27" customFormat="false" ht="15.75" hidden="false" customHeight="true" outlineLevel="0" collapsed="false">
      <c r="A27" s="13" t="str">
        <f aca="false">$E27&amp;"-"&amp;$F27</f>
        <v>201659502-3</v>
      </c>
      <c r="B27" s="18" t="n">
        <f aca="false">$W27</f>
        <v>0</v>
      </c>
      <c r="C27" s="13"/>
      <c r="D27" s="63" t="n">
        <v>23</v>
      </c>
      <c r="E27" s="53" t="s">
        <v>197</v>
      </c>
      <c r="F27" s="53" t="s">
        <v>108</v>
      </c>
      <c r="G27" s="53" t="s">
        <v>198</v>
      </c>
      <c r="H27" s="53" t="s">
        <v>129</v>
      </c>
      <c r="I27" s="53" t="s">
        <v>199</v>
      </c>
      <c r="J27" s="53" t="s">
        <v>200</v>
      </c>
      <c r="K27" s="53" t="s">
        <v>201</v>
      </c>
      <c r="L27" s="53" t="s">
        <v>58</v>
      </c>
      <c r="M27" s="53" t="s">
        <v>156</v>
      </c>
      <c r="N27" s="53" t="s">
        <v>202</v>
      </c>
      <c r="O27" s="54" t="n">
        <f aca="false">$AA27</f>
        <v>0</v>
      </c>
      <c r="P27" s="54" t="n">
        <f aca="false">$AE27</f>
        <v>0</v>
      </c>
      <c r="Q27" s="54" t="n">
        <f aca="false">IFERROR(IF($V27&lt;&gt;0,ROUND((MAX(O27:P27)*0.5+$V27*0.5),0),ROUND(($O27*0.5+$P27*0.5),0)),)</f>
        <v>0</v>
      </c>
      <c r="R27" s="54" t="n">
        <f aca="false">$AU27</f>
        <v>53.3</v>
      </c>
      <c r="S27" s="54" t="n">
        <f aca="false">$BH27</f>
        <v>50</v>
      </c>
      <c r="T27" s="54" t="n">
        <f aca="false">$BS27</f>
        <v>100</v>
      </c>
      <c r="U27" s="54" t="n">
        <f aca="false">$CB27</f>
        <v>71</v>
      </c>
      <c r="V27" s="55" t="n">
        <f aca="false">$AI27</f>
        <v>0</v>
      </c>
      <c r="W27" s="56" t="n">
        <f aca="false">IF($Q27&gt;=55,ROUND($Q27*$Q$3+$R27*$R$3+$S27*$S$3+$T27*$T$3+$U27*$U$3,0),$Q27)</f>
        <v>0</v>
      </c>
      <c r="X27" s="54" t="n">
        <v>0</v>
      </c>
      <c r="Y27" s="57" t="n">
        <v>0</v>
      </c>
      <c r="Z27" s="57" t="n">
        <v>0</v>
      </c>
      <c r="AA27" s="58" t="n">
        <f aca="false">IFERROR(SUM(X27:Z27),0)</f>
        <v>0</v>
      </c>
      <c r="AB27" s="59" t="n">
        <v>0</v>
      </c>
      <c r="AC27" s="59" t="n">
        <v>0</v>
      </c>
      <c r="AD27" s="60" t="n">
        <v>0</v>
      </c>
      <c r="AE27" s="58" t="n">
        <f aca="false">ROUND(AB27+(AC27*AD27),0)</f>
        <v>0</v>
      </c>
      <c r="AF27" s="57"/>
      <c r="AG27" s="57"/>
      <c r="AH27" s="60"/>
      <c r="AI27" s="58" t="n">
        <f aca="false">ROUND(SUM(AF27:AG27)*AH27,0)</f>
        <v>0</v>
      </c>
      <c r="AJ27" s="61" t="n">
        <f aca="false">IFERROR(__xludf.dummyfunction("""COMPUTED_VALUE"""),0)</f>
        <v>0</v>
      </c>
      <c r="AK27" s="61" t="n">
        <f aca="false">IFERROR(__xludf.dummyfunction("""COMPUTED_VALUE"""),0)</f>
        <v>0</v>
      </c>
      <c r="AL27" s="61" t="n">
        <f aca="false">IFERROR(__xludf.dummyfunction("""COMPUTED_VALUE"""),0)</f>
        <v>0</v>
      </c>
      <c r="AM27" s="61" t="n">
        <f aca="false">IFERROR(__xludf.dummyfunction("""COMPUTED_VALUE"""),100)</f>
        <v>100</v>
      </c>
      <c r="AN27" s="61" t="n">
        <f aca="false">IFERROR(__xludf.dummyfunction("""COMPUTED_VALUE"""),50)</f>
        <v>50</v>
      </c>
      <c r="AO27" s="61" t="n">
        <f aca="false">IFERROR(__xludf.dummyfunction("""COMPUTED_VALUE"""),40)</f>
        <v>40</v>
      </c>
      <c r="AP27" s="61" t="n">
        <f aca="false">IFERROR(__xludf.dummyfunction("""COMPUTED_VALUE"""),100)</f>
        <v>100</v>
      </c>
      <c r="AQ27" s="61" t="n">
        <f aca="false">IFERROR(__xludf.dummyfunction("""COMPUTED_VALUE"""),83)</f>
        <v>83</v>
      </c>
      <c r="AR27" s="61" t="n">
        <f aca="false">IFERROR(__xludf.dummyfunction("""COMPUTED_VALUE"""),60)</f>
        <v>60</v>
      </c>
      <c r="AS27" s="61" t="n">
        <f aca="false">IFERROR(__xludf.dummyfunction("""COMPUTED_VALUE"""),100)</f>
        <v>100</v>
      </c>
      <c r="AT27" s="62"/>
      <c r="AU27" s="58" t="n">
        <f aca="false">IFERROR(AVERAGE(AJ27:AT27),0)</f>
        <v>53.3</v>
      </c>
      <c r="AV27" s="62" t="n">
        <v>0</v>
      </c>
      <c r="AW27" s="62" t="n">
        <v>100</v>
      </c>
      <c r="AX27" s="62" t="n">
        <v>100</v>
      </c>
      <c r="AY27" s="62" t="n">
        <v>100</v>
      </c>
      <c r="AZ27" s="62" t="n">
        <v>0</v>
      </c>
      <c r="BA27" s="62" t="n">
        <v>0</v>
      </c>
      <c r="BB27" s="62" t="n">
        <v>100</v>
      </c>
      <c r="BC27" s="62" t="n">
        <v>0</v>
      </c>
      <c r="BD27" s="62" t="n">
        <v>0</v>
      </c>
      <c r="BE27" s="62" t="n">
        <v>100</v>
      </c>
      <c r="BF27" s="62"/>
      <c r="BG27" s="62"/>
      <c r="BH27" s="58" t="n">
        <f aca="false">IFERROR(AVERAGE(AV27:BG27),0)</f>
        <v>50</v>
      </c>
      <c r="BI27" s="62" t="n">
        <v>100</v>
      </c>
      <c r="BJ27" s="62"/>
      <c r="BK27" s="62"/>
      <c r="BL27" s="62"/>
      <c r="BM27" s="62"/>
      <c r="BN27" s="62"/>
      <c r="BO27" s="62"/>
      <c r="BP27" s="62"/>
      <c r="BQ27" s="62"/>
      <c r="BR27" s="62"/>
      <c r="BS27" s="58" t="n">
        <f aca="false">IFERROR(AVERAGE(BI27:BR27),0)</f>
        <v>100</v>
      </c>
      <c r="BT27" s="61" t="n">
        <f aca="false">IFERROR(__xludf.dummyfunction("""COMPUTED_VALUE"""),0)</f>
        <v>0</v>
      </c>
      <c r="BU27" s="61" t="n">
        <f aca="false">IFERROR(__xludf.dummyfunction("""COMPUTED_VALUE"""),0)</f>
        <v>0</v>
      </c>
      <c r="BV27" s="61" t="n">
        <f aca="false">IFERROR(__xludf.dummyfunction("""COMPUTED_VALUE"""),68)</f>
        <v>68</v>
      </c>
      <c r="BW27" s="61" t="n">
        <f aca="false">IFERROR(__xludf.dummyfunction("""COMPUTED_VALUE"""),100)</f>
        <v>100</v>
      </c>
      <c r="BX27" s="61" t="n">
        <f aca="false">IFERROR(__xludf.dummyfunction("""COMPUTED_VALUE"""),100)</f>
        <v>100</v>
      </c>
      <c r="BY27" s="61" t="n">
        <f aca="false">IFERROR(__xludf.dummyfunction("""COMPUTED_VALUE"""),100)</f>
        <v>100</v>
      </c>
      <c r="BZ27" s="61" t="n">
        <f aca="false">IFERROR(__xludf.dummyfunction("""COMPUTED_VALUE"""),100)</f>
        <v>100</v>
      </c>
      <c r="CA27" s="61" t="n">
        <f aca="false">IFERROR(__xludf.dummyfunction("""COMPUTED_VALUE"""),100)</f>
        <v>100</v>
      </c>
      <c r="CB27" s="61" t="n">
        <f aca="false">IFERROR(__xludf.dummyfunction("""COMPUTED_VALUE"""),71)</f>
        <v>71</v>
      </c>
    </row>
    <row r="28" customFormat="false" ht="15.75" hidden="false" customHeight="true" outlineLevel="0" collapsed="false">
      <c r="A28" s="13" t="str">
        <f aca="false">$E28&amp;"-"&amp;$F28</f>
        <v>202060559-9</v>
      </c>
      <c r="B28" s="18" t="n">
        <f aca="false">$W28</f>
        <v>78</v>
      </c>
      <c r="C28" s="13"/>
      <c r="D28" s="63" t="n">
        <v>24</v>
      </c>
      <c r="E28" s="53" t="s">
        <v>203</v>
      </c>
      <c r="F28" s="53" t="s">
        <v>60</v>
      </c>
      <c r="G28" s="53" t="s">
        <v>204</v>
      </c>
      <c r="H28" s="53" t="s">
        <v>67</v>
      </c>
      <c r="I28" s="53" t="s">
        <v>205</v>
      </c>
      <c r="J28" s="53" t="s">
        <v>143</v>
      </c>
      <c r="K28" s="53" t="s">
        <v>206</v>
      </c>
      <c r="L28" s="53" t="s">
        <v>58</v>
      </c>
      <c r="M28" s="53" t="s">
        <v>64</v>
      </c>
      <c r="N28" s="53" t="s">
        <v>207</v>
      </c>
      <c r="O28" s="54" t="n">
        <f aca="false">$AA28</f>
        <v>73</v>
      </c>
      <c r="P28" s="54" t="n">
        <f aca="false">$AE28</f>
        <v>60</v>
      </c>
      <c r="Q28" s="54" t="n">
        <f aca="false">IFERROR(IF($V28&lt;&gt;0,ROUND((MAX(O28:P28)*0.5+$V28*0.5),0),ROUND(($O28*0.5+$P28*0.5),0)),)</f>
        <v>67</v>
      </c>
      <c r="R28" s="54" t="n">
        <f aca="false">$AU28</f>
        <v>100</v>
      </c>
      <c r="S28" s="54" t="n">
        <f aca="false">$BH28</f>
        <v>99.8</v>
      </c>
      <c r="T28" s="54" t="n">
        <f aca="false">$BS28</f>
        <v>81.5</v>
      </c>
      <c r="U28" s="54" t="n">
        <f aca="false">$CB28</f>
        <v>66</v>
      </c>
      <c r="V28" s="55" t="n">
        <f aca="false">$AI28</f>
        <v>0</v>
      </c>
      <c r="W28" s="56" t="n">
        <f aca="false">IF($Q28&gt;=55,ROUND($Q28*$Q$3+$R28*$R$3+$S28*$S$3+$T28*$T$3+$U28*$U$3,0),$Q28)</f>
        <v>78</v>
      </c>
      <c r="X28" s="54" t="n">
        <v>20</v>
      </c>
      <c r="Y28" s="57" t="n">
        <v>25</v>
      </c>
      <c r="Z28" s="57" t="n">
        <v>28</v>
      </c>
      <c r="AA28" s="58" t="n">
        <f aca="false">IFERROR(SUM(X28:Z28),0)</f>
        <v>73</v>
      </c>
      <c r="AB28" s="8" t="n">
        <v>20</v>
      </c>
      <c r="AC28" s="8" t="n">
        <v>40</v>
      </c>
      <c r="AD28" s="60" t="n">
        <v>1</v>
      </c>
      <c r="AE28" s="58" t="n">
        <f aca="false">ROUND(AB28+(AC28*AD28),0)</f>
        <v>60</v>
      </c>
      <c r="AF28" s="57"/>
      <c r="AG28" s="57"/>
      <c r="AH28" s="60"/>
      <c r="AI28" s="58" t="n">
        <f aca="false">ROUND(SUM(AF28:AG28)*AH28,0)</f>
        <v>0</v>
      </c>
      <c r="AJ28" s="61" t="n">
        <f aca="false">IFERROR(__xludf.dummyfunction("""COMPUTED_VALUE"""),100)</f>
        <v>100</v>
      </c>
      <c r="AK28" s="61" t="n">
        <f aca="false">IFERROR(__xludf.dummyfunction("""COMPUTED_VALUE"""),100)</f>
        <v>100</v>
      </c>
      <c r="AL28" s="61" t="n">
        <f aca="false">IFERROR(__xludf.dummyfunction("""COMPUTED_VALUE"""),100)</f>
        <v>100</v>
      </c>
      <c r="AM28" s="61" t="n">
        <f aca="false">IFERROR(__xludf.dummyfunction("""COMPUTED_VALUE"""),100)</f>
        <v>100</v>
      </c>
      <c r="AN28" s="61" t="n">
        <f aca="false">IFERROR(__xludf.dummyfunction("""COMPUTED_VALUE"""),100)</f>
        <v>100</v>
      </c>
      <c r="AO28" s="61" t="n">
        <f aca="false">IFERROR(__xludf.dummyfunction("""COMPUTED_VALUE"""),100)</f>
        <v>100</v>
      </c>
      <c r="AP28" s="61" t="n">
        <f aca="false">IFERROR(__xludf.dummyfunction("""COMPUTED_VALUE"""),100)</f>
        <v>100</v>
      </c>
      <c r="AQ28" s="61" t="n">
        <f aca="false">IFERROR(__xludf.dummyfunction("""COMPUTED_VALUE"""),100)</f>
        <v>100</v>
      </c>
      <c r="AR28" s="61" t="n">
        <f aca="false">IFERROR(__xludf.dummyfunction("""COMPUTED_VALUE"""),100)</f>
        <v>100</v>
      </c>
      <c r="AS28" s="61" t="n">
        <f aca="false">IFERROR(__xludf.dummyfunction("""COMPUTED_VALUE"""),100)</f>
        <v>100</v>
      </c>
      <c r="AT28" s="62"/>
      <c r="AU28" s="58" t="n">
        <f aca="false">IFERROR(AVERAGE(AJ28:AT28),0)</f>
        <v>100</v>
      </c>
      <c r="AV28" s="62" t="n">
        <v>100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98</v>
      </c>
      <c r="BE28" s="62" t="n">
        <v>100</v>
      </c>
      <c r="BF28" s="62"/>
      <c r="BG28" s="62"/>
      <c r="BH28" s="58" t="n">
        <f aca="false">IFERROR(AVERAGE(AV28:BG28),0)</f>
        <v>99.8</v>
      </c>
      <c r="BI28" s="62" t="n">
        <v>100</v>
      </c>
      <c r="BJ28" s="62" t="n">
        <v>100</v>
      </c>
      <c r="BK28" s="62" t="n">
        <v>90</v>
      </c>
      <c r="BL28" s="62" t="n">
        <v>100</v>
      </c>
      <c r="BM28" s="62" t="n">
        <v>100</v>
      </c>
      <c r="BN28" s="62" t="n">
        <v>80</v>
      </c>
      <c r="BO28" s="62" t="n">
        <v>80</v>
      </c>
      <c r="BP28" s="62" t="n">
        <v>65</v>
      </c>
      <c r="BQ28" s="62" t="n">
        <v>100</v>
      </c>
      <c r="BR28" s="62" t="n">
        <v>0</v>
      </c>
      <c r="BS28" s="58" t="n">
        <f aca="false">IFERROR(AVERAGE(BI28:BR28),0)</f>
        <v>81.5</v>
      </c>
      <c r="BT28" s="61" t="n">
        <f aca="false">IFERROR(__xludf.dummyfunction("""COMPUTED_VALUE"""),0)</f>
        <v>0</v>
      </c>
      <c r="BU28" s="61" t="n">
        <f aca="false">IFERROR(__xludf.dummyfunction("""COMPUTED_VALUE"""),100)</f>
        <v>100</v>
      </c>
      <c r="BV28" s="61" t="n">
        <f aca="false">IFERROR(__xludf.dummyfunction("""COMPUTED_VALUE"""),100)</f>
        <v>100</v>
      </c>
      <c r="BW28" s="61" t="n">
        <f aca="false">IFERROR(__xludf.dummyfunction("""COMPUTED_VALUE"""),100)</f>
        <v>100</v>
      </c>
      <c r="BX28" s="61" t="n">
        <f aca="false">IFERROR(__xludf.dummyfunction("""COMPUTED_VALUE"""),100)</f>
        <v>100</v>
      </c>
      <c r="BY28" s="61" t="n">
        <f aca="false">IFERROR(__xludf.dummyfunction("""COMPUTED_VALUE"""),28)</f>
        <v>28</v>
      </c>
      <c r="BZ28" s="61" t="n">
        <f aca="false">IFERROR(__xludf.dummyfunction("""COMPUTED_VALUE"""),100)</f>
        <v>100</v>
      </c>
      <c r="CA28" s="61" t="n">
        <f aca="false">IFERROR(__xludf.dummyfunction("""COMPUTED_VALUE"""),0)</f>
        <v>0</v>
      </c>
      <c r="CB28" s="61" t="n">
        <f aca="false">IFERROR(__xludf.dummyfunction("""COMPUTED_VALUE"""),66)</f>
        <v>66</v>
      </c>
    </row>
    <row r="29" customFormat="false" ht="15.75" hidden="false" customHeight="true" outlineLevel="0" collapsed="false">
      <c r="A29" s="13" t="str">
        <f aca="false">$E29&amp;"-"&amp;$F29</f>
        <v>202060585-8</v>
      </c>
      <c r="B29" s="18" t="n">
        <f aca="false">$W29</f>
        <v>35</v>
      </c>
      <c r="C29" s="13"/>
      <c r="D29" s="63" t="n">
        <v>25</v>
      </c>
      <c r="E29" s="53" t="s">
        <v>208</v>
      </c>
      <c r="F29" s="53" t="s">
        <v>113</v>
      </c>
      <c r="G29" s="53" t="s">
        <v>209</v>
      </c>
      <c r="H29" s="53" t="s">
        <v>129</v>
      </c>
      <c r="I29" s="53" t="s">
        <v>210</v>
      </c>
      <c r="J29" s="53" t="s">
        <v>172</v>
      </c>
      <c r="K29" s="53" t="s">
        <v>211</v>
      </c>
      <c r="L29" s="53" t="s">
        <v>58</v>
      </c>
      <c r="M29" s="53" t="s">
        <v>64</v>
      </c>
      <c r="N29" s="53" t="s">
        <v>212</v>
      </c>
      <c r="O29" s="54" t="n">
        <f aca="false">$AA29</f>
        <v>25</v>
      </c>
      <c r="P29" s="54" t="n">
        <f aca="false">$AE29</f>
        <v>45</v>
      </c>
      <c r="Q29" s="66" t="n">
        <f aca="false">IFERROR(IF($V29&lt;&gt;0,ROUND(AVERAGE(AA29,AE29,AI29),0),ROUND(($O29*0.5+$P29*0.5),0)),)</f>
        <v>35</v>
      </c>
      <c r="R29" s="54" t="n">
        <f aca="false">$AU29</f>
        <v>98</v>
      </c>
      <c r="S29" s="54" t="n">
        <f aca="false">$BH29</f>
        <v>63.7</v>
      </c>
      <c r="T29" s="54" t="n">
        <f aca="false">$BS29</f>
        <v>42.591</v>
      </c>
      <c r="U29" s="54" t="n">
        <f aca="false">$CB29</f>
        <v>25</v>
      </c>
      <c r="V29" s="55" t="n">
        <f aca="false">$AI29</f>
        <v>0</v>
      </c>
      <c r="W29" s="56" t="n">
        <f aca="false">IF($Q29&gt;=55,ROUND($Q29*$Q$3+$R29*$R$3+$S29*$S$3+$T29*$T$3+$U29*$U$3,0),$Q29)</f>
        <v>35</v>
      </c>
      <c r="X29" s="54" t="n">
        <v>20</v>
      </c>
      <c r="Y29" s="57" t="n">
        <v>5</v>
      </c>
      <c r="Z29" s="57" t="n">
        <v>0</v>
      </c>
      <c r="AA29" s="58" t="n">
        <f aca="false">IFERROR(SUM(X29:Z29),0)</f>
        <v>25</v>
      </c>
      <c r="AB29" s="8" t="n">
        <v>10</v>
      </c>
      <c r="AC29" s="8" t="n">
        <v>35</v>
      </c>
      <c r="AD29" s="60" t="n">
        <v>1</v>
      </c>
      <c r="AE29" s="58" t="n">
        <f aca="false">ROUND(AB29+(AC29*AD29),0)</f>
        <v>45</v>
      </c>
      <c r="AF29" s="67" t="n">
        <v>0</v>
      </c>
      <c r="AG29" s="67" t="n">
        <v>0</v>
      </c>
      <c r="AH29" s="60" t="n">
        <v>0</v>
      </c>
      <c r="AI29" s="58" t="n">
        <f aca="false">ROUND(SUM(AF29:AG29)*AH29,0)</f>
        <v>0</v>
      </c>
      <c r="AJ29" s="61" t="n">
        <f aca="false">IFERROR(__xludf.dummyfunction("""COMPUTED_VALUE"""),100)</f>
        <v>100</v>
      </c>
      <c r="AK29" s="61" t="n">
        <f aca="false">IFERROR(__xludf.dummyfunction("""COMPUTED_VALUE"""),100)</f>
        <v>100</v>
      </c>
      <c r="AL29" s="61" t="n">
        <f aca="false">IFERROR(__xludf.dummyfunction("""COMPUTED_VALUE"""),100)</f>
        <v>100</v>
      </c>
      <c r="AM29" s="61" t="n">
        <f aca="false">IFERROR(__xludf.dummyfunction("""COMPUTED_VALUE"""),100)</f>
        <v>100</v>
      </c>
      <c r="AN29" s="61" t="n">
        <f aca="false">IFERROR(__xludf.dummyfunction("""COMPUTED_VALUE"""),100)</f>
        <v>100</v>
      </c>
      <c r="AO29" s="61" t="n">
        <f aca="false">IFERROR(__xludf.dummyfunction("""COMPUTED_VALUE"""),80)</f>
        <v>80</v>
      </c>
      <c r="AP29" s="61" t="n">
        <f aca="false">IFERROR(__xludf.dummyfunction("""COMPUTED_VALUE"""),100)</f>
        <v>100</v>
      </c>
      <c r="AQ29" s="61" t="n">
        <f aca="false">IFERROR(__xludf.dummyfunction("""COMPUTED_VALUE"""),100)</f>
        <v>100</v>
      </c>
      <c r="AR29" s="61" t="n">
        <f aca="false">IFERROR(__xludf.dummyfunction("""COMPUTED_VALUE"""),100)</f>
        <v>100</v>
      </c>
      <c r="AS29" s="61" t="n">
        <f aca="false">IFERROR(__xludf.dummyfunction("""COMPUTED_VALUE"""),100)</f>
        <v>100</v>
      </c>
      <c r="AT29" s="62"/>
      <c r="AU29" s="58" t="n">
        <f aca="false">IFERROR(AVERAGE(AJ29:AT29),0)</f>
        <v>98</v>
      </c>
      <c r="AV29" s="62" t="n">
        <v>100</v>
      </c>
      <c r="AW29" s="62" t="n">
        <v>100</v>
      </c>
      <c r="AX29" s="62" t="n">
        <v>100</v>
      </c>
      <c r="AY29" s="62" t="n">
        <v>97</v>
      </c>
      <c r="AZ29" s="62" t="n">
        <v>100</v>
      </c>
      <c r="BA29" s="62" t="n">
        <v>0</v>
      </c>
      <c r="BB29" s="62" t="n">
        <v>40</v>
      </c>
      <c r="BC29" s="62" t="n">
        <v>0</v>
      </c>
      <c r="BD29" s="62" t="n">
        <v>0</v>
      </c>
      <c r="BE29" s="62" t="n">
        <v>100</v>
      </c>
      <c r="BF29" s="62"/>
      <c r="BG29" s="62"/>
      <c r="BH29" s="58" t="n">
        <f aca="false">IFERROR(AVERAGE(AV29:BG29),0)</f>
        <v>63.7</v>
      </c>
      <c r="BI29" s="62" t="n">
        <v>100</v>
      </c>
      <c r="BJ29" s="62" t="n">
        <v>100</v>
      </c>
      <c r="BK29" s="62" t="n">
        <v>90</v>
      </c>
      <c r="BL29" s="62" t="n">
        <v>40.91</v>
      </c>
      <c r="BM29" s="62" t="n">
        <v>0</v>
      </c>
      <c r="BN29" s="62" t="n">
        <v>0</v>
      </c>
      <c r="BO29" s="62" t="n">
        <v>55</v>
      </c>
      <c r="BP29" s="62" t="n">
        <v>0</v>
      </c>
      <c r="BQ29" s="62" t="n">
        <v>0</v>
      </c>
      <c r="BR29" s="62" t="n">
        <v>40</v>
      </c>
      <c r="BS29" s="58" t="n">
        <f aca="false">IFERROR(AVERAGE(BI29:BR29),0)</f>
        <v>42.591</v>
      </c>
      <c r="BT29" s="61" t="n">
        <f aca="false">IFERROR(__xludf.dummyfunction("""COMPUTED_VALUE"""),100)</f>
        <v>100</v>
      </c>
      <c r="BU29" s="61" t="n">
        <f aca="false">IFERROR(__xludf.dummyfunction("""COMPUTED_VALUE"""),0)</f>
        <v>0</v>
      </c>
      <c r="BV29" s="61" t="n">
        <f aca="false">IFERROR(__xludf.dummyfunction("""COMPUTED_VALUE"""),0)</f>
        <v>0</v>
      </c>
      <c r="BW29" s="61" t="n">
        <f aca="false">IFERROR(__xludf.dummyfunction("""COMPUTED_VALUE"""),0)</f>
        <v>0</v>
      </c>
      <c r="BX29" s="61" t="n">
        <f aca="false">IFERROR(__xludf.dummyfunction("""COMPUTED_VALUE"""),0)</f>
        <v>0</v>
      </c>
      <c r="BY29" s="61" t="n">
        <f aca="false">IFERROR(__xludf.dummyfunction("""COMPUTED_VALUE"""),0)</f>
        <v>0</v>
      </c>
      <c r="BZ29" s="61" t="n">
        <f aca="false">IFERROR(__xludf.dummyfunction("""COMPUTED_VALUE"""),0)</f>
        <v>0</v>
      </c>
      <c r="CA29" s="61" t="n">
        <f aca="false">IFERROR(__xludf.dummyfunction("""COMPUTED_VALUE"""),100)</f>
        <v>100</v>
      </c>
      <c r="CB29" s="61" t="n">
        <f aca="false">IFERROR(__xludf.dummyfunction("""COMPUTED_VALUE"""),25)</f>
        <v>25</v>
      </c>
    </row>
    <row r="30" customFormat="false" ht="15.75" hidden="false" customHeight="true" outlineLevel="0" collapsed="false">
      <c r="A30" s="13" t="str">
        <f aca="false">$E30&amp;"-"&amp;$F30</f>
        <v>201969532-0</v>
      </c>
      <c r="B30" s="18" t="n">
        <f aca="false">$W30</f>
        <v>95</v>
      </c>
      <c r="C30" s="13"/>
      <c r="D30" s="63" t="n">
        <v>26</v>
      </c>
      <c r="E30" s="53" t="s">
        <v>213</v>
      </c>
      <c r="F30" s="53" t="s">
        <v>81</v>
      </c>
      <c r="G30" s="53" t="s">
        <v>214</v>
      </c>
      <c r="H30" s="53" t="s">
        <v>129</v>
      </c>
      <c r="I30" s="53" t="s">
        <v>215</v>
      </c>
      <c r="J30" s="53" t="s">
        <v>216</v>
      </c>
      <c r="K30" s="53" t="s">
        <v>217</v>
      </c>
      <c r="L30" s="53" t="s">
        <v>67</v>
      </c>
      <c r="M30" s="53" t="s">
        <v>156</v>
      </c>
      <c r="N30" s="53" t="s">
        <v>218</v>
      </c>
      <c r="O30" s="54" t="n">
        <f aca="false">$AA30</f>
        <v>100</v>
      </c>
      <c r="P30" s="54" t="n">
        <f aca="false">$AE30</f>
        <v>95</v>
      </c>
      <c r="Q30" s="54" t="n">
        <f aca="false">IFERROR(IF($V30&lt;&gt;0,ROUND((MAX(O30:P30)*0.5+$V30*0.5),0),ROUND(($O30*0.5+$P30*0.5),0)),)</f>
        <v>98</v>
      </c>
      <c r="R30" s="54" t="n">
        <f aca="false">$AU30</f>
        <v>80.3</v>
      </c>
      <c r="S30" s="54" t="n">
        <f aca="false">$BH30</f>
        <v>100</v>
      </c>
      <c r="T30" s="54" t="n">
        <f aca="false">$BS30</f>
        <v>97.227</v>
      </c>
      <c r="U30" s="54" t="n">
        <f aca="false">$CB30</f>
        <v>100</v>
      </c>
      <c r="V30" s="55" t="n">
        <f aca="false">$AI30</f>
        <v>0</v>
      </c>
      <c r="W30" s="56" t="n">
        <f aca="false">IF($Q30&gt;=55,ROUND($Q30*$Q$3+$R30*$R$3+$S30*$S$3+$T30*$T$3+$U30*$U$3,0),$Q30)</f>
        <v>95</v>
      </c>
      <c r="X30" s="54" t="n">
        <v>20</v>
      </c>
      <c r="Y30" s="57" t="n">
        <v>30</v>
      </c>
      <c r="Z30" s="57" t="n">
        <v>50</v>
      </c>
      <c r="AA30" s="58" t="n">
        <f aca="false">IFERROR(SUM(X30:Z30),0)</f>
        <v>100</v>
      </c>
      <c r="AB30" s="8" t="n">
        <v>25</v>
      </c>
      <c r="AC30" s="8" t="n">
        <v>70</v>
      </c>
      <c r="AD30" s="60" t="n">
        <v>1</v>
      </c>
      <c r="AE30" s="58" t="n">
        <f aca="false">ROUND(AB30+(AC30*AD30),0)</f>
        <v>95</v>
      </c>
      <c r="AF30" s="57"/>
      <c r="AG30" s="57"/>
      <c r="AH30" s="60"/>
      <c r="AI30" s="58" t="n">
        <f aca="false">ROUND(SUM(AF30:AG30)*AH30,0)</f>
        <v>0</v>
      </c>
      <c r="AJ30" s="61" t="n">
        <f aca="false">IFERROR(__xludf.dummyfunction("""COMPUTED_VALUE"""),100)</f>
        <v>100</v>
      </c>
      <c r="AK30" s="61" t="n">
        <f aca="false">IFERROR(__xludf.dummyfunction("""COMPUTED_VALUE"""),100)</f>
        <v>100</v>
      </c>
      <c r="AL30" s="61" t="n">
        <f aca="false">IFERROR(__xludf.dummyfunction("""COMPUTED_VALUE"""),100)</f>
        <v>100</v>
      </c>
      <c r="AM30" s="61" t="n">
        <f aca="false">IFERROR(__xludf.dummyfunction("""COMPUTED_VALUE"""),100)</f>
        <v>100</v>
      </c>
      <c r="AN30" s="61" t="n">
        <f aca="false">IFERROR(__xludf.dummyfunction("""COMPUTED_VALUE"""),50)</f>
        <v>50</v>
      </c>
      <c r="AO30" s="61" t="n">
        <f aca="false">IFERROR(__xludf.dummyfunction("""COMPUTED_VALUE"""),60)</f>
        <v>60</v>
      </c>
      <c r="AP30" s="61" t="n">
        <f aca="false">IFERROR(__xludf.dummyfunction("""COMPUTED_VALUE"""),100)</f>
        <v>100</v>
      </c>
      <c r="AQ30" s="61" t="n">
        <f aca="false">IFERROR(__xludf.dummyfunction("""COMPUTED_VALUE"""),33)</f>
        <v>33</v>
      </c>
      <c r="AR30" s="61" t="n">
        <f aca="false">IFERROR(__xludf.dummyfunction("""COMPUTED_VALUE"""),60)</f>
        <v>60</v>
      </c>
      <c r="AS30" s="61" t="n">
        <f aca="false">IFERROR(__xludf.dummyfunction("""COMPUTED_VALUE"""),100)</f>
        <v>100</v>
      </c>
      <c r="AT30" s="62"/>
      <c r="AU30" s="58" t="n">
        <f aca="false">IFERROR(AVERAGE(AJ30:AT30),0)</f>
        <v>80.3</v>
      </c>
      <c r="AV30" s="62" t="n">
        <v>100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/>
      <c r="BG30" s="62"/>
      <c r="BH30" s="58" t="n">
        <f aca="false">IFERROR(AVERAGE(AV30:BG30),0)</f>
        <v>100</v>
      </c>
      <c r="BI30" s="62" t="n">
        <v>100</v>
      </c>
      <c r="BJ30" s="62" t="n">
        <v>100</v>
      </c>
      <c r="BK30" s="62" t="n">
        <v>100</v>
      </c>
      <c r="BL30" s="62" t="n">
        <v>77.27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95</v>
      </c>
      <c r="BS30" s="58" t="n">
        <f aca="false">IFERROR(AVERAGE(BI30:BR30),0)</f>
        <v>97.227</v>
      </c>
      <c r="BT30" s="61" t="n">
        <f aca="false">IFERROR(__xludf.dummyfunction("""COMPUTED_VALUE"""),100)</f>
        <v>100</v>
      </c>
      <c r="BU30" s="61" t="n">
        <f aca="false">IFERROR(__xludf.dummyfunction("""COMPUTED_VALUE"""),100)</f>
        <v>100</v>
      </c>
      <c r="BV30" s="61" t="n">
        <f aca="false">IFERROR(__xludf.dummyfunction("""COMPUTED_VALUE"""),100)</f>
        <v>100</v>
      </c>
      <c r="BW30" s="61" t="n">
        <f aca="false">IFERROR(__xludf.dummyfunction("""COMPUTED_VALUE"""),100)</f>
        <v>100</v>
      </c>
      <c r="BX30" s="61" t="n">
        <f aca="false">IFERROR(__xludf.dummyfunction("""COMPUTED_VALUE"""),100)</f>
        <v>100</v>
      </c>
      <c r="BY30" s="61" t="n">
        <f aca="false">IFERROR(__xludf.dummyfunction("""COMPUTED_VALUE"""),100)</f>
        <v>100</v>
      </c>
      <c r="BZ30" s="61" t="n">
        <f aca="false">IFERROR(__xludf.dummyfunction("""COMPUTED_VALUE"""),100)</f>
        <v>100</v>
      </c>
      <c r="CA30" s="61" t="n">
        <f aca="false">IFERROR(__xludf.dummyfunction("""COMPUTED_VALUE"""),100)</f>
        <v>100</v>
      </c>
      <c r="CB30" s="61" t="n">
        <f aca="false">IFERROR(__xludf.dummyfunction("""COMPUTED_VALUE"""),100)</f>
        <v>100</v>
      </c>
    </row>
    <row r="31" customFormat="false" ht="15.75" hidden="false" customHeight="true" outlineLevel="0" collapsed="false">
      <c r="A31" s="13" t="str">
        <f aca="false">$E31&amp;"-"&amp;$F31</f>
        <v>201960554-2</v>
      </c>
      <c r="B31" s="18" t="n">
        <f aca="false">$W31</f>
        <v>60</v>
      </c>
      <c r="C31" s="13"/>
      <c r="D31" s="63" t="n">
        <v>27</v>
      </c>
      <c r="E31" s="53" t="s">
        <v>219</v>
      </c>
      <c r="F31" s="53" t="s">
        <v>67</v>
      </c>
      <c r="G31" s="53" t="s">
        <v>220</v>
      </c>
      <c r="H31" s="53" t="s">
        <v>58</v>
      </c>
      <c r="I31" s="53" t="s">
        <v>221</v>
      </c>
      <c r="J31" s="53" t="s">
        <v>222</v>
      </c>
      <c r="K31" s="53" t="s">
        <v>223</v>
      </c>
      <c r="L31" s="53" t="s">
        <v>58</v>
      </c>
      <c r="M31" s="53" t="s">
        <v>64</v>
      </c>
      <c r="N31" s="53" t="s">
        <v>224</v>
      </c>
      <c r="O31" s="54" t="n">
        <f aca="false">$AA31</f>
        <v>80</v>
      </c>
      <c r="P31" s="54" t="n">
        <f aca="false">$AE31</f>
        <v>65</v>
      </c>
      <c r="Q31" s="54" t="n">
        <f aca="false">IFERROR(IF($V31&lt;&gt;0,ROUND((MAX(O31:P31)*0.5+$V31*0.5),0),ROUND(($O31*0.5+$P31*0.5),0)),)</f>
        <v>73</v>
      </c>
      <c r="R31" s="54" t="n">
        <f aca="false">$AU31</f>
        <v>55.8</v>
      </c>
      <c r="S31" s="54" t="n">
        <f aca="false">$BH31</f>
        <v>2.5</v>
      </c>
      <c r="T31" s="54" t="n">
        <f aca="false">$BS31</f>
        <v>59</v>
      </c>
      <c r="U31" s="54" t="n">
        <f aca="false">$CB31</f>
        <v>0</v>
      </c>
      <c r="V31" s="55" t="n">
        <f aca="false">$AI31</f>
        <v>0</v>
      </c>
      <c r="W31" s="56" t="n">
        <f aca="false">IF($Q31&gt;=55,ROUND($Q31*$Q$3+$R31*$R$3+$S31*$S$3+$T31*$T$3+$U31*$U$3,0),$Q31)</f>
        <v>60</v>
      </c>
      <c r="X31" s="54" t="n">
        <v>15</v>
      </c>
      <c r="Y31" s="57" t="n">
        <v>20</v>
      </c>
      <c r="Z31" s="57" t="n">
        <v>45</v>
      </c>
      <c r="AA31" s="58" t="n">
        <f aca="false">IFERROR(SUM(X31:Z31),0)</f>
        <v>80</v>
      </c>
      <c r="AB31" s="8" t="n">
        <v>20</v>
      </c>
      <c r="AC31" s="8" t="n">
        <v>45</v>
      </c>
      <c r="AD31" s="60" t="n">
        <v>1</v>
      </c>
      <c r="AE31" s="58" t="n">
        <f aca="false">ROUND(AB31+(AC31*AD31),0)</f>
        <v>65</v>
      </c>
      <c r="AF31" s="57"/>
      <c r="AG31" s="57"/>
      <c r="AH31" s="60"/>
      <c r="AI31" s="58" t="n">
        <f aca="false">ROUND(SUM(AF31:AG31)*AH31,0)</f>
        <v>0</v>
      </c>
      <c r="AJ31" s="61" t="n">
        <f aca="false">IFERROR(__xludf.dummyfunction("""COMPUTED_VALUE"""),100)</f>
        <v>100</v>
      </c>
      <c r="AK31" s="61" t="n">
        <f aca="false">IFERROR(__xludf.dummyfunction("""COMPUTED_VALUE"""),0)</f>
        <v>0</v>
      </c>
      <c r="AL31" s="61" t="n">
        <f aca="false">IFERROR(__xludf.dummyfunction("""COMPUTED_VALUE"""),100)</f>
        <v>100</v>
      </c>
      <c r="AM31" s="61" t="n">
        <f aca="false">IFERROR(__xludf.dummyfunction("""COMPUTED_VALUE"""),100)</f>
        <v>100</v>
      </c>
      <c r="AN31" s="61" t="n">
        <f aca="false">IFERROR(__xludf.dummyfunction("""COMPUTED_VALUE"""),75)</f>
        <v>75</v>
      </c>
      <c r="AO31" s="61" t="n">
        <f aca="false">IFERROR(__xludf.dummyfunction("""COMPUTED_VALUE"""),0)</f>
        <v>0</v>
      </c>
      <c r="AP31" s="61" t="n">
        <f aca="false">IFERROR(__xludf.dummyfunction("""COMPUTED_VALUE"""),100)</f>
        <v>100</v>
      </c>
      <c r="AQ31" s="61" t="n">
        <f aca="false">IFERROR(__xludf.dummyfunction("""COMPUTED_VALUE"""),83)</f>
        <v>83</v>
      </c>
      <c r="AR31" s="61" t="n">
        <f aca="false">IFERROR(__xludf.dummyfunction("""COMPUTED_VALUE"""),0)</f>
        <v>0</v>
      </c>
      <c r="AS31" s="61" t="n">
        <f aca="false">IFERROR(__xludf.dummyfunction("""COMPUTED_VALUE"""),0)</f>
        <v>0</v>
      </c>
      <c r="AT31" s="62"/>
      <c r="AU31" s="58" t="n">
        <f aca="false">IFERROR(AVERAGE(AJ31:AT31),0)</f>
        <v>55.8</v>
      </c>
      <c r="AV31" s="62" t="n">
        <v>0</v>
      </c>
      <c r="AW31" s="62" t="n">
        <v>0</v>
      </c>
      <c r="AX31" s="62" t="n">
        <v>0</v>
      </c>
      <c r="AY31" s="62" t="n">
        <v>6</v>
      </c>
      <c r="AZ31" s="62" t="n">
        <v>0</v>
      </c>
      <c r="BA31" s="62" t="n">
        <v>0</v>
      </c>
      <c r="BB31" s="62" t="n">
        <v>19</v>
      </c>
      <c r="BC31" s="62" t="n">
        <v>0</v>
      </c>
      <c r="BD31" s="62" t="n">
        <v>0</v>
      </c>
      <c r="BE31" s="62" t="n">
        <v>0</v>
      </c>
      <c r="BF31" s="62"/>
      <c r="BG31" s="62"/>
      <c r="BH31" s="58" t="n">
        <f aca="false">IFERROR(AVERAGE(AV31:BG31),0)</f>
        <v>2.5</v>
      </c>
      <c r="BI31" s="62" t="n">
        <v>0</v>
      </c>
      <c r="BJ31" s="62" t="n">
        <v>90</v>
      </c>
      <c r="BK31" s="62" t="n">
        <v>100</v>
      </c>
      <c r="BL31" s="62" t="n">
        <v>100</v>
      </c>
      <c r="BM31" s="62" t="n">
        <v>0</v>
      </c>
      <c r="BN31" s="62" t="n">
        <v>0</v>
      </c>
      <c r="BO31" s="62" t="n">
        <v>100</v>
      </c>
      <c r="BP31" s="62" t="n">
        <v>0</v>
      </c>
      <c r="BQ31" s="62" t="n">
        <v>100</v>
      </c>
      <c r="BR31" s="62" t="n">
        <v>100</v>
      </c>
      <c r="BS31" s="58" t="n">
        <f aca="false">IFERROR(AVERAGE(BI31:BR31),0)</f>
        <v>59</v>
      </c>
      <c r="BT31" s="61" t="n">
        <f aca="false">IFERROR(__xludf.dummyfunction("""COMPUTED_VALUE"""),0)</f>
        <v>0</v>
      </c>
      <c r="BU31" s="61" t="n">
        <f aca="false">IFERROR(__xludf.dummyfunction("""COMPUTED_VALUE"""),0)</f>
        <v>0</v>
      </c>
      <c r="BV31" s="61" t="n">
        <f aca="false">IFERROR(__xludf.dummyfunction("""COMPUTED_VALUE"""),0)</f>
        <v>0</v>
      </c>
      <c r="BW31" s="61" t="n">
        <f aca="false">IFERROR(__xludf.dummyfunction("""COMPUTED_VALUE"""),0)</f>
        <v>0</v>
      </c>
      <c r="BX31" s="61" t="n">
        <f aca="false">IFERROR(__xludf.dummyfunction("""COMPUTED_VALUE"""),0)</f>
        <v>0</v>
      </c>
      <c r="BY31" s="61" t="n">
        <f aca="false">IFERROR(__xludf.dummyfunction("""COMPUTED_VALUE"""),0)</f>
        <v>0</v>
      </c>
      <c r="BZ31" s="61" t="n">
        <f aca="false">IFERROR(__xludf.dummyfunction("""COMPUTED_VALUE"""),0)</f>
        <v>0</v>
      </c>
      <c r="CA31" s="61" t="n">
        <f aca="false">IFERROR(__xludf.dummyfunction("""COMPUTED_VALUE"""),0)</f>
        <v>0</v>
      </c>
      <c r="CB31" s="61" t="n">
        <f aca="false">IFERROR(__xludf.dummyfunction("""COMPUTED_VALUE"""),0)</f>
        <v>0</v>
      </c>
    </row>
    <row r="32" customFormat="false" ht="15.75" hidden="false" customHeight="true" outlineLevel="0" collapsed="false">
      <c r="A32" s="13" t="str">
        <f aca="false">$E32&amp;"-"&amp;$F32</f>
        <v>202060676-5</v>
      </c>
      <c r="B32" s="18" t="n">
        <f aca="false">$W32</f>
        <v>84</v>
      </c>
      <c r="C32" s="13"/>
      <c r="D32" s="63" t="n">
        <v>28</v>
      </c>
      <c r="E32" s="53" t="s">
        <v>225</v>
      </c>
      <c r="F32" s="53" t="s">
        <v>83</v>
      </c>
      <c r="G32" s="53" t="s">
        <v>226</v>
      </c>
      <c r="H32" s="53" t="s">
        <v>60</v>
      </c>
      <c r="I32" s="53" t="s">
        <v>227</v>
      </c>
      <c r="J32" s="53" t="s">
        <v>228</v>
      </c>
      <c r="K32" s="53" t="s">
        <v>229</v>
      </c>
      <c r="L32" s="53" t="s">
        <v>58</v>
      </c>
      <c r="M32" s="53" t="s">
        <v>64</v>
      </c>
      <c r="N32" s="53" t="s">
        <v>230</v>
      </c>
      <c r="O32" s="54" t="n">
        <f aca="false">$AA32</f>
        <v>71</v>
      </c>
      <c r="P32" s="54" t="n">
        <f aca="false">$AE32</f>
        <v>80</v>
      </c>
      <c r="Q32" s="54" t="n">
        <f aca="false">IFERROR(IF($V32&lt;&gt;0,ROUND((MAX(O32:P32)*0.5+$V32*0.5),0),ROUND(($O32*0.5+$P32*0.5),0)),)</f>
        <v>76</v>
      </c>
      <c r="R32" s="54" t="n">
        <f aca="false">$AU32</f>
        <v>97.5</v>
      </c>
      <c r="S32" s="54" t="n">
        <f aca="false">$BH32</f>
        <v>98.7</v>
      </c>
      <c r="T32" s="54" t="n">
        <f aca="false">$BS32</f>
        <v>91.773</v>
      </c>
      <c r="U32" s="54" t="n">
        <f aca="false">$CB32</f>
        <v>73.75</v>
      </c>
      <c r="V32" s="55" t="n">
        <f aca="false">$AI32</f>
        <v>0</v>
      </c>
      <c r="W32" s="56" t="n">
        <f aca="false">IF($Q32&gt;=55,ROUND($Q32*$Q$3+$R32*$R$3+$S32*$S$3+$T32*$T$3+$U32*$U$3,0),$Q32)</f>
        <v>84</v>
      </c>
      <c r="X32" s="54" t="n">
        <v>20</v>
      </c>
      <c r="Y32" s="57" t="n">
        <v>30</v>
      </c>
      <c r="Z32" s="57" t="n">
        <v>21</v>
      </c>
      <c r="AA32" s="58" t="n">
        <f aca="false">IFERROR(SUM(X32:Z32),0)</f>
        <v>71</v>
      </c>
      <c r="AB32" s="8" t="n">
        <v>30</v>
      </c>
      <c r="AC32" s="8" t="n">
        <v>50</v>
      </c>
      <c r="AD32" s="60" t="n">
        <v>1</v>
      </c>
      <c r="AE32" s="58" t="n">
        <f aca="false">ROUND(AB32+(AC32*AD32),0)</f>
        <v>80</v>
      </c>
      <c r="AF32" s="57"/>
      <c r="AG32" s="57"/>
      <c r="AH32" s="60"/>
      <c r="AI32" s="58" t="n">
        <f aca="false">ROUND(SUM(AF32:AG32)*AH32,0)</f>
        <v>0</v>
      </c>
      <c r="AJ32" s="61" t="n">
        <f aca="false">IFERROR(__xludf.dummyfunction("""COMPUTED_VALUE"""),100)</f>
        <v>100</v>
      </c>
      <c r="AK32" s="61" t="n">
        <f aca="false">IFERROR(__xludf.dummyfunction("""COMPUTED_VALUE"""),100)</f>
        <v>100</v>
      </c>
      <c r="AL32" s="61" t="n">
        <f aca="false">IFERROR(__xludf.dummyfunction("""COMPUTED_VALUE"""),100)</f>
        <v>100</v>
      </c>
      <c r="AM32" s="61" t="n">
        <f aca="false">IFERROR(__xludf.dummyfunction("""COMPUTED_VALUE"""),100)</f>
        <v>100</v>
      </c>
      <c r="AN32" s="61" t="n">
        <f aca="false">IFERROR(__xludf.dummyfunction("""COMPUTED_VALUE"""),75)</f>
        <v>75</v>
      </c>
      <c r="AO32" s="61" t="n">
        <f aca="false">IFERROR(__xludf.dummyfunction("""COMPUTED_VALUE"""),100)</f>
        <v>100</v>
      </c>
      <c r="AP32" s="61" t="n">
        <f aca="false">IFERROR(__xludf.dummyfunction("""COMPUTED_VALUE"""),100)</f>
        <v>100</v>
      </c>
      <c r="AQ32" s="61" t="n">
        <f aca="false">IFERROR(__xludf.dummyfunction("""COMPUTED_VALUE"""),100)</f>
        <v>100</v>
      </c>
      <c r="AR32" s="61" t="n">
        <f aca="false">IFERROR(__xludf.dummyfunction("""COMPUTED_VALUE"""),100)</f>
        <v>100</v>
      </c>
      <c r="AS32" s="61" t="n">
        <f aca="false">IFERROR(__xludf.dummyfunction("""COMPUTED_VALUE"""),100)</f>
        <v>100</v>
      </c>
      <c r="AT32" s="62"/>
      <c r="AU32" s="58" t="n">
        <f aca="false">IFERROR(AVERAGE(AJ32:AT32),0)</f>
        <v>97.5</v>
      </c>
      <c r="AV32" s="62" t="n">
        <v>95</v>
      </c>
      <c r="AW32" s="62" t="n">
        <v>100</v>
      </c>
      <c r="AX32" s="62" t="n">
        <v>100</v>
      </c>
      <c r="AY32" s="62" t="n">
        <v>95</v>
      </c>
      <c r="AZ32" s="62" t="n">
        <v>100</v>
      </c>
      <c r="BA32" s="62" t="n">
        <v>100</v>
      </c>
      <c r="BB32" s="62" t="n">
        <v>97</v>
      </c>
      <c r="BC32" s="62" t="n">
        <v>100</v>
      </c>
      <c r="BD32" s="62" t="n">
        <v>100</v>
      </c>
      <c r="BE32" s="62" t="n">
        <v>100</v>
      </c>
      <c r="BF32" s="62"/>
      <c r="BG32" s="62"/>
      <c r="BH32" s="58" t="n">
        <f aca="false">IFERROR(AVERAGE(AV32:BG32),0)</f>
        <v>98.7</v>
      </c>
      <c r="BI32" s="62" t="n">
        <v>100</v>
      </c>
      <c r="BJ32" s="62" t="n">
        <v>90</v>
      </c>
      <c r="BK32" s="62" t="n">
        <v>100</v>
      </c>
      <c r="BL32" s="62" t="n">
        <v>72.73</v>
      </c>
      <c r="BM32" s="62" t="n">
        <v>100</v>
      </c>
      <c r="BN32" s="62" t="n">
        <v>60</v>
      </c>
      <c r="BO32" s="62" t="n">
        <v>100</v>
      </c>
      <c r="BP32" s="62" t="n">
        <v>100</v>
      </c>
      <c r="BQ32" s="62" t="n">
        <v>100</v>
      </c>
      <c r="BR32" s="62" t="n">
        <v>95</v>
      </c>
      <c r="BS32" s="58" t="n">
        <f aca="false">IFERROR(AVERAGE(BI32:BR32),0)</f>
        <v>91.773</v>
      </c>
      <c r="BT32" s="61" t="n">
        <f aca="false">IFERROR(__xludf.dummyfunction("""COMPUTED_VALUE"""),0)</f>
        <v>0</v>
      </c>
      <c r="BU32" s="61" t="n">
        <f aca="false">IFERROR(__xludf.dummyfunction("""COMPUTED_VALUE"""),70)</f>
        <v>70</v>
      </c>
      <c r="BV32" s="61" t="n">
        <f aca="false">IFERROR(__xludf.dummyfunction("""COMPUTED_VALUE"""),100)</f>
        <v>100</v>
      </c>
      <c r="BW32" s="61" t="n">
        <f aca="false">IFERROR(__xludf.dummyfunction("""COMPUTED_VALUE"""),100)</f>
        <v>100</v>
      </c>
      <c r="BX32" s="61" t="n">
        <f aca="false">IFERROR(__xludf.dummyfunction("""COMPUTED_VALUE"""),100)</f>
        <v>100</v>
      </c>
      <c r="BY32" s="61" t="n">
        <f aca="false">IFERROR(__xludf.dummyfunction("""COMPUTED_VALUE"""),100)</f>
        <v>100</v>
      </c>
      <c r="BZ32" s="61" t="n">
        <f aca="false">IFERROR(__xludf.dummyfunction("""COMPUTED_VALUE"""),100)</f>
        <v>100</v>
      </c>
      <c r="CA32" s="61" t="n">
        <f aca="false">IFERROR(__xludf.dummyfunction("""COMPUTED_VALUE"""),20)</f>
        <v>20</v>
      </c>
      <c r="CB32" s="61" t="n">
        <f aca="false">IFERROR(__xludf.dummyfunction("""COMPUTED_VALUE"""),73.75)</f>
        <v>73.75</v>
      </c>
    </row>
    <row r="33" customFormat="false" ht="15.75" hidden="false" customHeight="true" outlineLevel="0" collapsed="false">
      <c r="A33" s="13" t="str">
        <f aca="false">$E33&amp;"-"&amp;$F33</f>
        <v>202060652-8</v>
      </c>
      <c r="B33" s="18" t="n">
        <f aca="false">$W33</f>
        <v>81</v>
      </c>
      <c r="C33" s="13"/>
      <c r="D33" s="63" t="n">
        <v>29</v>
      </c>
      <c r="E33" s="53" t="s">
        <v>231</v>
      </c>
      <c r="F33" s="53" t="s">
        <v>113</v>
      </c>
      <c r="G33" s="53" t="s">
        <v>232</v>
      </c>
      <c r="H33" s="53" t="s">
        <v>75</v>
      </c>
      <c r="I33" s="53" t="s">
        <v>233</v>
      </c>
      <c r="J33" s="53" t="s">
        <v>143</v>
      </c>
      <c r="K33" s="53" t="s">
        <v>234</v>
      </c>
      <c r="L33" s="53" t="s">
        <v>58</v>
      </c>
      <c r="M33" s="53" t="s">
        <v>64</v>
      </c>
      <c r="N33" s="53" t="s">
        <v>235</v>
      </c>
      <c r="O33" s="54" t="n">
        <f aca="false">$AA33</f>
        <v>95</v>
      </c>
      <c r="P33" s="54" t="n">
        <f aca="false">$AE33</f>
        <v>55</v>
      </c>
      <c r="Q33" s="54" t="n">
        <f aca="false">IFERROR(IF($V33&lt;&gt;0,ROUND((MAX(O33:P33)*0.5+$V33*0.5),0),ROUND(($O33*0.5+$P33*0.5),0)),)</f>
        <v>75</v>
      </c>
      <c r="R33" s="54" t="n">
        <f aca="false">$AU33</f>
        <v>96</v>
      </c>
      <c r="S33" s="54" t="n">
        <f aca="false">$BH33</f>
        <v>100</v>
      </c>
      <c r="T33" s="54" t="n">
        <f aca="false">$BS33</f>
        <v>79.2</v>
      </c>
      <c r="U33" s="54" t="n">
        <f aca="false">$CB33</f>
        <v>62.5</v>
      </c>
      <c r="V33" s="55" t="n">
        <f aca="false">$AI33</f>
        <v>0</v>
      </c>
      <c r="W33" s="56" t="n">
        <f aca="false">IF($Q33&gt;=55,ROUND($Q33*$Q$3+$R33*$R$3+$S33*$S$3+$T33*$T$3+$U33*$U$3,0),$Q33)</f>
        <v>81</v>
      </c>
      <c r="X33" s="54" t="n">
        <v>20</v>
      </c>
      <c r="Y33" s="57" t="n">
        <v>30</v>
      </c>
      <c r="Z33" s="57" t="n">
        <v>45</v>
      </c>
      <c r="AA33" s="58" t="n">
        <f aca="false">IFERROR(SUM(X33:Z33),0)</f>
        <v>95</v>
      </c>
      <c r="AB33" s="8" t="n">
        <v>15</v>
      </c>
      <c r="AC33" s="8" t="n">
        <v>40</v>
      </c>
      <c r="AD33" s="60" t="n">
        <v>1</v>
      </c>
      <c r="AE33" s="58" t="n">
        <f aca="false">ROUND(AB33+(AC33*AD33),0)</f>
        <v>55</v>
      </c>
      <c r="AF33" s="57"/>
      <c r="AG33" s="57"/>
      <c r="AH33" s="60"/>
      <c r="AI33" s="58" t="n">
        <f aca="false">ROUND(SUM(AF33:AG33)*AH33,0)</f>
        <v>0</v>
      </c>
      <c r="AJ33" s="61" t="n">
        <f aca="false">IFERROR(__xludf.dummyfunction("""COMPUTED_VALUE"""),100)</f>
        <v>100</v>
      </c>
      <c r="AK33" s="61" t="n">
        <f aca="false">IFERROR(__xludf.dummyfunction("""COMPUTED_VALUE"""),100)</f>
        <v>100</v>
      </c>
      <c r="AL33" s="61" t="n">
        <f aca="false">IFERROR(__xludf.dummyfunction("""COMPUTED_VALUE"""),100)</f>
        <v>100</v>
      </c>
      <c r="AM33" s="61" t="n">
        <f aca="false">IFERROR(__xludf.dummyfunction("""COMPUTED_VALUE"""),100)</f>
        <v>100</v>
      </c>
      <c r="AN33" s="61" t="n">
        <f aca="false">IFERROR(__xludf.dummyfunction("""COMPUTED_VALUE"""),100)</f>
        <v>100</v>
      </c>
      <c r="AO33" s="61" t="n">
        <f aca="false">IFERROR(__xludf.dummyfunction("""COMPUTED_VALUE"""),80)</f>
        <v>80</v>
      </c>
      <c r="AP33" s="61" t="n">
        <f aca="false">IFERROR(__xludf.dummyfunction("""COMPUTED_VALUE"""),80)</f>
        <v>80</v>
      </c>
      <c r="AQ33" s="61" t="n">
        <f aca="false">IFERROR(__xludf.dummyfunction("""COMPUTED_VALUE"""),100)</f>
        <v>100</v>
      </c>
      <c r="AR33" s="61" t="n">
        <f aca="false">IFERROR(__xludf.dummyfunction("""COMPUTED_VALUE"""),100)</f>
        <v>100</v>
      </c>
      <c r="AS33" s="61" t="n">
        <f aca="false">IFERROR(__xludf.dummyfunction("""COMPUTED_VALUE"""),100)</f>
        <v>100</v>
      </c>
      <c r="AT33" s="62"/>
      <c r="AU33" s="58" t="n">
        <f aca="false">IFERROR(AVERAGE(AJ33:AT33),0)</f>
        <v>96</v>
      </c>
      <c r="AV33" s="62" t="n">
        <v>100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/>
      <c r="BG33" s="62"/>
      <c r="BH33" s="58" t="n">
        <f aca="false">IFERROR(AVERAGE(AV33:BG33),0)</f>
        <v>100</v>
      </c>
      <c r="BI33" s="62" t="n">
        <v>42</v>
      </c>
      <c r="BJ33" s="62" t="n">
        <v>100</v>
      </c>
      <c r="BK33" s="62" t="n">
        <v>100</v>
      </c>
      <c r="BL33" s="62" t="n">
        <v>0</v>
      </c>
      <c r="BM33" s="62" t="n">
        <v>100</v>
      </c>
      <c r="BN33" s="62" t="n">
        <v>50</v>
      </c>
      <c r="BO33" s="62" t="n">
        <v>100</v>
      </c>
      <c r="BP33" s="62" t="n">
        <v>100</v>
      </c>
      <c r="BQ33" s="62" t="n">
        <v>100</v>
      </c>
      <c r="BR33" s="62" t="n">
        <v>100</v>
      </c>
      <c r="BS33" s="58" t="n">
        <f aca="false">IFERROR(AVERAGE(BI33:BR33),0)</f>
        <v>79.2</v>
      </c>
      <c r="BT33" s="61" t="n">
        <f aca="false">IFERROR(__xludf.dummyfunction("""COMPUTED_VALUE"""),0)</f>
        <v>0</v>
      </c>
      <c r="BU33" s="61" t="n">
        <f aca="false">IFERROR(__xludf.dummyfunction("""COMPUTED_VALUE"""),100)</f>
        <v>100</v>
      </c>
      <c r="BV33" s="61" t="n">
        <f aca="false">IFERROR(__xludf.dummyfunction("""COMPUTED_VALUE"""),0)</f>
        <v>0</v>
      </c>
      <c r="BW33" s="61" t="n">
        <f aca="false">IFERROR(__xludf.dummyfunction("""COMPUTED_VALUE"""),100)</f>
        <v>100</v>
      </c>
      <c r="BX33" s="61" t="n">
        <f aca="false">IFERROR(__xludf.dummyfunction("""COMPUTED_VALUE"""),100)</f>
        <v>100</v>
      </c>
      <c r="BY33" s="61" t="n">
        <f aca="false">IFERROR(__xludf.dummyfunction("""COMPUTED_VALUE"""),100)</f>
        <v>100</v>
      </c>
      <c r="BZ33" s="61" t="n">
        <f aca="false">IFERROR(__xludf.dummyfunction("""COMPUTED_VALUE"""),0)</f>
        <v>0</v>
      </c>
      <c r="CA33" s="61" t="n">
        <f aca="false">IFERROR(__xludf.dummyfunction("""COMPUTED_VALUE"""),100)</f>
        <v>100</v>
      </c>
      <c r="CB33" s="61" t="n">
        <f aca="false">IFERROR(__xludf.dummyfunction("""COMPUTED_VALUE"""),62.5)</f>
        <v>62.5</v>
      </c>
    </row>
    <row r="34" customFormat="false" ht="15.75" hidden="false" customHeight="true" outlineLevel="0" collapsed="false">
      <c r="A34" s="13" t="str">
        <f aca="false">$E34&amp;"-"&amp;$F34</f>
        <v>202060627-7</v>
      </c>
      <c r="B34" s="18" t="n">
        <f aca="false">$W34</f>
        <v>84</v>
      </c>
      <c r="C34" s="13"/>
      <c r="D34" s="63" t="n">
        <v>30</v>
      </c>
      <c r="E34" s="53" t="s">
        <v>236</v>
      </c>
      <c r="F34" s="53" t="s">
        <v>75</v>
      </c>
      <c r="G34" s="53" t="s">
        <v>237</v>
      </c>
      <c r="H34" s="53" t="s">
        <v>58</v>
      </c>
      <c r="I34" s="53" t="s">
        <v>238</v>
      </c>
      <c r="J34" s="53" t="s">
        <v>239</v>
      </c>
      <c r="K34" s="53" t="s">
        <v>240</v>
      </c>
      <c r="L34" s="53" t="s">
        <v>58</v>
      </c>
      <c r="M34" s="53" t="s">
        <v>64</v>
      </c>
      <c r="N34" s="53" t="s">
        <v>241</v>
      </c>
      <c r="O34" s="54" t="n">
        <f aca="false">$AA34</f>
        <v>74.5</v>
      </c>
      <c r="P34" s="54" t="n">
        <f aca="false">$AE34</f>
        <v>65</v>
      </c>
      <c r="Q34" s="54" t="n">
        <f aca="false">IFERROR(IF($V34&lt;&gt;0,ROUND((MAX(O34:P34)*0.5+$V34*0.5),0),ROUND(($O34*0.5+$P34*0.5),0)),)</f>
        <v>70</v>
      </c>
      <c r="R34" s="54" t="n">
        <f aca="false">$AU34</f>
        <v>98</v>
      </c>
      <c r="S34" s="54" t="n">
        <f aca="false">$BH34</f>
        <v>100</v>
      </c>
      <c r="T34" s="54" t="n">
        <f aca="false">$BS34</f>
        <v>98</v>
      </c>
      <c r="U34" s="54" t="n">
        <f aca="false">$CB34</f>
        <v>100</v>
      </c>
      <c r="V34" s="55" t="n">
        <f aca="false">$AI34</f>
        <v>0</v>
      </c>
      <c r="W34" s="56" t="n">
        <f aca="false">IF($Q34&gt;=55,ROUND($Q34*$Q$3+$R34*$R$3+$S34*$S$3+$T34*$T$3+$U34*$U$3,0),$Q34)</f>
        <v>84</v>
      </c>
      <c r="X34" s="54" t="n">
        <v>20</v>
      </c>
      <c r="Y34" s="57" t="n">
        <v>30</v>
      </c>
      <c r="Z34" s="57" t="n">
        <v>24.5</v>
      </c>
      <c r="AA34" s="58" t="n">
        <f aca="false">IFERROR(SUM(X34:Z34),0)</f>
        <v>74.5</v>
      </c>
      <c r="AB34" s="8" t="n">
        <v>25</v>
      </c>
      <c r="AC34" s="8" t="n">
        <v>40</v>
      </c>
      <c r="AD34" s="60" t="n">
        <v>1</v>
      </c>
      <c r="AE34" s="58" t="n">
        <f aca="false">ROUND(AB34+(AC34*AD34),0)</f>
        <v>65</v>
      </c>
      <c r="AF34" s="57"/>
      <c r="AG34" s="57"/>
      <c r="AH34" s="60"/>
      <c r="AI34" s="58" t="n">
        <f aca="false">ROUND(SUM(AF34:AG34)*AH34,0)</f>
        <v>0</v>
      </c>
      <c r="AJ34" s="61" t="n">
        <f aca="false">IFERROR(__xludf.dummyfunction("""COMPUTED_VALUE"""),100)</f>
        <v>100</v>
      </c>
      <c r="AK34" s="61" t="n">
        <f aca="false">IFERROR(__xludf.dummyfunction("""COMPUTED_VALUE"""),100)</f>
        <v>100</v>
      </c>
      <c r="AL34" s="61" t="n">
        <f aca="false">IFERROR(__xludf.dummyfunction("""COMPUTED_VALUE"""),100)</f>
        <v>100</v>
      </c>
      <c r="AM34" s="61" t="n">
        <f aca="false">IFERROR(__xludf.dummyfunction("""COMPUTED_VALUE"""),100)</f>
        <v>100</v>
      </c>
      <c r="AN34" s="61" t="n">
        <f aca="false">IFERROR(__xludf.dummyfunction("""COMPUTED_VALUE"""),100)</f>
        <v>100</v>
      </c>
      <c r="AO34" s="61" t="n">
        <f aca="false">IFERROR(__xludf.dummyfunction("""COMPUTED_VALUE"""),100)</f>
        <v>100</v>
      </c>
      <c r="AP34" s="61" t="n">
        <f aca="false">IFERROR(__xludf.dummyfunction("""COMPUTED_VALUE"""),100)</f>
        <v>100</v>
      </c>
      <c r="AQ34" s="61" t="n">
        <f aca="false">IFERROR(__xludf.dummyfunction("""COMPUTED_VALUE"""),100)</f>
        <v>100</v>
      </c>
      <c r="AR34" s="61" t="n">
        <f aca="false">IFERROR(__xludf.dummyfunction("""COMPUTED_VALUE"""),80)</f>
        <v>80</v>
      </c>
      <c r="AS34" s="61" t="n">
        <f aca="false">IFERROR(__xludf.dummyfunction("""COMPUTED_VALUE"""),100)</f>
        <v>100</v>
      </c>
      <c r="AT34" s="62"/>
      <c r="AU34" s="58" t="n">
        <f aca="false">IFERROR(AVERAGE(AJ34:AT34),0)</f>
        <v>98</v>
      </c>
      <c r="AV34" s="62" t="n">
        <v>100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100</v>
      </c>
      <c r="BB34" s="62" t="n">
        <v>100</v>
      </c>
      <c r="BC34" s="62" t="n">
        <v>100</v>
      </c>
      <c r="BD34" s="62" t="n">
        <v>100</v>
      </c>
      <c r="BE34" s="62" t="n">
        <v>100</v>
      </c>
      <c r="BF34" s="62"/>
      <c r="BG34" s="62"/>
      <c r="BH34" s="58" t="n">
        <f aca="false">IFERROR(AVERAGE(AV34:BG34),0)</f>
        <v>100</v>
      </c>
      <c r="BI34" s="62" t="n">
        <v>100</v>
      </c>
      <c r="BJ34" s="62" t="n">
        <v>100</v>
      </c>
      <c r="BK34" s="62" t="n">
        <v>100</v>
      </c>
      <c r="BL34" s="62" t="n">
        <v>100</v>
      </c>
      <c r="BM34" s="62" t="n">
        <v>100</v>
      </c>
      <c r="BN34" s="62" t="n">
        <v>95</v>
      </c>
      <c r="BO34" s="62" t="n">
        <v>90</v>
      </c>
      <c r="BP34" s="62" t="n">
        <v>100</v>
      </c>
      <c r="BQ34" s="62" t="n">
        <v>100</v>
      </c>
      <c r="BR34" s="62" t="n">
        <v>95</v>
      </c>
      <c r="BS34" s="58" t="n">
        <f aca="false">IFERROR(AVERAGE(BI34:BR34),0)</f>
        <v>98</v>
      </c>
      <c r="BT34" s="61" t="n">
        <f aca="false">IFERROR(__xludf.dummyfunction("""COMPUTED_VALUE"""),100)</f>
        <v>100</v>
      </c>
      <c r="BU34" s="61" t="n">
        <f aca="false">IFERROR(__xludf.dummyfunction("""COMPUTED_VALUE"""),100)</f>
        <v>100</v>
      </c>
      <c r="BV34" s="61" t="n">
        <f aca="false">IFERROR(__xludf.dummyfunction("""COMPUTED_VALUE"""),100)</f>
        <v>100</v>
      </c>
      <c r="BW34" s="61" t="n">
        <f aca="false">IFERROR(__xludf.dummyfunction("""COMPUTED_VALUE"""),100)</f>
        <v>100</v>
      </c>
      <c r="BX34" s="61" t="n">
        <f aca="false">IFERROR(__xludf.dummyfunction("""COMPUTED_VALUE"""),100)</f>
        <v>100</v>
      </c>
      <c r="BY34" s="61" t="n">
        <f aca="false">IFERROR(__xludf.dummyfunction("""COMPUTED_VALUE"""),100)</f>
        <v>100</v>
      </c>
      <c r="BZ34" s="61" t="n">
        <f aca="false">IFERROR(__xludf.dummyfunction("""COMPUTED_VALUE"""),100)</f>
        <v>100</v>
      </c>
      <c r="CA34" s="61" t="n">
        <f aca="false">IFERROR(__xludf.dummyfunction("""COMPUTED_VALUE"""),100)</f>
        <v>100</v>
      </c>
      <c r="CB34" s="61" t="n">
        <f aca="false">IFERROR(__xludf.dummyfunction("""COMPUTED_VALUE"""),100)</f>
        <v>100</v>
      </c>
    </row>
    <row r="35" customFormat="false" ht="15.75" hidden="false" customHeight="true" outlineLevel="0" collapsed="false">
      <c r="A35" s="13" t="str">
        <f aca="false">$E35&amp;"-"&amp;$F35</f>
        <v>202060632-3</v>
      </c>
      <c r="B35" s="18" t="n">
        <f aca="false">$W35</f>
        <v>80</v>
      </c>
      <c r="C35" s="13"/>
      <c r="D35" s="63" t="n">
        <v>31</v>
      </c>
      <c r="E35" s="53" t="s">
        <v>242</v>
      </c>
      <c r="F35" s="53" t="s">
        <v>108</v>
      </c>
      <c r="G35" s="53" t="s">
        <v>243</v>
      </c>
      <c r="H35" s="53" t="s">
        <v>129</v>
      </c>
      <c r="I35" s="53" t="s">
        <v>244</v>
      </c>
      <c r="J35" s="53" t="s">
        <v>245</v>
      </c>
      <c r="K35" s="53" t="s">
        <v>246</v>
      </c>
      <c r="L35" s="53" t="s">
        <v>58</v>
      </c>
      <c r="M35" s="53" t="s">
        <v>64</v>
      </c>
      <c r="N35" s="53" t="s">
        <v>247</v>
      </c>
      <c r="O35" s="54" t="n">
        <f aca="false">$AA35</f>
        <v>28</v>
      </c>
      <c r="P35" s="54" t="n">
        <f aca="false">$AE35</f>
        <v>55</v>
      </c>
      <c r="Q35" s="54" t="n">
        <f aca="false">IFERROR(IF($V35&lt;&gt;0,ROUND((MAX(O35:P35)*0.5+$V35*0.5),0),ROUND(($O35*0.5+$P35*0.5),0)),)</f>
        <v>68</v>
      </c>
      <c r="R35" s="54" t="n">
        <f aca="false">$AU35</f>
        <v>93.3</v>
      </c>
      <c r="S35" s="54" t="n">
        <f aca="false">$BH35</f>
        <v>99.2</v>
      </c>
      <c r="T35" s="54" t="n">
        <f aca="false">$BS35</f>
        <v>87.591</v>
      </c>
      <c r="U35" s="54" t="n">
        <f aca="false">$CB35</f>
        <v>100</v>
      </c>
      <c r="V35" s="55" t="n">
        <f aca="false">$AI35</f>
        <v>80</v>
      </c>
      <c r="W35" s="56" t="n">
        <f aca="false">IF($Q35&gt;=55,ROUND($Q35*$Q$3+$R35*$R$3+$S35*$S$3+$T35*$T$3+$U35*$U$3,0),$Q35)</f>
        <v>80</v>
      </c>
      <c r="X35" s="54" t="n">
        <v>20</v>
      </c>
      <c r="Y35" s="57" t="n">
        <v>5</v>
      </c>
      <c r="Z35" s="57" t="n">
        <v>3</v>
      </c>
      <c r="AA35" s="58" t="n">
        <f aca="false">IFERROR(SUM(X35:Z35),0)</f>
        <v>28</v>
      </c>
      <c r="AB35" s="8" t="n">
        <v>10</v>
      </c>
      <c r="AC35" s="8" t="n">
        <v>45</v>
      </c>
      <c r="AD35" s="60" t="n">
        <v>1</v>
      </c>
      <c r="AE35" s="58" t="n">
        <f aca="false">ROUND(AB35+(AC35*AD35),0)</f>
        <v>55</v>
      </c>
      <c r="AF35" s="59" t="n">
        <v>30</v>
      </c>
      <c r="AG35" s="59" t="n">
        <v>50</v>
      </c>
      <c r="AH35" s="60" t="n">
        <v>1</v>
      </c>
      <c r="AI35" s="58" t="n">
        <f aca="false">ROUND(SUM(AF35:AG35)*AH35,0)</f>
        <v>80</v>
      </c>
      <c r="AJ35" s="61" t="n">
        <f aca="false">IFERROR(__xludf.dummyfunction("""COMPUTED_VALUE"""),100)</f>
        <v>100</v>
      </c>
      <c r="AK35" s="61" t="n">
        <f aca="false">IFERROR(__xludf.dummyfunction("""COMPUTED_VALUE"""),100)</f>
        <v>100</v>
      </c>
      <c r="AL35" s="61" t="n">
        <f aca="false">IFERROR(__xludf.dummyfunction("""COMPUTED_VALUE"""),100)</f>
        <v>100</v>
      </c>
      <c r="AM35" s="61" t="n">
        <f aca="false">IFERROR(__xludf.dummyfunction("""COMPUTED_VALUE"""),100)</f>
        <v>100</v>
      </c>
      <c r="AN35" s="61" t="n">
        <f aca="false">IFERROR(__xludf.dummyfunction("""COMPUTED_VALUE"""),100)</f>
        <v>100</v>
      </c>
      <c r="AO35" s="61" t="n">
        <f aca="false">IFERROR(__xludf.dummyfunction("""COMPUTED_VALUE"""),100)</f>
        <v>100</v>
      </c>
      <c r="AP35" s="61" t="n">
        <f aca="false">IFERROR(__xludf.dummyfunction("""COMPUTED_VALUE"""),100)</f>
        <v>100</v>
      </c>
      <c r="AQ35" s="61" t="n">
        <f aca="false">IFERROR(__xludf.dummyfunction("""COMPUTED_VALUE"""),33)</f>
        <v>33</v>
      </c>
      <c r="AR35" s="61" t="n">
        <f aca="false">IFERROR(__xludf.dummyfunction("""COMPUTED_VALUE"""),100)</f>
        <v>100</v>
      </c>
      <c r="AS35" s="61" t="n">
        <f aca="false">IFERROR(__xludf.dummyfunction("""COMPUTED_VALUE"""),100)</f>
        <v>100</v>
      </c>
      <c r="AT35" s="62"/>
      <c r="AU35" s="58" t="n">
        <f aca="false">IFERROR(AVERAGE(AJ35:AT35),0)</f>
        <v>93.3</v>
      </c>
      <c r="AV35" s="62" t="n">
        <v>100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92</v>
      </c>
      <c r="BC35" s="62" t="n">
        <v>100</v>
      </c>
      <c r="BD35" s="62" t="n">
        <v>100</v>
      </c>
      <c r="BE35" s="62" t="n">
        <v>100</v>
      </c>
      <c r="BF35" s="62"/>
      <c r="BG35" s="62"/>
      <c r="BH35" s="58" t="n">
        <f aca="false">IFERROR(AVERAGE(AV35:BG35),0)</f>
        <v>99.2</v>
      </c>
      <c r="BI35" s="62" t="n">
        <v>100</v>
      </c>
      <c r="BJ35" s="62" t="n">
        <v>100</v>
      </c>
      <c r="BK35" s="62" t="n">
        <v>100</v>
      </c>
      <c r="BL35" s="62" t="n">
        <v>90.91</v>
      </c>
      <c r="BM35" s="62" t="n">
        <v>100</v>
      </c>
      <c r="BN35" s="62" t="n">
        <v>100</v>
      </c>
      <c r="BO35" s="62" t="n">
        <v>60</v>
      </c>
      <c r="BP35" s="62" t="n">
        <v>75</v>
      </c>
      <c r="BQ35" s="62" t="n">
        <v>100</v>
      </c>
      <c r="BR35" s="62" t="n">
        <v>50</v>
      </c>
      <c r="BS35" s="58" t="n">
        <f aca="false">IFERROR(AVERAGE(BI35:BR35),0)</f>
        <v>87.591</v>
      </c>
      <c r="BT35" s="61" t="n">
        <f aca="false">IFERROR(__xludf.dummyfunction("""COMPUTED_VALUE"""),100)</f>
        <v>100</v>
      </c>
      <c r="BU35" s="61" t="n">
        <f aca="false">IFERROR(__xludf.dummyfunction("""COMPUTED_VALUE"""),100)</f>
        <v>100</v>
      </c>
      <c r="BV35" s="61" t="n">
        <f aca="false">IFERROR(__xludf.dummyfunction("""COMPUTED_VALUE"""),100)</f>
        <v>100</v>
      </c>
      <c r="BW35" s="61" t="n">
        <f aca="false">IFERROR(__xludf.dummyfunction("""COMPUTED_VALUE"""),100)</f>
        <v>100</v>
      </c>
      <c r="BX35" s="61" t="n">
        <f aca="false">IFERROR(__xludf.dummyfunction("""COMPUTED_VALUE"""),100)</f>
        <v>100</v>
      </c>
      <c r="BY35" s="61" t="n">
        <f aca="false">IFERROR(__xludf.dummyfunction("""COMPUTED_VALUE"""),100)</f>
        <v>100</v>
      </c>
      <c r="BZ35" s="61" t="n">
        <f aca="false">IFERROR(__xludf.dummyfunction("""COMPUTED_VALUE"""),100)</f>
        <v>100</v>
      </c>
      <c r="CA35" s="61" t="n">
        <f aca="false">IFERROR(__xludf.dummyfunction("""COMPUTED_VALUE"""),100)</f>
        <v>100</v>
      </c>
      <c r="CB35" s="61" t="n">
        <f aca="false">IFERROR(__xludf.dummyfunction("""COMPUTED_VALUE"""),100)</f>
        <v>100</v>
      </c>
    </row>
    <row r="36" customFormat="false" ht="15.75" hidden="false" customHeight="true" outlineLevel="0" collapsed="false">
      <c r="A36" s="13" t="str">
        <f aca="false">$E36&amp;"-"&amp;$F36</f>
        <v>202060615-3</v>
      </c>
      <c r="B36" s="18" t="n">
        <f aca="false">$W36</f>
        <v>93</v>
      </c>
      <c r="C36" s="13"/>
      <c r="D36" s="63" t="n">
        <v>32</v>
      </c>
      <c r="E36" s="53" t="s">
        <v>248</v>
      </c>
      <c r="F36" s="53" t="s">
        <v>108</v>
      </c>
      <c r="G36" s="53" t="s">
        <v>249</v>
      </c>
      <c r="H36" s="53" t="s">
        <v>129</v>
      </c>
      <c r="I36" s="53" t="s">
        <v>250</v>
      </c>
      <c r="J36" s="53" t="s">
        <v>148</v>
      </c>
      <c r="K36" s="53" t="s">
        <v>251</v>
      </c>
      <c r="L36" s="53" t="s">
        <v>58</v>
      </c>
      <c r="M36" s="53" t="s">
        <v>64</v>
      </c>
      <c r="N36" s="53" t="s">
        <v>252</v>
      </c>
      <c r="O36" s="54" t="n">
        <f aca="false">$AA36</f>
        <v>74.5</v>
      </c>
      <c r="P36" s="54" t="n">
        <f aca="false">$AE36</f>
        <v>100</v>
      </c>
      <c r="Q36" s="54" t="n">
        <f aca="false">IFERROR(IF($V36&lt;&gt;0,ROUND((MAX(O36:P36)*0.5+$V36*0.5),0),ROUND(($O36*0.5+$P36*0.5),0)),)</f>
        <v>87</v>
      </c>
      <c r="R36" s="54" t="n">
        <f aca="false">$AU36</f>
        <v>96.3</v>
      </c>
      <c r="S36" s="54" t="n">
        <f aca="false">$BH36</f>
        <v>99.7</v>
      </c>
      <c r="T36" s="54" t="n">
        <f aca="false">$BS36</f>
        <v>100</v>
      </c>
      <c r="U36" s="54" t="n">
        <f aca="false">$CB36</f>
        <v>100</v>
      </c>
      <c r="V36" s="55" t="n">
        <f aca="false">$AI36</f>
        <v>0</v>
      </c>
      <c r="W36" s="56" t="n">
        <f aca="false">IF($Q36&gt;=55,ROUND($Q36*$Q$3+$R36*$R$3+$S36*$S$3+$T36*$T$3+$U36*$U$3,0),$Q36)</f>
        <v>93</v>
      </c>
      <c r="X36" s="54" t="n">
        <v>20</v>
      </c>
      <c r="Y36" s="57" t="n">
        <v>30</v>
      </c>
      <c r="Z36" s="57" t="n">
        <v>24.5</v>
      </c>
      <c r="AA36" s="58" t="n">
        <f aca="false">IFERROR(SUM(X36:Z36),0)</f>
        <v>74.5</v>
      </c>
      <c r="AB36" s="8" t="n">
        <v>30</v>
      </c>
      <c r="AC36" s="8" t="n">
        <v>70</v>
      </c>
      <c r="AD36" s="60" t="n">
        <v>1</v>
      </c>
      <c r="AE36" s="58" t="n">
        <f aca="false">ROUND(AB36+(AC36*AD36),0)</f>
        <v>100</v>
      </c>
      <c r="AF36" s="57"/>
      <c r="AG36" s="57"/>
      <c r="AH36" s="60"/>
      <c r="AI36" s="58" t="n">
        <f aca="false">ROUND(SUM(AF36:AG36)*AH36,0)</f>
        <v>0</v>
      </c>
      <c r="AJ36" s="61" t="n">
        <f aca="false">IFERROR(__xludf.dummyfunction("""COMPUTED_VALUE"""),100)</f>
        <v>100</v>
      </c>
      <c r="AK36" s="61" t="n">
        <f aca="false">IFERROR(__xludf.dummyfunction("""COMPUTED_VALUE"""),100)</f>
        <v>100</v>
      </c>
      <c r="AL36" s="61" t="n">
        <f aca="false">IFERROR(__xludf.dummyfunction("""COMPUTED_VALUE"""),100)</f>
        <v>100</v>
      </c>
      <c r="AM36" s="61" t="n">
        <f aca="false">IFERROR(__xludf.dummyfunction("""COMPUTED_VALUE"""),100)</f>
        <v>100</v>
      </c>
      <c r="AN36" s="61" t="n">
        <f aca="false">IFERROR(__xludf.dummyfunction("""COMPUTED_VALUE"""),100)</f>
        <v>100</v>
      </c>
      <c r="AO36" s="61" t="n">
        <f aca="false">IFERROR(__xludf.dummyfunction("""COMPUTED_VALUE"""),80)</f>
        <v>80</v>
      </c>
      <c r="AP36" s="61" t="n">
        <f aca="false">IFERROR(__xludf.dummyfunction("""COMPUTED_VALUE"""),100)</f>
        <v>100</v>
      </c>
      <c r="AQ36" s="61" t="n">
        <f aca="false">IFERROR(__xludf.dummyfunction("""COMPUTED_VALUE"""),83)</f>
        <v>83</v>
      </c>
      <c r="AR36" s="61" t="n">
        <f aca="false">IFERROR(__xludf.dummyfunction("""COMPUTED_VALUE"""),100)</f>
        <v>100</v>
      </c>
      <c r="AS36" s="61" t="n">
        <f aca="false">IFERROR(__xludf.dummyfunction("""COMPUTED_VALUE"""),100)</f>
        <v>100</v>
      </c>
      <c r="AT36" s="62"/>
      <c r="AU36" s="58" t="n">
        <f aca="false">IFERROR(AVERAGE(AJ36:AT36),0)</f>
        <v>96.3</v>
      </c>
      <c r="AV36" s="62" t="n">
        <v>100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97</v>
      </c>
      <c r="BC36" s="62" t="n">
        <v>100</v>
      </c>
      <c r="BD36" s="62" t="n">
        <v>100</v>
      </c>
      <c r="BE36" s="62" t="n">
        <v>100</v>
      </c>
      <c r="BF36" s="62"/>
      <c r="BG36" s="62"/>
      <c r="BH36" s="58" t="n">
        <f aca="false">IFERROR(AVERAGE(AV36:BG36),0)</f>
        <v>99.7</v>
      </c>
      <c r="BI36" s="62" t="n">
        <v>100</v>
      </c>
      <c r="BJ36" s="62" t="n">
        <v>100</v>
      </c>
      <c r="BK36" s="62" t="n">
        <v>100</v>
      </c>
      <c r="BL36" s="62" t="n">
        <v>100</v>
      </c>
      <c r="BM36" s="62" t="n">
        <v>100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58" t="n">
        <f aca="false">IFERROR(AVERAGE(BI36:BR36),0)</f>
        <v>100</v>
      </c>
      <c r="BT36" s="61" t="n">
        <f aca="false">IFERROR(__xludf.dummyfunction("""COMPUTED_VALUE"""),100)</f>
        <v>100</v>
      </c>
      <c r="BU36" s="61" t="n">
        <f aca="false">IFERROR(__xludf.dummyfunction("""COMPUTED_VALUE"""),100)</f>
        <v>100</v>
      </c>
      <c r="BV36" s="61" t="n">
        <f aca="false">IFERROR(__xludf.dummyfunction("""COMPUTED_VALUE"""),100)</f>
        <v>100</v>
      </c>
      <c r="BW36" s="61" t="n">
        <f aca="false">IFERROR(__xludf.dummyfunction("""COMPUTED_VALUE"""),100)</f>
        <v>100</v>
      </c>
      <c r="BX36" s="61" t="n">
        <f aca="false">IFERROR(__xludf.dummyfunction("""COMPUTED_VALUE"""),100)</f>
        <v>100</v>
      </c>
      <c r="BY36" s="61" t="n">
        <f aca="false">IFERROR(__xludf.dummyfunction("""COMPUTED_VALUE"""),100)</f>
        <v>100</v>
      </c>
      <c r="BZ36" s="61" t="n">
        <f aca="false">IFERROR(__xludf.dummyfunction("""COMPUTED_VALUE"""),100)</f>
        <v>100</v>
      </c>
      <c r="CA36" s="61" t="n">
        <f aca="false">IFERROR(__xludf.dummyfunction("""COMPUTED_VALUE"""),100)</f>
        <v>100</v>
      </c>
      <c r="CB36" s="61" t="n">
        <f aca="false">IFERROR(__xludf.dummyfunction("""COMPUTED_VALUE"""),100)</f>
        <v>100</v>
      </c>
    </row>
    <row r="37" customFormat="false" ht="15.75" hidden="false" customHeight="true" outlineLevel="0" collapsed="false">
      <c r="A37" s="13" t="str">
        <f aca="false">$E37&amp;"-"&amp;$F37</f>
        <v>202060626-9</v>
      </c>
      <c r="B37" s="18" t="n">
        <f aca="false">$W37</f>
        <v>52</v>
      </c>
      <c r="C37" s="13"/>
      <c r="D37" s="63" t="n">
        <v>33</v>
      </c>
      <c r="E37" s="53" t="s">
        <v>253</v>
      </c>
      <c r="F37" s="53" t="s">
        <v>60</v>
      </c>
      <c r="G37" s="53" t="s">
        <v>254</v>
      </c>
      <c r="H37" s="53" t="s">
        <v>108</v>
      </c>
      <c r="I37" s="53" t="s">
        <v>255</v>
      </c>
      <c r="J37" s="53" t="s">
        <v>256</v>
      </c>
      <c r="K37" s="53" t="s">
        <v>257</v>
      </c>
      <c r="L37" s="53" t="s">
        <v>58</v>
      </c>
      <c r="M37" s="53" t="s">
        <v>64</v>
      </c>
      <c r="N37" s="53" t="s">
        <v>258</v>
      </c>
      <c r="O37" s="54" t="n">
        <f aca="false">$AA37</f>
        <v>74.5</v>
      </c>
      <c r="P37" s="54" t="n">
        <f aca="false">$AE37</f>
        <v>0</v>
      </c>
      <c r="Q37" s="66" t="n">
        <v>52</v>
      </c>
      <c r="R37" s="54" t="n">
        <f aca="false">$AU37</f>
        <v>92</v>
      </c>
      <c r="S37" s="54" t="n">
        <f aca="false">$BH37</f>
        <v>100</v>
      </c>
      <c r="T37" s="54" t="n">
        <f aca="false">$BS37</f>
        <v>100</v>
      </c>
      <c r="U37" s="54" t="n">
        <f aca="false">$CB37</f>
        <v>100</v>
      </c>
      <c r="V37" s="55" t="n">
        <f aca="false">$AI37</f>
        <v>80</v>
      </c>
      <c r="W37" s="56" t="n">
        <f aca="false">IF($Q37&gt;=55,ROUND($Q37*$Q$3+$R37*$R$3+$S37*$S$3+$T37*$T$3+$U37*$U$3,0),$Q37)</f>
        <v>52</v>
      </c>
      <c r="X37" s="54" t="n">
        <v>20</v>
      </c>
      <c r="Y37" s="57" t="n">
        <v>30</v>
      </c>
      <c r="Z37" s="57" t="n">
        <v>24.5</v>
      </c>
      <c r="AA37" s="58" t="n">
        <f aca="false">IFERROR(SUM(X37:Z37),0)</f>
        <v>74.5</v>
      </c>
      <c r="AB37" s="67" t="n">
        <v>0</v>
      </c>
      <c r="AC37" s="67" t="n">
        <v>0</v>
      </c>
      <c r="AD37" s="60" t="n">
        <v>0</v>
      </c>
      <c r="AE37" s="58" t="n">
        <f aca="false">ROUND(AB37+(AC37*AD37),0)</f>
        <v>0</v>
      </c>
      <c r="AF37" s="59" t="n">
        <v>30</v>
      </c>
      <c r="AG37" s="59" t="n">
        <v>50</v>
      </c>
      <c r="AH37" s="60" t="n">
        <v>1</v>
      </c>
      <c r="AI37" s="58" t="n">
        <f aca="false">ROUND(SUM(AF37:AG37)*AH37,0)</f>
        <v>80</v>
      </c>
      <c r="AJ37" s="61" t="n">
        <f aca="false">IFERROR(__xludf.dummyfunction("""COMPUTED_VALUE"""),100)</f>
        <v>100</v>
      </c>
      <c r="AK37" s="61" t="n">
        <f aca="false">IFERROR(__xludf.dummyfunction("""COMPUTED_VALUE"""),100)</f>
        <v>100</v>
      </c>
      <c r="AL37" s="61" t="n">
        <f aca="false">IFERROR(__xludf.dummyfunction("""COMPUTED_VALUE"""),100)</f>
        <v>100</v>
      </c>
      <c r="AM37" s="61" t="n">
        <f aca="false">IFERROR(__xludf.dummyfunction("""COMPUTED_VALUE"""),100)</f>
        <v>100</v>
      </c>
      <c r="AN37" s="61" t="n">
        <f aca="false">IFERROR(__xludf.dummyfunction("""COMPUTED_VALUE"""),100)</f>
        <v>100</v>
      </c>
      <c r="AO37" s="61" t="n">
        <f aca="false">IFERROR(__xludf.dummyfunction("""COMPUTED_VALUE"""),100)</f>
        <v>100</v>
      </c>
      <c r="AP37" s="61" t="n">
        <f aca="false">IFERROR(__xludf.dummyfunction("""COMPUTED_VALUE"""),80)</f>
        <v>80</v>
      </c>
      <c r="AQ37" s="61" t="n">
        <f aca="false">IFERROR(__xludf.dummyfunction("""COMPUTED_VALUE"""),100)</f>
        <v>100</v>
      </c>
      <c r="AR37" s="61" t="n">
        <f aca="false">IFERROR(__xludf.dummyfunction("""COMPUTED_VALUE"""),40)</f>
        <v>40</v>
      </c>
      <c r="AS37" s="61" t="n">
        <f aca="false">IFERROR(__xludf.dummyfunction("""COMPUTED_VALUE"""),100)</f>
        <v>100</v>
      </c>
      <c r="AT37" s="62"/>
      <c r="AU37" s="58" t="n">
        <f aca="false">IFERROR(AVERAGE(AJ37:AT37),0)</f>
        <v>92</v>
      </c>
      <c r="AV37" s="62" t="n">
        <v>100</v>
      </c>
      <c r="AW37" s="62" t="n">
        <v>100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/>
      <c r="BG37" s="62"/>
      <c r="BH37" s="58" t="n">
        <f aca="false">IFERROR(AVERAGE(AV37:BG37),0)</f>
        <v>100</v>
      </c>
      <c r="BI37" s="62" t="n">
        <v>100</v>
      </c>
      <c r="BJ37" s="62" t="n">
        <v>100</v>
      </c>
      <c r="BK37" s="62" t="n">
        <v>100</v>
      </c>
      <c r="BL37" s="62" t="n">
        <v>100</v>
      </c>
      <c r="BM37" s="62" t="n">
        <v>100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58" t="n">
        <f aca="false">IFERROR(AVERAGE(BI37:BR37),0)</f>
        <v>100</v>
      </c>
      <c r="BT37" s="61" t="n">
        <f aca="false">IFERROR(__xludf.dummyfunction("""COMPUTED_VALUE"""),100)</f>
        <v>100</v>
      </c>
      <c r="BU37" s="61" t="n">
        <f aca="false">IFERROR(__xludf.dummyfunction("""COMPUTED_VALUE"""),100)</f>
        <v>100</v>
      </c>
      <c r="BV37" s="61" t="n">
        <f aca="false">IFERROR(__xludf.dummyfunction("""COMPUTED_VALUE"""),100)</f>
        <v>100</v>
      </c>
      <c r="BW37" s="61" t="n">
        <f aca="false">IFERROR(__xludf.dummyfunction("""COMPUTED_VALUE"""),100)</f>
        <v>100</v>
      </c>
      <c r="BX37" s="61" t="n">
        <f aca="false">IFERROR(__xludf.dummyfunction("""COMPUTED_VALUE"""),100)</f>
        <v>100</v>
      </c>
      <c r="BY37" s="61" t="n">
        <f aca="false">IFERROR(__xludf.dummyfunction("""COMPUTED_VALUE"""),100)</f>
        <v>100</v>
      </c>
      <c r="BZ37" s="61" t="n">
        <f aca="false">IFERROR(__xludf.dummyfunction("""COMPUTED_VALUE"""),100)</f>
        <v>100</v>
      </c>
      <c r="CA37" s="61" t="n">
        <f aca="false">IFERROR(__xludf.dummyfunction("""COMPUTED_VALUE"""),100)</f>
        <v>100</v>
      </c>
      <c r="CB37" s="61" t="n">
        <f aca="false">IFERROR(__xludf.dummyfunction("""COMPUTED_VALUE"""),100)</f>
        <v>100</v>
      </c>
    </row>
    <row r="38" customFormat="false" ht="15.75" hidden="false" customHeight="true" outlineLevel="0" collapsed="false">
      <c r="A38" s="13" t="str">
        <f aca="false">$E38&amp;"-"&amp;$F38</f>
        <v>202060601-3</v>
      </c>
      <c r="B38" s="18" t="n">
        <f aca="false">$W38</f>
        <v>65</v>
      </c>
      <c r="C38" s="13"/>
      <c r="D38" s="63" t="n">
        <v>34</v>
      </c>
      <c r="E38" s="53" t="s">
        <v>259</v>
      </c>
      <c r="F38" s="53" t="s">
        <v>108</v>
      </c>
      <c r="G38" s="53" t="s">
        <v>260</v>
      </c>
      <c r="H38" s="53" t="s">
        <v>81</v>
      </c>
      <c r="I38" s="53" t="s">
        <v>261</v>
      </c>
      <c r="J38" s="53" t="s">
        <v>262</v>
      </c>
      <c r="K38" s="53" t="s">
        <v>263</v>
      </c>
      <c r="L38" s="53" t="s">
        <v>58</v>
      </c>
      <c r="M38" s="53" t="s">
        <v>64</v>
      </c>
      <c r="N38" s="53" t="s">
        <v>264</v>
      </c>
      <c r="O38" s="54" t="n">
        <f aca="false">$AA38</f>
        <v>56</v>
      </c>
      <c r="P38" s="54" t="n">
        <f aca="false">$AE38</f>
        <v>55</v>
      </c>
      <c r="Q38" s="54" t="n">
        <f aca="false">IFERROR(IF($V38&lt;&gt;0,ROUND((MAX(O38:P38)*0.5+$V38*0.5),0),ROUND(($O38*0.5+$P38*0.5),0)),)</f>
        <v>56</v>
      </c>
      <c r="R38" s="54" t="n">
        <f aca="false">$AU38</f>
        <v>83</v>
      </c>
      <c r="S38" s="54" t="n">
        <f aca="false">$BH38</f>
        <v>49.5</v>
      </c>
      <c r="T38" s="54" t="n">
        <f aca="false">$BS38</f>
        <v>88.2</v>
      </c>
      <c r="U38" s="54" t="n">
        <f aca="false">$CB38</f>
        <v>0</v>
      </c>
      <c r="V38" s="55" t="n">
        <f aca="false">$AI38</f>
        <v>0</v>
      </c>
      <c r="W38" s="56" t="n">
        <f aca="false">IF($Q38&gt;=55,ROUND($Q38*$Q$3+$R38*$R$3+$S38*$S$3+$T38*$T$3+$U38*$U$3,0),$Q38)</f>
        <v>65</v>
      </c>
      <c r="X38" s="54" t="n">
        <v>20</v>
      </c>
      <c r="Y38" s="57" t="n">
        <v>15</v>
      </c>
      <c r="Z38" s="57" t="n">
        <v>21</v>
      </c>
      <c r="AA38" s="58" t="n">
        <f aca="false">IFERROR(SUM(X38:Z38),0)</f>
        <v>56</v>
      </c>
      <c r="AB38" s="59" t="n">
        <v>0</v>
      </c>
      <c r="AC38" s="59" t="n">
        <v>55</v>
      </c>
      <c r="AD38" s="60" t="n">
        <v>1</v>
      </c>
      <c r="AE38" s="58" t="n">
        <f aca="false">ROUND(AB38+(AC38*AD38),0)</f>
        <v>55</v>
      </c>
      <c r="AF38" s="57"/>
      <c r="AG38" s="57"/>
      <c r="AH38" s="60"/>
      <c r="AI38" s="58" t="n">
        <f aca="false">ROUND(SUM(AF38:AG38)*AH38,0)</f>
        <v>0</v>
      </c>
      <c r="AJ38" s="61" t="n">
        <f aca="false">IFERROR(__xludf.dummyfunction("""COMPUTED_VALUE"""),100)</f>
        <v>100</v>
      </c>
      <c r="AK38" s="61" t="n">
        <f aca="false">IFERROR(__xludf.dummyfunction("""COMPUTED_VALUE"""),0)</f>
        <v>0</v>
      </c>
      <c r="AL38" s="61" t="n">
        <f aca="false">IFERROR(__xludf.dummyfunction("""COMPUTED_VALUE"""),100)</f>
        <v>100</v>
      </c>
      <c r="AM38" s="61" t="n">
        <f aca="false">IFERROR(__xludf.dummyfunction("""COMPUTED_VALUE"""),100)</f>
        <v>100</v>
      </c>
      <c r="AN38" s="61" t="n">
        <f aca="false">IFERROR(__xludf.dummyfunction("""COMPUTED_VALUE"""),100)</f>
        <v>100</v>
      </c>
      <c r="AO38" s="61" t="n">
        <f aca="false">IFERROR(__xludf.dummyfunction("""COMPUTED_VALUE"""),100)</f>
        <v>100</v>
      </c>
      <c r="AP38" s="61" t="n">
        <f aca="false">IFERROR(__xludf.dummyfunction("""COMPUTED_VALUE"""),80)</f>
        <v>80</v>
      </c>
      <c r="AQ38" s="61" t="n">
        <f aca="false">IFERROR(__xludf.dummyfunction("""COMPUTED_VALUE"""),50)</f>
        <v>50</v>
      </c>
      <c r="AR38" s="61" t="n">
        <f aca="false">IFERROR(__xludf.dummyfunction("""COMPUTED_VALUE"""),100)</f>
        <v>100</v>
      </c>
      <c r="AS38" s="61" t="n">
        <f aca="false">IFERROR(__xludf.dummyfunction("""COMPUTED_VALUE"""),100)</f>
        <v>100</v>
      </c>
      <c r="AT38" s="62"/>
      <c r="AU38" s="58" t="n">
        <f aca="false">IFERROR(AVERAGE(AJ38:AT38),0)</f>
        <v>83</v>
      </c>
      <c r="AV38" s="62" t="n">
        <v>0</v>
      </c>
      <c r="AW38" s="62" t="n">
        <v>64</v>
      </c>
      <c r="AX38" s="62" t="n">
        <v>66</v>
      </c>
      <c r="AY38" s="62" t="n">
        <v>66</v>
      </c>
      <c r="AZ38" s="62" t="n">
        <v>33</v>
      </c>
      <c r="BA38" s="62" t="n">
        <v>33</v>
      </c>
      <c r="BB38" s="62" t="n">
        <v>33</v>
      </c>
      <c r="BC38" s="62" t="n">
        <v>100</v>
      </c>
      <c r="BD38" s="62" t="n">
        <v>0</v>
      </c>
      <c r="BE38" s="62" t="n">
        <v>100</v>
      </c>
      <c r="BF38" s="62"/>
      <c r="BG38" s="62"/>
      <c r="BH38" s="58" t="n">
        <f aca="false">IFERROR(AVERAGE(AV38:BG38),0)</f>
        <v>49.5</v>
      </c>
      <c r="BI38" s="62" t="n">
        <v>100</v>
      </c>
      <c r="BJ38" s="62" t="n">
        <v>90</v>
      </c>
      <c r="BK38" s="62" t="n">
        <v>100</v>
      </c>
      <c r="BL38" s="62" t="n">
        <v>100</v>
      </c>
      <c r="BM38" s="62" t="n">
        <v>92</v>
      </c>
      <c r="BN38" s="62" t="n">
        <v>100</v>
      </c>
      <c r="BO38" s="62" t="n">
        <v>100</v>
      </c>
      <c r="BP38" s="62" t="n">
        <v>100</v>
      </c>
      <c r="BQ38" s="62" t="n">
        <v>100</v>
      </c>
      <c r="BR38" s="62" t="n">
        <v>0</v>
      </c>
      <c r="BS38" s="58" t="n">
        <f aca="false">IFERROR(AVERAGE(BI38:BR38),0)</f>
        <v>88.2</v>
      </c>
      <c r="BT38" s="61" t="n">
        <f aca="false">IFERROR(__xludf.dummyfunction("""COMPUTED_VALUE"""),0)</f>
        <v>0</v>
      </c>
      <c r="BU38" s="61" t="n">
        <f aca="false">IFERROR(__xludf.dummyfunction("""COMPUTED_VALUE"""),0)</f>
        <v>0</v>
      </c>
      <c r="BV38" s="61" t="n">
        <f aca="false">IFERROR(__xludf.dummyfunction("""COMPUTED_VALUE"""),0)</f>
        <v>0</v>
      </c>
      <c r="BW38" s="61" t="n">
        <f aca="false">IFERROR(__xludf.dummyfunction("""COMPUTED_VALUE"""),0)</f>
        <v>0</v>
      </c>
      <c r="BX38" s="61" t="n">
        <f aca="false">IFERROR(__xludf.dummyfunction("""COMPUTED_VALUE"""),0)</f>
        <v>0</v>
      </c>
      <c r="BY38" s="61" t="n">
        <f aca="false">IFERROR(__xludf.dummyfunction("""COMPUTED_VALUE"""),0)</f>
        <v>0</v>
      </c>
      <c r="BZ38" s="61" t="n">
        <f aca="false">IFERROR(__xludf.dummyfunction("""COMPUTED_VALUE"""),0)</f>
        <v>0</v>
      </c>
      <c r="CA38" s="61" t="n">
        <f aca="false">IFERROR(__xludf.dummyfunction("""COMPUTED_VALUE"""),0)</f>
        <v>0</v>
      </c>
      <c r="CB38" s="61" t="n">
        <f aca="false">IFERROR(__xludf.dummyfunction("""COMPUTED_VALUE"""),0)</f>
        <v>0</v>
      </c>
    </row>
    <row r="39" customFormat="false" ht="15.75" hidden="false" customHeight="true" outlineLevel="0" collapsed="false">
      <c r="A39" s="13" t="str">
        <f aca="false">$E39&amp;"-"&amp;$F39</f>
        <v>202060606-4</v>
      </c>
      <c r="B39" s="18" t="n">
        <f aca="false">$W39</f>
        <v>85</v>
      </c>
      <c r="C39" s="13"/>
      <c r="D39" s="63" t="n">
        <v>35</v>
      </c>
      <c r="E39" s="53" t="s">
        <v>265</v>
      </c>
      <c r="F39" s="53" t="s">
        <v>122</v>
      </c>
      <c r="G39" s="53" t="s">
        <v>266</v>
      </c>
      <c r="H39" s="53" t="s">
        <v>115</v>
      </c>
      <c r="I39" s="53" t="s">
        <v>267</v>
      </c>
      <c r="J39" s="53" t="s">
        <v>268</v>
      </c>
      <c r="K39" s="53" t="s">
        <v>269</v>
      </c>
      <c r="L39" s="53" t="s">
        <v>58</v>
      </c>
      <c r="M39" s="53" t="s">
        <v>64</v>
      </c>
      <c r="N39" s="53" t="s">
        <v>270</v>
      </c>
      <c r="O39" s="54" t="n">
        <f aca="false">$AA39</f>
        <v>95</v>
      </c>
      <c r="P39" s="54" t="n">
        <f aca="false">$AE39</f>
        <v>65</v>
      </c>
      <c r="Q39" s="54" t="n">
        <f aca="false">IFERROR(IF($V39&lt;&gt;0,ROUND((MAX(O39:P39)*0.5+$V39*0.5),0),ROUND(($O39*0.5+$P39*0.5),0)),)</f>
        <v>80</v>
      </c>
      <c r="R39" s="54" t="n">
        <f aca="false">$AU39</f>
        <v>81.7</v>
      </c>
      <c r="S39" s="54" t="n">
        <f aca="false">$BH39</f>
        <v>99.5</v>
      </c>
      <c r="T39" s="54" t="n">
        <f aca="false">$BS39</f>
        <v>100</v>
      </c>
      <c r="U39" s="54" t="n">
        <f aca="false">$CB39</f>
        <v>83.25</v>
      </c>
      <c r="V39" s="55" t="n">
        <f aca="false">$AI39</f>
        <v>0</v>
      </c>
      <c r="W39" s="56" t="n">
        <f aca="false">IF($Q39&gt;=55,ROUND($Q39*$Q$3+$R39*$R$3+$S39*$S$3+$T39*$T$3+$U39*$U$3,0),$Q39)</f>
        <v>85</v>
      </c>
      <c r="X39" s="54" t="n">
        <v>20</v>
      </c>
      <c r="Y39" s="57" t="n">
        <v>30</v>
      </c>
      <c r="Z39" s="57" t="n">
        <v>45</v>
      </c>
      <c r="AA39" s="58" t="n">
        <f aca="false">IFERROR(SUM(X39:Z39),0)</f>
        <v>95</v>
      </c>
      <c r="AB39" s="59" t="n">
        <v>30</v>
      </c>
      <c r="AC39" s="59" t="n">
        <v>35</v>
      </c>
      <c r="AD39" s="60" t="n">
        <v>1</v>
      </c>
      <c r="AE39" s="58" t="n">
        <f aca="false">ROUND(AB39+(AC39*AD39),0)</f>
        <v>65</v>
      </c>
      <c r="AF39" s="57"/>
      <c r="AG39" s="57"/>
      <c r="AH39" s="60"/>
      <c r="AI39" s="58" t="n">
        <f aca="false">ROUND(SUM(AF39:AG39)*AH39,0)</f>
        <v>0</v>
      </c>
      <c r="AJ39" s="61" t="n">
        <f aca="false">IFERROR(__xludf.dummyfunction("""COMPUTED_VALUE"""),100)</f>
        <v>100</v>
      </c>
      <c r="AK39" s="61" t="n">
        <f aca="false">IFERROR(__xludf.dummyfunction("""COMPUTED_VALUE"""),100)</f>
        <v>100</v>
      </c>
      <c r="AL39" s="61" t="n">
        <f aca="false">IFERROR(__xludf.dummyfunction("""COMPUTED_VALUE"""),100)</f>
        <v>100</v>
      </c>
      <c r="AM39" s="61" t="n">
        <f aca="false">IFERROR(__xludf.dummyfunction("""COMPUTED_VALUE"""),100)</f>
        <v>100</v>
      </c>
      <c r="AN39" s="61" t="n">
        <f aca="false">IFERROR(__xludf.dummyfunction("""COMPUTED_VALUE"""),100)</f>
        <v>100</v>
      </c>
      <c r="AO39" s="61" t="n">
        <f aca="false">IFERROR(__xludf.dummyfunction("""COMPUTED_VALUE"""),40)</f>
        <v>40</v>
      </c>
      <c r="AP39" s="61" t="n">
        <f aca="false">IFERROR(__xludf.dummyfunction("""COMPUTED_VALUE"""),60)</f>
        <v>60</v>
      </c>
      <c r="AQ39" s="61" t="n">
        <f aca="false">IFERROR(__xludf.dummyfunction("""COMPUTED_VALUE"""),17)</f>
        <v>17</v>
      </c>
      <c r="AR39" s="61" t="n">
        <f aca="false">IFERROR(__xludf.dummyfunction("""COMPUTED_VALUE"""),100)</f>
        <v>100</v>
      </c>
      <c r="AS39" s="61" t="n">
        <f aca="false">IFERROR(__xludf.dummyfunction("""COMPUTED_VALUE"""),100)</f>
        <v>100</v>
      </c>
      <c r="AT39" s="62"/>
      <c r="AU39" s="58" t="n">
        <f aca="false">IFERROR(AVERAGE(AJ39:AT39),0)</f>
        <v>81.7</v>
      </c>
      <c r="AV39" s="62" t="n">
        <v>100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98</v>
      </c>
      <c r="BC39" s="62" t="n">
        <v>100</v>
      </c>
      <c r="BD39" s="62" t="n">
        <v>100</v>
      </c>
      <c r="BE39" s="62" t="n">
        <v>97</v>
      </c>
      <c r="BF39" s="62"/>
      <c r="BG39" s="62"/>
      <c r="BH39" s="58" t="n">
        <f aca="false">IFERROR(AVERAGE(AV39:BG39),0)</f>
        <v>99.5</v>
      </c>
      <c r="BI39" s="62" t="n">
        <v>100</v>
      </c>
      <c r="BJ39" s="62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58" t="n">
        <f aca="false">IFERROR(AVERAGE(BI39:BR39),0)</f>
        <v>100</v>
      </c>
      <c r="BT39" s="61" t="n">
        <f aca="false">IFERROR(__xludf.dummyfunction("""COMPUTED_VALUE"""),100)</f>
        <v>100</v>
      </c>
      <c r="BU39" s="61" t="n">
        <f aca="false">IFERROR(__xludf.dummyfunction("""COMPUTED_VALUE"""),100)</f>
        <v>100</v>
      </c>
      <c r="BV39" s="61" t="n">
        <f aca="false">IFERROR(__xludf.dummyfunction("""COMPUTED_VALUE"""),100)</f>
        <v>100</v>
      </c>
      <c r="BW39" s="61" t="n">
        <f aca="false">IFERROR(__xludf.dummyfunction("""COMPUTED_VALUE"""),100)</f>
        <v>100</v>
      </c>
      <c r="BX39" s="61" t="n">
        <f aca="false">IFERROR(__xludf.dummyfunction("""COMPUTED_VALUE"""),0)</f>
        <v>0</v>
      </c>
      <c r="BY39" s="61" t="n">
        <f aca="false">IFERROR(__xludf.dummyfunction("""COMPUTED_VALUE"""),100)</f>
        <v>100</v>
      </c>
      <c r="BZ39" s="61" t="n">
        <f aca="false">IFERROR(__xludf.dummyfunction("""COMPUTED_VALUE"""),100)</f>
        <v>100</v>
      </c>
      <c r="CA39" s="61" t="n">
        <f aca="false">IFERROR(__xludf.dummyfunction("""COMPUTED_VALUE"""),66)</f>
        <v>66</v>
      </c>
      <c r="CB39" s="61" t="n">
        <f aca="false">IFERROR(__xludf.dummyfunction("""COMPUTED_VALUE"""),83.25)</f>
        <v>83.25</v>
      </c>
    </row>
    <row r="40" customFormat="false" ht="15.75" hidden="false" customHeight="true" outlineLevel="0" collapsed="false">
      <c r="A40" s="13" t="str">
        <f aca="false">$E40&amp;"-"&amp;$F40</f>
        <v>202060599-8</v>
      </c>
      <c r="B40" s="18" t="n">
        <f aca="false">$W40</f>
        <v>81</v>
      </c>
      <c r="C40" s="13"/>
      <c r="D40" s="63" t="n">
        <v>36</v>
      </c>
      <c r="E40" s="53" t="s">
        <v>271</v>
      </c>
      <c r="F40" s="53" t="s">
        <v>113</v>
      </c>
      <c r="G40" s="53" t="s">
        <v>272</v>
      </c>
      <c r="H40" s="53" t="s">
        <v>67</v>
      </c>
      <c r="I40" s="53" t="s">
        <v>273</v>
      </c>
      <c r="J40" s="53" t="s">
        <v>274</v>
      </c>
      <c r="K40" s="53" t="s">
        <v>275</v>
      </c>
      <c r="L40" s="68" t="s">
        <v>58</v>
      </c>
      <c r="M40" s="68" t="s">
        <v>64</v>
      </c>
      <c r="N40" s="68" t="s">
        <v>276</v>
      </c>
      <c r="O40" s="54" t="n">
        <f aca="false">$AA40</f>
        <v>61</v>
      </c>
      <c r="P40" s="54" t="n">
        <f aca="false">$AE40</f>
        <v>0</v>
      </c>
      <c r="Q40" s="54" t="n">
        <f aca="false">IFERROR(IF($V40&lt;&gt;0,ROUND((MAX(O40:P40)*0.5+$V40*0.5),0),ROUND(($O40*0.5+$P40*0.5),0)),)</f>
        <v>78</v>
      </c>
      <c r="R40" s="54" t="n">
        <f aca="false">$AU40</f>
        <v>88</v>
      </c>
      <c r="S40" s="54" t="n">
        <f aca="false">$BH40</f>
        <v>90</v>
      </c>
      <c r="T40" s="54" t="n">
        <f aca="false">$BS40</f>
        <v>79.545</v>
      </c>
      <c r="U40" s="54" t="n">
        <f aca="false">$CB40</f>
        <v>87.5</v>
      </c>
      <c r="V40" s="55" t="n">
        <f aca="false">$AI40</f>
        <v>95</v>
      </c>
      <c r="W40" s="56" t="n">
        <f aca="false">IF($Q40&gt;=55,ROUND($Q40*$Q$3+$R40*$R$3+$S40*$S$3+$T40*$T$3+$U40*$U$3,0),$Q40)</f>
        <v>81</v>
      </c>
      <c r="X40" s="54" t="n">
        <v>20</v>
      </c>
      <c r="Y40" s="57" t="n">
        <v>20</v>
      </c>
      <c r="Z40" s="57" t="n">
        <v>21</v>
      </c>
      <c r="AA40" s="58" t="n">
        <f aca="false">IFERROR(SUM(X40:Z40),0)</f>
        <v>61</v>
      </c>
      <c r="AB40" s="59" t="n">
        <v>0</v>
      </c>
      <c r="AC40" s="59" t="n">
        <v>0</v>
      </c>
      <c r="AD40" s="60" t="n">
        <v>0</v>
      </c>
      <c r="AE40" s="58" t="n">
        <f aca="false">ROUND(AB40+(AC40*AD40),0)</f>
        <v>0</v>
      </c>
      <c r="AF40" s="59" t="n">
        <v>30</v>
      </c>
      <c r="AG40" s="59" t="n">
        <v>65</v>
      </c>
      <c r="AH40" s="60" t="n">
        <v>1</v>
      </c>
      <c r="AI40" s="58" t="n">
        <f aca="false">ROUND(SUM(AF40:AG40)*AH40,0)</f>
        <v>95</v>
      </c>
      <c r="AJ40" s="61" t="n">
        <f aca="false">IFERROR(__xludf.dummyfunction("""COMPUTED_VALUE"""),100)</f>
        <v>100</v>
      </c>
      <c r="AK40" s="61" t="n">
        <f aca="false">IFERROR(__xludf.dummyfunction("""COMPUTED_VALUE"""),100)</f>
        <v>100</v>
      </c>
      <c r="AL40" s="61" t="n">
        <f aca="false">IFERROR(__xludf.dummyfunction("""COMPUTED_VALUE"""),100)</f>
        <v>100</v>
      </c>
      <c r="AM40" s="61" t="n">
        <f aca="false">IFERROR(__xludf.dummyfunction("""COMPUTED_VALUE"""),100)</f>
        <v>100</v>
      </c>
      <c r="AN40" s="61" t="n">
        <f aca="false">IFERROR(__xludf.dummyfunction("""COMPUTED_VALUE"""),100)</f>
        <v>100</v>
      </c>
      <c r="AO40" s="61" t="n">
        <f aca="false">IFERROR(__xludf.dummyfunction("""COMPUTED_VALUE"""),100)</f>
        <v>100</v>
      </c>
      <c r="AP40" s="61" t="n">
        <f aca="false">IFERROR(__xludf.dummyfunction("""COMPUTED_VALUE"""),100)</f>
        <v>100</v>
      </c>
      <c r="AQ40" s="61" t="n">
        <f aca="false">IFERROR(__xludf.dummyfunction("""COMPUTED_VALUE"""),100)</f>
        <v>100</v>
      </c>
      <c r="AR40" s="61" t="n">
        <f aca="false">IFERROR(__xludf.dummyfunction("""COMPUTED_VALUE"""),80)</f>
        <v>80</v>
      </c>
      <c r="AS40" s="61" t="n">
        <f aca="false">IFERROR(__xludf.dummyfunction("""COMPUTED_VALUE"""),0)</f>
        <v>0</v>
      </c>
      <c r="AT40" s="62"/>
      <c r="AU40" s="58" t="n">
        <f aca="false">IFERROR(AVERAGE(AJ40:AT40),0)</f>
        <v>88</v>
      </c>
      <c r="AV40" s="62" t="n">
        <v>100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0</v>
      </c>
      <c r="BE40" s="62" t="n">
        <v>100</v>
      </c>
      <c r="BF40" s="62"/>
      <c r="BG40" s="62"/>
      <c r="BH40" s="58" t="n">
        <f aca="false">IFERROR(AVERAGE(AV40:BG40),0)</f>
        <v>90</v>
      </c>
      <c r="BI40" s="62" t="n">
        <v>100</v>
      </c>
      <c r="BJ40" s="62" t="n">
        <v>100</v>
      </c>
      <c r="BK40" s="62" t="n">
        <v>100</v>
      </c>
      <c r="BL40" s="62" t="n">
        <v>95.45</v>
      </c>
      <c r="BM40" s="62" t="n">
        <v>100</v>
      </c>
      <c r="BN40" s="62" t="n">
        <v>0</v>
      </c>
      <c r="BO40" s="62" t="n">
        <v>0</v>
      </c>
      <c r="BP40" s="62" t="n">
        <v>100</v>
      </c>
      <c r="BQ40" s="62" t="n">
        <v>100</v>
      </c>
      <c r="BR40" s="62" t="n">
        <v>100</v>
      </c>
      <c r="BS40" s="58" t="n">
        <f aca="false">IFERROR(AVERAGE(BI40:BR40),0)</f>
        <v>79.545</v>
      </c>
      <c r="BT40" s="61" t="n">
        <f aca="false">IFERROR(__xludf.dummyfunction("""COMPUTED_VALUE"""),100)</f>
        <v>100</v>
      </c>
      <c r="BU40" s="61" t="n">
        <f aca="false">IFERROR(__xludf.dummyfunction("""COMPUTED_VALUE"""),100)</f>
        <v>100</v>
      </c>
      <c r="BV40" s="61" t="n">
        <f aca="false">IFERROR(__xludf.dummyfunction("""COMPUTED_VALUE"""),100)</f>
        <v>100</v>
      </c>
      <c r="BW40" s="61" t="n">
        <f aca="false">IFERROR(__xludf.dummyfunction("""COMPUTED_VALUE"""),100)</f>
        <v>100</v>
      </c>
      <c r="BX40" s="61" t="n">
        <f aca="false">IFERROR(__xludf.dummyfunction("""COMPUTED_VALUE"""),100)</f>
        <v>100</v>
      </c>
      <c r="BY40" s="61" t="n">
        <f aca="false">IFERROR(__xludf.dummyfunction("""COMPUTED_VALUE"""),100)</f>
        <v>100</v>
      </c>
      <c r="BZ40" s="61" t="n">
        <f aca="false">IFERROR(__xludf.dummyfunction("""COMPUTED_VALUE"""),100)</f>
        <v>100</v>
      </c>
      <c r="CA40" s="61" t="n">
        <f aca="false">IFERROR(__xludf.dummyfunction("""COMPUTED_VALUE"""),0)</f>
        <v>0</v>
      </c>
      <c r="CB40" s="61" t="n">
        <f aca="false">IFERROR(__xludf.dummyfunction("""COMPUTED_VALUE"""),87.5)</f>
        <v>87.5</v>
      </c>
    </row>
    <row r="41" customFormat="false" ht="15.75" hidden="false" customHeight="true" outlineLevel="0" collapsed="false">
      <c r="A41" s="13" t="str">
        <f aca="false">$E41&amp;"-"&amp;$F41</f>
        <v>-</v>
      </c>
      <c r="B41" s="18" t="n">
        <f aca="false">$W41</f>
        <v>0</v>
      </c>
      <c r="C41" s="13"/>
      <c r="D41" s="63" t="n">
        <v>37</v>
      </c>
      <c r="E41" s="69"/>
      <c r="F41" s="69"/>
      <c r="G41" s="69"/>
      <c r="H41" s="69"/>
      <c r="I41" s="69"/>
      <c r="J41" s="69"/>
      <c r="K41" s="70"/>
      <c r="L41" s="53"/>
      <c r="M41" s="53"/>
      <c r="N41" s="53"/>
      <c r="O41" s="54"/>
      <c r="P41" s="54"/>
      <c r="Q41" s="54"/>
      <c r="R41" s="54"/>
      <c r="S41" s="54"/>
      <c r="T41" s="54"/>
      <c r="U41" s="54"/>
      <c r="V41" s="55"/>
      <c r="W41" s="56"/>
      <c r="X41" s="54"/>
      <c r="Y41" s="57"/>
      <c r="Z41" s="57"/>
      <c r="AA41" s="58"/>
      <c r="AB41" s="57"/>
      <c r="AC41" s="57"/>
      <c r="AD41" s="60"/>
      <c r="AE41" s="58"/>
      <c r="AF41" s="57"/>
      <c r="AG41" s="57"/>
      <c r="AH41" s="60"/>
      <c r="AI41" s="58"/>
      <c r="AJ41" s="62"/>
      <c r="AK41" s="71"/>
      <c r="AL41" s="62"/>
      <c r="AM41" s="62"/>
      <c r="AN41" s="62"/>
      <c r="AO41" s="62"/>
      <c r="AP41" s="62"/>
      <c r="AQ41" s="62"/>
      <c r="AR41" s="62"/>
      <c r="AS41" s="62"/>
      <c r="AT41" s="62"/>
      <c r="AU41" s="58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58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58"/>
      <c r="BT41" s="71"/>
      <c r="BU41" s="71"/>
      <c r="BV41" s="71"/>
      <c r="BW41" s="62"/>
      <c r="BX41" s="62"/>
      <c r="BY41" s="62"/>
      <c r="BZ41" s="62"/>
      <c r="CA41" s="62"/>
      <c r="CB41" s="58"/>
    </row>
    <row r="42" customFormat="false" ht="15.75" hidden="false" customHeight="true" outlineLevel="0" collapsed="false">
      <c r="A42" s="13" t="str">
        <f aca="false">$E42&amp;"-"&amp;$F42</f>
        <v>-</v>
      </c>
      <c r="B42" s="18" t="n">
        <f aca="false">$W42</f>
        <v>0</v>
      </c>
      <c r="C42" s="13"/>
      <c r="D42" s="63" t="n">
        <v>38</v>
      </c>
      <c r="E42" s="69"/>
      <c r="F42" s="69"/>
      <c r="G42" s="69"/>
      <c r="H42" s="69"/>
      <c r="I42" s="69"/>
      <c r="J42" s="69"/>
      <c r="K42" s="70"/>
      <c r="L42" s="53"/>
      <c r="M42" s="53"/>
      <c r="N42" s="53"/>
      <c r="O42" s="54"/>
      <c r="P42" s="54"/>
      <c r="Q42" s="54"/>
      <c r="R42" s="54"/>
      <c r="S42" s="54"/>
      <c r="T42" s="54"/>
      <c r="U42" s="54"/>
      <c r="V42" s="55"/>
      <c r="W42" s="56"/>
      <c r="X42" s="54"/>
      <c r="Y42" s="57"/>
      <c r="Z42" s="57"/>
      <c r="AA42" s="58"/>
      <c r="AB42" s="57"/>
      <c r="AC42" s="57"/>
      <c r="AD42" s="60"/>
      <c r="AE42" s="58"/>
      <c r="AF42" s="57"/>
      <c r="AG42" s="57"/>
      <c r="AH42" s="60"/>
      <c r="AI42" s="58"/>
      <c r="AJ42" s="62"/>
      <c r="AK42" s="71"/>
      <c r="AL42" s="62"/>
      <c r="AM42" s="62"/>
      <c r="AN42" s="62"/>
      <c r="AO42" s="62"/>
      <c r="AP42" s="62"/>
      <c r="AQ42" s="62"/>
      <c r="AR42" s="62"/>
      <c r="AS42" s="62"/>
      <c r="AT42" s="62"/>
      <c r="AU42" s="58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58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58"/>
      <c r="BT42" s="71"/>
      <c r="BU42" s="71"/>
      <c r="BV42" s="71"/>
      <c r="BW42" s="62"/>
      <c r="BX42" s="62"/>
      <c r="BY42" s="62"/>
      <c r="BZ42" s="62"/>
      <c r="CA42" s="62"/>
      <c r="CB42" s="58"/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63" t="n">
        <v>39</v>
      </c>
      <c r="E43" s="69"/>
      <c r="F43" s="69"/>
      <c r="G43" s="69"/>
      <c r="H43" s="69"/>
      <c r="I43" s="69"/>
      <c r="J43" s="69"/>
      <c r="K43" s="70"/>
      <c r="L43" s="53"/>
      <c r="M43" s="53"/>
      <c r="N43" s="53"/>
      <c r="O43" s="54"/>
      <c r="P43" s="54"/>
      <c r="Q43" s="54"/>
      <c r="R43" s="54"/>
      <c r="S43" s="54"/>
      <c r="T43" s="54"/>
      <c r="U43" s="54"/>
      <c r="V43" s="55"/>
      <c r="W43" s="56"/>
      <c r="X43" s="54"/>
      <c r="Y43" s="57"/>
      <c r="Z43" s="57"/>
      <c r="AA43" s="58"/>
      <c r="AB43" s="57"/>
      <c r="AC43" s="57"/>
      <c r="AD43" s="60"/>
      <c r="AE43" s="58"/>
      <c r="AF43" s="57"/>
      <c r="AG43" s="57"/>
      <c r="AH43" s="60"/>
      <c r="AI43" s="58"/>
      <c r="AJ43" s="62"/>
      <c r="AK43" s="71"/>
      <c r="AL43" s="62"/>
      <c r="AM43" s="62"/>
      <c r="AN43" s="62"/>
      <c r="AO43" s="62"/>
      <c r="AP43" s="62"/>
      <c r="AQ43" s="62"/>
      <c r="AR43" s="62"/>
      <c r="AS43" s="62"/>
      <c r="AT43" s="62"/>
      <c r="AU43" s="58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58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58"/>
      <c r="BT43" s="71"/>
      <c r="BU43" s="71"/>
      <c r="BV43" s="71"/>
      <c r="BW43" s="62"/>
      <c r="BX43" s="62"/>
      <c r="BY43" s="62"/>
      <c r="BZ43" s="62"/>
      <c r="CA43" s="62"/>
      <c r="CB43" s="58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72" t="n">
        <v>40</v>
      </c>
      <c r="E44" s="53"/>
      <c r="F44" s="53"/>
      <c r="G44" s="53"/>
      <c r="H44" s="53"/>
      <c r="I44" s="53"/>
      <c r="J44" s="53"/>
      <c r="K44" s="73"/>
      <c r="L44" s="72"/>
      <c r="M44" s="72"/>
      <c r="N44" s="72"/>
      <c r="O44" s="54"/>
      <c r="P44" s="54"/>
      <c r="Q44" s="54"/>
      <c r="R44" s="54"/>
      <c r="S44" s="54"/>
      <c r="T44" s="54"/>
      <c r="U44" s="54"/>
      <c r="V44" s="55"/>
      <c r="W44" s="56"/>
      <c r="X44" s="54"/>
      <c r="Y44" s="57"/>
      <c r="Z44" s="57"/>
      <c r="AA44" s="58"/>
      <c r="AB44" s="57"/>
      <c r="AC44" s="57"/>
      <c r="AD44" s="60"/>
      <c r="AE44" s="58"/>
      <c r="AF44" s="57"/>
      <c r="AG44" s="57"/>
      <c r="AH44" s="57"/>
      <c r="AI44" s="58"/>
      <c r="AJ44" s="62"/>
      <c r="AK44" s="71"/>
      <c r="AL44" s="62"/>
      <c r="AM44" s="62"/>
      <c r="AN44" s="62"/>
      <c r="AO44" s="62"/>
      <c r="AP44" s="62"/>
      <c r="AQ44" s="62"/>
      <c r="AR44" s="62"/>
      <c r="AS44" s="62"/>
      <c r="AT44" s="62"/>
      <c r="AU44" s="58"/>
      <c r="AV44" s="62"/>
      <c r="AW44" s="7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58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58"/>
      <c r="BT44" s="62"/>
      <c r="BU44" s="62"/>
      <c r="BV44" s="62"/>
      <c r="BW44" s="62"/>
      <c r="BX44" s="62"/>
      <c r="BY44" s="62"/>
      <c r="BZ44" s="62"/>
      <c r="CA44" s="62"/>
      <c r="CB44" s="58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72" t="n">
        <v>41</v>
      </c>
      <c r="E45" s="53"/>
      <c r="F45" s="53"/>
      <c r="G45" s="53"/>
      <c r="H45" s="53"/>
      <c r="I45" s="53"/>
      <c r="J45" s="53"/>
      <c r="K45" s="73"/>
      <c r="L45" s="72"/>
      <c r="M45" s="72"/>
      <c r="N45" s="72"/>
      <c r="O45" s="54"/>
      <c r="P45" s="54"/>
      <c r="Q45" s="54"/>
      <c r="R45" s="54"/>
      <c r="S45" s="54"/>
      <c r="T45" s="54"/>
      <c r="U45" s="54"/>
      <c r="V45" s="55"/>
      <c r="W45" s="56"/>
      <c r="X45" s="54"/>
      <c r="Y45" s="57"/>
      <c r="Z45" s="57"/>
      <c r="AA45" s="58"/>
      <c r="AB45" s="57"/>
      <c r="AC45" s="57"/>
      <c r="AD45" s="60"/>
      <c r="AE45" s="58"/>
      <c r="AF45" s="57"/>
      <c r="AG45" s="57"/>
      <c r="AH45" s="57"/>
      <c r="AI45" s="58"/>
      <c r="AJ45" s="62"/>
      <c r="AK45" s="71"/>
      <c r="AL45" s="62"/>
      <c r="AM45" s="62"/>
      <c r="AN45" s="62"/>
      <c r="AO45" s="62"/>
      <c r="AP45" s="62"/>
      <c r="AQ45" s="62"/>
      <c r="AR45" s="62"/>
      <c r="AS45" s="62"/>
      <c r="AT45" s="62"/>
      <c r="AU45" s="58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58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58"/>
      <c r="BT45" s="62"/>
      <c r="BU45" s="62"/>
      <c r="BV45" s="62"/>
      <c r="BW45" s="62"/>
      <c r="BX45" s="62"/>
      <c r="BY45" s="62"/>
      <c r="BZ45" s="62"/>
      <c r="CA45" s="62"/>
      <c r="CB45" s="58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72" t="n">
        <f aca="false">D45+1</f>
        <v>42</v>
      </c>
      <c r="E46" s="53"/>
      <c r="F46" s="53"/>
      <c r="G46" s="53"/>
      <c r="H46" s="53"/>
      <c r="I46" s="53"/>
      <c r="J46" s="53"/>
      <c r="K46" s="73"/>
      <c r="L46" s="72"/>
      <c r="M46" s="72"/>
      <c r="N46" s="72"/>
      <c r="O46" s="54"/>
      <c r="P46" s="54"/>
      <c r="Q46" s="54"/>
      <c r="R46" s="54"/>
      <c r="S46" s="54"/>
      <c r="T46" s="54"/>
      <c r="U46" s="54"/>
      <c r="V46" s="55"/>
      <c r="W46" s="56"/>
      <c r="X46" s="54"/>
      <c r="Y46" s="57"/>
      <c r="Z46" s="57"/>
      <c r="AA46" s="58"/>
      <c r="AB46" s="57"/>
      <c r="AC46" s="57"/>
      <c r="AD46" s="60"/>
      <c r="AE46" s="58"/>
      <c r="AF46" s="57"/>
      <c r="AG46" s="57"/>
      <c r="AH46" s="57"/>
      <c r="AI46" s="58"/>
      <c r="AJ46" s="62"/>
      <c r="AK46" s="71"/>
      <c r="AL46" s="62"/>
      <c r="AM46" s="62"/>
      <c r="AN46" s="62"/>
      <c r="AO46" s="62"/>
      <c r="AP46" s="62"/>
      <c r="AQ46" s="62"/>
      <c r="AR46" s="62"/>
      <c r="AS46" s="62"/>
      <c r="AT46" s="62"/>
      <c r="AU46" s="58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58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58"/>
      <c r="BT46" s="62"/>
      <c r="BU46" s="62"/>
      <c r="BV46" s="62"/>
      <c r="BW46" s="62"/>
      <c r="BX46" s="62"/>
      <c r="BY46" s="62"/>
      <c r="BZ46" s="62"/>
      <c r="CA46" s="62"/>
      <c r="CB46" s="58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72" t="n">
        <f aca="false">D46+1</f>
        <v>43</v>
      </c>
      <c r="E47" s="53"/>
      <c r="F47" s="53"/>
      <c r="G47" s="53"/>
      <c r="H47" s="53"/>
      <c r="I47" s="53"/>
      <c r="J47" s="53"/>
      <c r="K47" s="73"/>
      <c r="L47" s="72"/>
      <c r="M47" s="72"/>
      <c r="N47" s="72"/>
      <c r="O47" s="54"/>
      <c r="P47" s="54"/>
      <c r="Q47" s="54"/>
      <c r="R47" s="54"/>
      <c r="S47" s="54"/>
      <c r="T47" s="54"/>
      <c r="U47" s="54"/>
      <c r="V47" s="55"/>
      <c r="W47" s="56"/>
      <c r="X47" s="54"/>
      <c r="Y47" s="57"/>
      <c r="Z47" s="57"/>
      <c r="AA47" s="58"/>
      <c r="AB47" s="57"/>
      <c r="AC47" s="57"/>
      <c r="AD47" s="60"/>
      <c r="AE47" s="58"/>
      <c r="AF47" s="57"/>
      <c r="AG47" s="57"/>
      <c r="AH47" s="57"/>
      <c r="AI47" s="58"/>
      <c r="AJ47" s="62"/>
      <c r="AK47" s="71"/>
      <c r="AL47" s="62"/>
      <c r="AM47" s="62"/>
      <c r="AN47" s="62"/>
      <c r="AO47" s="62"/>
      <c r="AP47" s="62"/>
      <c r="AQ47" s="62"/>
      <c r="AR47" s="62"/>
      <c r="AS47" s="62"/>
      <c r="AT47" s="62"/>
      <c r="AU47" s="58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58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58"/>
      <c r="BT47" s="62"/>
      <c r="BU47" s="62"/>
      <c r="BV47" s="62"/>
      <c r="BW47" s="62"/>
      <c r="BX47" s="62"/>
      <c r="BY47" s="62"/>
      <c r="BZ47" s="62"/>
      <c r="CA47" s="62"/>
      <c r="CB47" s="58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4" t="n">
        <f aca="false">IF(COUNT(O5:O47)&gt;0,ROUND(SUM(O5:O47)/COUNTIF(O5:O47,"&lt;&gt;"),0),0)</f>
        <v>74</v>
      </c>
      <c r="P48" s="74" t="n">
        <f aca="false">IF(COUNT(P5:P47)&gt;0,ROUND(SUM(P5:P47)/COUNTIF(P5:P47,"&lt;&gt;"),0),0)</f>
        <v>61</v>
      </c>
      <c r="Q48" s="74" t="n">
        <f aca="false">IF(COUNT(Q5:Q47)&gt;0,ROUND(SUM(Q5:Q47)/COUNTIF(Q5:Q47,"&lt;&gt;"),0),0)</f>
        <v>71</v>
      </c>
      <c r="R48" s="74" t="n">
        <f aca="false">IF(COUNT(R5:R47)&gt;0,ROUND(SUM(R5:R47)/COUNTIF(R5:R47,"&lt;&gt;"),0),0)</f>
        <v>87</v>
      </c>
      <c r="S48" s="74"/>
      <c r="T48" s="74" t="n">
        <f aca="false">IF(COUNT(T5:T47)&gt;0,ROUND(SUM(T5:T47)/COUNTIF(T5:T47,"&lt;&gt;"),0),0)</f>
        <v>86</v>
      </c>
      <c r="U48" s="74"/>
      <c r="V48" s="74" t="n">
        <f aca="false">IF(COUNT(V5:V47)&gt;0,ROUND(SUM(V5:V47)/COUNTIF(V5:V47,"&lt;&gt;"),0),0)</f>
        <v>11</v>
      </c>
      <c r="W48" s="74" t="n">
        <f aca="false">IF(COUNT(W5:W47)&gt;0,ROUND(SUM(W5:W47)/COUNTIF(W5:W47,"&lt;&gt;"),0),0)</f>
        <v>76</v>
      </c>
      <c r="X48" s="74" t="n">
        <f aca="false">IF(COUNT(X5:X47)&gt;0,ROUND(SUM(X5:X47)/COUNTIF(X5:X47,"&lt;&gt;"),0),0)</f>
        <v>19</v>
      </c>
      <c r="Y48" s="74" t="n">
        <f aca="false">IF(COUNT(Y5:Y47)&gt;0,ROUND(SUM(Y5:Y47)/COUNTIF(Y5:Y47,"&lt;&gt;"),0),0)</f>
        <v>25</v>
      </c>
      <c r="Z48" s="74" t="n">
        <f aca="false">IF(COUNT(Z5:Z47)&gt;0,ROUND(SUM(Z5:Z47)/COUNTIF(Z5:Z47,"&lt;&gt;"),0),0)</f>
        <v>31</v>
      </c>
      <c r="AA48" s="74" t="n">
        <f aca="false">IF(COUNT(AA5:AA47)&gt;0,ROUND(SUM(AA5:AA47)/COUNTIF(AA5:AA47,"&lt;&gt;"),0),0)</f>
        <v>74</v>
      </c>
      <c r="AB48" s="74" t="n">
        <f aca="false">IF(COUNT(AB5:AB47)&gt;0,ROUND(SUM(AB5:AB47)/COUNTIF(AB5:AB47,"&lt;&gt;"),0),0)</f>
        <v>20</v>
      </c>
      <c r="AC48" s="74" t="n">
        <f aca="false">IF(COUNT(AC5:AC47)&gt;0,ROUND(SUM(AC5:AC47)/COUNTIF(AC5:AC47,"&lt;&gt;"),0),0)</f>
        <v>42</v>
      </c>
      <c r="AD48" s="75" t="n">
        <f aca="false">IF(COUNT(AD5:AD47)&gt;0,ROUND(SUM(AD5:AD47)/COUNTIF(AD5:AD47,"&lt;&gt;"),0),0)</f>
        <v>1</v>
      </c>
      <c r="AE48" s="74" t="n">
        <f aca="false">IF(COUNT(AE5:AE47)&gt;0,ROUND(SUM(AE5:AE47)/COUNTIF(AE5:AE47,"&lt;&gt;"),0),0)</f>
        <v>61</v>
      </c>
      <c r="AF48" s="74" t="n">
        <f aca="false">IF(COUNT(AF5:AF47)&gt;0,ROUND(SUM(AF5:AF47)/COUNTIF(AF5:AF47,"&lt;&gt;"),0),0)</f>
        <v>23</v>
      </c>
      <c r="AG48" s="74" t="n">
        <f aca="false">IF(COUNT(AG5:AG47)&gt;0,ROUND(SUM(AG5:AG47)/COUNTIF(AG5:AG47,"&lt;&gt;"),0),0)</f>
        <v>43</v>
      </c>
      <c r="AH48" s="74" t="n">
        <f aca="false">IF(COUNT(AH5:AH47)&gt;0,ROUND(SUM(AH5:AH47)/COUNTIF(AH5:AH47,"&lt;&gt;"),0),0)</f>
        <v>1</v>
      </c>
      <c r="AI48" s="74" t="n">
        <f aca="false">IF(COUNT(AI5:AI47)&gt;0,ROUND(SUM(AI5:AI47)/COUNTIF(AI5:AI47,"&lt;&gt;"),0),0)</f>
        <v>11</v>
      </c>
      <c r="AJ48" s="74" t="n">
        <f aca="false">IF(COUNT(AJ5:AJ47)&gt;0,ROUND(SUM(AJ5:AJ47)/COUNTIF(AJ5:AJ47,"&lt;&gt;"),0),0)</f>
        <v>94</v>
      </c>
      <c r="AK48" s="74" t="n">
        <f aca="false">IF(COUNT(AK5:AK47)&gt;0,ROUND(SUM(AK5:AK47)/COUNTIF(AK5:AK47,"&lt;&gt;"),0),0)</f>
        <v>69</v>
      </c>
      <c r="AL48" s="74" t="n">
        <f aca="false">IF(COUNT(AL5:AL47)&gt;0,ROUND(SUM(AL5:AL47)/COUNTIF(AL5:AL47,"&lt;&gt;"),0),0)</f>
        <v>97</v>
      </c>
      <c r="AM48" s="74" t="n">
        <f aca="false">IF(COUNT(AM5:AM47)&gt;0,ROUND(SUM(AM5:AM47)/COUNTIF(AM5:AM47,"&lt;&gt;"),0),0)</f>
        <v>98</v>
      </c>
      <c r="AN48" s="74"/>
      <c r="AO48" s="74"/>
      <c r="AP48" s="74"/>
      <c r="AQ48" s="74"/>
      <c r="AR48" s="74"/>
      <c r="AS48" s="74"/>
      <c r="AT48" s="74"/>
      <c r="AU48" s="74" t="n">
        <f aca="false">IF(COUNT(AU5:AU47)&gt;0,ROUND(SUM(AU5:AU47)/COUNTIF(AU5:AU47,"&lt;&gt;"),0),0)</f>
        <v>87</v>
      </c>
      <c r="AV48" s="74" t="n">
        <f aca="false">IF(COUNT(AV5:AV47)&gt;0,ROUND(SUM(AV5:AV47)/COUNTIF(AV5:AV47,"&lt;&gt;"),0),0)</f>
        <v>73</v>
      </c>
      <c r="AW48" s="74" t="n">
        <f aca="false">IF(COUNT(AW5:AW47)&gt;0,ROUND(SUM(AW5:AW47)/COUNTIF(AW5:AW47,"&lt;&gt;"),0),0)</f>
        <v>92</v>
      </c>
      <c r="AX48" s="74"/>
      <c r="AY48" s="74"/>
      <c r="AZ48" s="74"/>
      <c r="BA48" s="74"/>
      <c r="BB48" s="74" t="n">
        <f aca="false">IF(COUNT(BB5:BB47)&gt;0,ROUND(SUM(BB5:BB47)/COUNTIF(BB5:BB47,"&lt;&gt;"),0),0)</f>
        <v>88</v>
      </c>
      <c r="BC48" s="74"/>
      <c r="BD48" s="74"/>
      <c r="BE48" s="74" t="n">
        <f aca="false">IF(COUNT(BE5:BE47)&gt;0,ROUND(SUM(BE5:BE47)/COUNTIF(BE5:BE47,"&lt;&gt;"),0),0)</f>
        <v>88</v>
      </c>
      <c r="BF48" s="74"/>
      <c r="BG48" s="74"/>
      <c r="BH48" s="74" t="n">
        <f aca="false">IF(COUNT(BH5:BH47)&gt;0,ROUND(SUM(BH5:BH47)/COUNTIF(BH5:BH47,"&lt;&gt;"),0),0)</f>
        <v>85</v>
      </c>
      <c r="BI48" s="74" t="n">
        <f aca="false">IF(COUNT(BI5:BI47)&gt;0,ROUND(SUM(BI5:BI47)/COUNTIF(BI5:BI47,"&lt;&gt;"),0),0)</f>
        <v>88</v>
      </c>
      <c r="BJ48" s="74" t="n">
        <f aca="false">IF(COUNT(BJ5:BJ47)&gt;0,ROUND(SUM(BJ5:BJ47)/COUNTIF(BJ5:BJ47,"&lt;&gt;"),0),0)</f>
        <v>97</v>
      </c>
      <c r="BK48" s="74"/>
      <c r="BL48" s="74"/>
      <c r="BM48" s="74"/>
      <c r="BN48" s="74"/>
      <c r="BO48" s="74" t="n">
        <f aca="false">IF(COUNT(BO5:BO47)&gt;0,ROUND(SUM(BO5:BO47)/COUNTIF(BO5:BO47,"&lt;&gt;"),0),0)</f>
        <v>87</v>
      </c>
      <c r="BP48" s="74"/>
      <c r="BQ48" s="74"/>
      <c r="BR48" s="74" t="n">
        <f aca="false">IF(COUNT(BR5:BR47)&gt;0,ROUND(SUM(BR5:BR47)/COUNTIF(BR5:BR47,"&lt;&gt;"),0),0)</f>
        <v>68</v>
      </c>
      <c r="BS48" s="74" t="n">
        <f aca="false">IF(COUNT(BS5:BS47)&gt;0,ROUND(SUM(BS5:BS47)/COUNTIF(BS5:BS47,"&lt;&gt;"),0),0)</f>
        <v>86</v>
      </c>
      <c r="BT48" s="74" t="n">
        <f aca="false">IF(COUNT(BT5:BT47)&gt;0,ROUND(SUM(BT5:BT47)/COUNTIF(BT5:BT47,"&lt;&gt;"),0),0)</f>
        <v>67</v>
      </c>
      <c r="BU48" s="74" t="n">
        <f aca="false">IF(COUNT(BU5:BU47)&gt;0,ROUND(SUM(BU5:BU47)/COUNTIF(BU5:BU47,"&lt;&gt;"),0),0)</f>
        <v>80</v>
      </c>
      <c r="BV48" s="74" t="n">
        <f aca="false">IF(COUNT(BV5:BV47)&gt;0,ROUND(SUM(BV5:BV47)/COUNTIF(BV5:BV47,"&lt;&gt;"),0),0)</f>
        <v>82</v>
      </c>
      <c r="BW48" s="74"/>
      <c r="BX48" s="74"/>
      <c r="BY48" s="74"/>
      <c r="BZ48" s="74"/>
      <c r="CA48" s="74"/>
      <c r="CB48" s="74" t="n">
        <f aca="false">IF(COUNT(CB5:CB47)&gt;0,ROUND(SUM(CB5:CB47)/COUNTIF(CB5:CB47,"&lt;&gt;"),0),0)</f>
        <v>76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4" t="n">
        <f aca="false">MAX(O5:O47)</f>
        <v>100</v>
      </c>
      <c r="P49" s="74" t="n">
        <f aca="false">MAX(P5:P47)</f>
        <v>100</v>
      </c>
      <c r="Q49" s="74" t="n">
        <f aca="false">MAX(Q5:Q47)</f>
        <v>100</v>
      </c>
      <c r="R49" s="74" t="n">
        <f aca="false">MAX(R5:R47)</f>
        <v>100</v>
      </c>
      <c r="S49" s="74"/>
      <c r="T49" s="74" t="n">
        <f aca="false">MAX(T5:T47)</f>
        <v>100</v>
      </c>
      <c r="U49" s="74"/>
      <c r="V49" s="74" t="n">
        <f aca="false">MAX(V5:V47)</f>
        <v>95</v>
      </c>
      <c r="W49" s="74" t="n">
        <f aca="false">MAX(W5:W47)</f>
        <v>98</v>
      </c>
      <c r="X49" s="74" t="n">
        <f aca="false">MAX(X5:X47)</f>
        <v>20</v>
      </c>
      <c r="Y49" s="74" t="n">
        <f aca="false">MAX(Y5:Y47)</f>
        <v>30</v>
      </c>
      <c r="Z49" s="74" t="n">
        <f aca="false">MAX(Z5:Z47)</f>
        <v>50</v>
      </c>
      <c r="AA49" s="74" t="n">
        <f aca="false">MAX(AA5:AA47)</f>
        <v>100</v>
      </c>
      <c r="AB49" s="74" t="n">
        <f aca="false">MAX(AB5:AB47)</f>
        <v>30</v>
      </c>
      <c r="AC49" s="74" t="n">
        <f aca="false">MAX(AC5:AC47)</f>
        <v>70</v>
      </c>
      <c r="AD49" s="75" t="n">
        <f aca="false">MAX(AD5:AD47)</f>
        <v>1</v>
      </c>
      <c r="AE49" s="74" t="n">
        <f aca="false">MAX(AE5:AE47)</f>
        <v>100</v>
      </c>
      <c r="AF49" s="74" t="n">
        <f aca="false">MAX(AF5:AF47)</f>
        <v>30</v>
      </c>
      <c r="AG49" s="74" t="n">
        <f aca="false">MAX(AG5:AG47)</f>
        <v>65</v>
      </c>
      <c r="AH49" s="74" t="n">
        <f aca="false">MAX(AH5:AH47)</f>
        <v>1</v>
      </c>
      <c r="AI49" s="74" t="n">
        <f aca="false">MAX(AI5:AI47)</f>
        <v>95</v>
      </c>
      <c r="AJ49" s="74" t="n">
        <f aca="false">MAX(AJ5:AJ47)</f>
        <v>100</v>
      </c>
      <c r="AK49" s="74" t="n">
        <f aca="false">MAX(AK5:AK47)</f>
        <v>100</v>
      </c>
      <c r="AL49" s="74" t="n">
        <f aca="false">MAX(AL5:AL47)</f>
        <v>100</v>
      </c>
      <c r="AM49" s="74" t="n">
        <f aca="false">MAX(AM5:AM47)</f>
        <v>100</v>
      </c>
      <c r="AN49" s="74"/>
      <c r="AO49" s="74"/>
      <c r="AP49" s="74"/>
      <c r="AQ49" s="74"/>
      <c r="AR49" s="74"/>
      <c r="AS49" s="74"/>
      <c r="AT49" s="74"/>
      <c r="AU49" s="74" t="n">
        <f aca="false">MAX(AU5:AU47)</f>
        <v>100</v>
      </c>
      <c r="AV49" s="74" t="n">
        <f aca="false">MAX(AV5:AV47)</f>
        <v>100</v>
      </c>
      <c r="AW49" s="74" t="n">
        <f aca="false">MAX(AW5:AW47)</f>
        <v>100</v>
      </c>
      <c r="AX49" s="74"/>
      <c r="AY49" s="74"/>
      <c r="AZ49" s="74"/>
      <c r="BA49" s="74"/>
      <c r="BB49" s="74" t="n">
        <f aca="false">MAX(BB5:BB47)</f>
        <v>100</v>
      </c>
      <c r="BC49" s="74"/>
      <c r="BD49" s="74"/>
      <c r="BE49" s="74" t="n">
        <f aca="false">MAX(BE5:BE47)</f>
        <v>100</v>
      </c>
      <c r="BF49" s="74"/>
      <c r="BG49" s="74"/>
      <c r="BH49" s="76" t="n">
        <f aca="false">MAX(BH5:BH47)</f>
        <v>100</v>
      </c>
      <c r="BI49" s="74" t="n">
        <f aca="false">MAX(BI5:BI47)</f>
        <v>100</v>
      </c>
      <c r="BJ49" s="74" t="n">
        <f aca="false">MAX(BJ5:BJ47)</f>
        <v>100</v>
      </c>
      <c r="BK49" s="74"/>
      <c r="BL49" s="74"/>
      <c r="BM49" s="74"/>
      <c r="BN49" s="74"/>
      <c r="BO49" s="74" t="n">
        <f aca="false">MAX(BO5:BO47)</f>
        <v>100</v>
      </c>
      <c r="BP49" s="74"/>
      <c r="BQ49" s="74"/>
      <c r="BR49" s="74" t="n">
        <f aca="false">MAX(BR5:BR47)</f>
        <v>100</v>
      </c>
      <c r="BS49" s="76" t="n">
        <f aca="false">MAX(BS5:BS47)</f>
        <v>100</v>
      </c>
      <c r="BT49" s="74" t="n">
        <f aca="false">MAX(BT5:BT47)</f>
        <v>100</v>
      </c>
      <c r="BU49" s="74" t="n">
        <f aca="false">MAX(BU5:BU47)</f>
        <v>100</v>
      </c>
      <c r="BV49" s="74" t="n">
        <f aca="false">MAX(BV5:BV47)</f>
        <v>100</v>
      </c>
      <c r="BW49" s="74"/>
      <c r="BX49" s="74"/>
      <c r="BY49" s="74"/>
      <c r="BZ49" s="74"/>
      <c r="CA49" s="74"/>
      <c r="CB49" s="76" t="n">
        <f aca="false">MAX(CB5:CB47)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4" t="n">
        <f aca="false">MIN(O5:O47)</f>
        <v>0</v>
      </c>
      <c r="P50" s="74" t="n">
        <f aca="false">MIN(P5:P47)</f>
        <v>0</v>
      </c>
      <c r="Q50" s="74" t="n">
        <f aca="false">MIN(Q5:Q47)</f>
        <v>0</v>
      </c>
      <c r="R50" s="74" t="n">
        <f aca="false">MIN(R5:R47)</f>
        <v>37.3</v>
      </c>
      <c r="S50" s="74"/>
      <c r="T50" s="74" t="n">
        <f aca="false">MIN(T5:T47)</f>
        <v>41.5</v>
      </c>
      <c r="U50" s="74"/>
      <c r="V50" s="74" t="n">
        <f aca="false">MIN(V5:V47)</f>
        <v>0</v>
      </c>
      <c r="W50" s="74" t="n">
        <f aca="false">MIN(W5:W47)</f>
        <v>0</v>
      </c>
      <c r="X50" s="74" t="n">
        <f aca="false">MIN(X5:X47)</f>
        <v>0</v>
      </c>
      <c r="Y50" s="74" t="n">
        <f aca="false">MIN(Y5:Y47)</f>
        <v>0</v>
      </c>
      <c r="Z50" s="74" t="n">
        <f aca="false">MIN(Z5:Z47)</f>
        <v>0</v>
      </c>
      <c r="AA50" s="74" t="n">
        <f aca="false">MIN(AA5:AA47)</f>
        <v>0</v>
      </c>
      <c r="AB50" s="74" t="n">
        <f aca="false">MIN(AB5:AB47)</f>
        <v>0</v>
      </c>
      <c r="AC50" s="74" t="n">
        <f aca="false">MIN(AC5:AC47)</f>
        <v>0</v>
      </c>
      <c r="AD50" s="75" t="n">
        <f aca="false">MIN(AD5:AD47)</f>
        <v>0</v>
      </c>
      <c r="AE50" s="74" t="n">
        <f aca="false">MIN(AE5:AE47)</f>
        <v>0</v>
      </c>
      <c r="AF50" s="74" t="n">
        <f aca="false">MIN(AF5:AF47)</f>
        <v>0</v>
      </c>
      <c r="AG50" s="74" t="n">
        <f aca="false">MIN(AG5:AG47)</f>
        <v>0</v>
      </c>
      <c r="AH50" s="74" t="n">
        <f aca="false">MIN(AH5:AH47)</f>
        <v>0</v>
      </c>
      <c r="AI50" s="74" t="n">
        <f aca="false">MIN(AI5:AI47)</f>
        <v>0</v>
      </c>
      <c r="AJ50" s="74" t="n">
        <f aca="false">MIN(AJ5:AJ47)</f>
        <v>0</v>
      </c>
      <c r="AK50" s="74" t="n">
        <f aca="false">MIN(AK5:AK47)</f>
        <v>0</v>
      </c>
      <c r="AL50" s="74" t="n">
        <f aca="false">MIN(AL5:AL47)</f>
        <v>0</v>
      </c>
      <c r="AM50" s="74" t="n">
        <f aca="false">MIN(AM5:AM47)</f>
        <v>50</v>
      </c>
      <c r="AN50" s="74"/>
      <c r="AO50" s="74"/>
      <c r="AP50" s="74"/>
      <c r="AQ50" s="74"/>
      <c r="AR50" s="74"/>
      <c r="AS50" s="74"/>
      <c r="AT50" s="74"/>
      <c r="AU50" s="74" t="n">
        <f aca="false">MIN(AU5:AU47)</f>
        <v>37.3</v>
      </c>
      <c r="AV50" s="74" t="n">
        <f aca="false">MIN(AV5:AV47)</f>
        <v>0</v>
      </c>
      <c r="AW50" s="74" t="n">
        <f aca="false">MIN(AW5:AW47)</f>
        <v>0</v>
      </c>
      <c r="AX50" s="74"/>
      <c r="AY50" s="74"/>
      <c r="AZ50" s="74"/>
      <c r="BA50" s="74"/>
      <c r="BB50" s="74" t="n">
        <f aca="false">MIN(BB5:BB47)</f>
        <v>0</v>
      </c>
      <c r="BC50" s="74"/>
      <c r="BD50" s="74"/>
      <c r="BE50" s="74" t="n">
        <f aca="false">MIN(BE5:BE47)</f>
        <v>0</v>
      </c>
      <c r="BF50" s="74"/>
      <c r="BG50" s="74"/>
      <c r="BH50" s="76" t="n">
        <f aca="false">MIN(BH5:BH47)</f>
        <v>0</v>
      </c>
      <c r="BI50" s="74" t="n">
        <f aca="false">MIN(BI5:BI47)</f>
        <v>0</v>
      </c>
      <c r="BJ50" s="74" t="n">
        <f aca="false">MIN(BJ5:BJ47)</f>
        <v>80</v>
      </c>
      <c r="BK50" s="74"/>
      <c r="BL50" s="74"/>
      <c r="BM50" s="74"/>
      <c r="BN50" s="74"/>
      <c r="BO50" s="74" t="n">
        <f aca="false">MIN(BO5:BO47)</f>
        <v>0</v>
      </c>
      <c r="BP50" s="74"/>
      <c r="BQ50" s="74"/>
      <c r="BR50" s="74" t="n">
        <f aca="false">MIN(BR5:BR47)</f>
        <v>0</v>
      </c>
      <c r="BS50" s="76" t="n">
        <f aca="false">MIN(BS5:BS47)</f>
        <v>41.5</v>
      </c>
      <c r="BT50" s="74" t="n">
        <f aca="false">MIN(BT5:BT47)</f>
        <v>0</v>
      </c>
      <c r="BU50" s="74" t="n">
        <f aca="false">MIN(BU5:BU47)</f>
        <v>0</v>
      </c>
      <c r="BV50" s="74" t="n">
        <f aca="false">MIN(BV5:BV47)</f>
        <v>0</v>
      </c>
      <c r="BW50" s="74"/>
      <c r="BX50" s="74"/>
      <c r="BY50" s="74"/>
      <c r="BZ50" s="74"/>
      <c r="CA50" s="74"/>
      <c r="CB50" s="76" t="n">
        <f aca="false">MIN(CB5:CB47)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77" t="n">
        <f aca="false">COUNTIF(O5:O47,"&gt;=55")</f>
        <v>31</v>
      </c>
      <c r="P51" s="77" t="n">
        <f aca="false">COUNTIF(P5:P47,"&gt;=55")</f>
        <v>26</v>
      </c>
      <c r="Q51" s="77" t="n">
        <f aca="false">COUNTIF(Q5:Q47,"&gt;=55")</f>
        <v>32</v>
      </c>
      <c r="R51" s="77" t="n">
        <f aca="false">COUNTIF(R5:R47,"&gt;=55")</f>
        <v>34</v>
      </c>
      <c r="S51" s="77"/>
      <c r="T51" s="77" t="n">
        <f aca="false">COUNTIF(T5:T47,"&gt;=55")</f>
        <v>33</v>
      </c>
      <c r="U51" s="77"/>
      <c r="V51" s="77" t="n">
        <f aca="false">COUNTIF(V5:V47,"&gt;=55")</f>
        <v>4</v>
      </c>
      <c r="W51" s="77" t="n">
        <f aca="false">COUNTIF(W5:W43,"&gt;=55")</f>
        <v>32</v>
      </c>
      <c r="X51" s="77" t="n">
        <f aca="false">COUNTIF(X5:X47,"&gt;=55")</f>
        <v>0</v>
      </c>
      <c r="Y51" s="77" t="n">
        <f aca="false">COUNTIF(Y5:Y47,"&gt;=55")</f>
        <v>0</v>
      </c>
      <c r="Z51" s="77" t="n">
        <f aca="false">COUNTIF(Z5:Z47,"&gt;=55")</f>
        <v>0</v>
      </c>
      <c r="AA51" s="77" t="n">
        <f aca="false">COUNTIF(AA5:AA47,"&gt;=55")</f>
        <v>31</v>
      </c>
      <c r="AB51" s="77" t="n">
        <f aca="false">COUNTIF(AB5:AB47,"&gt;=55")</f>
        <v>0</v>
      </c>
      <c r="AC51" s="77" t="n">
        <f aca="false">COUNTIF(AC5:AC47,"&gt;=55")</f>
        <v>14</v>
      </c>
      <c r="AD51" s="75" t="n">
        <f aca="false">COUNTIF(AD5:AD47,"&gt;=55")</f>
        <v>0</v>
      </c>
      <c r="AE51" s="77" t="n">
        <f aca="false">COUNTIF(AE5:AE47,"&gt;=55")</f>
        <v>26</v>
      </c>
      <c r="AF51" s="77" t="n">
        <f aca="false">COUNTIF(AF5:AF47,"&gt;=55")</f>
        <v>0</v>
      </c>
      <c r="AG51" s="77" t="n">
        <f aca="false">COUNTIF(AG5:AG47,"&gt;=55")</f>
        <v>2</v>
      </c>
      <c r="AH51" s="77" t="n">
        <f aca="false">COUNTIF(AH5:AH47,"&gt;=55")</f>
        <v>0</v>
      </c>
      <c r="AI51" s="77" t="n">
        <f aca="false">COUNTIF(AI5:AI47,"&gt;=55")</f>
        <v>4</v>
      </c>
      <c r="AJ51" s="77" t="n">
        <f aca="false">COUNTIF(AJ5:AJ47,"&gt;=55")</f>
        <v>34</v>
      </c>
      <c r="AK51" s="77" t="n">
        <f aca="false">COUNTIF(AK5:AK47,"&gt;=55")</f>
        <v>25</v>
      </c>
      <c r="AL51" s="77" t="n">
        <f aca="false">COUNTIF(AL5:AL47,"&gt;=55")</f>
        <v>35</v>
      </c>
      <c r="AM51" s="77" t="n">
        <f aca="false">COUNTIF(AM5:AM47,"&gt;=55")</f>
        <v>35</v>
      </c>
      <c r="AN51" s="77"/>
      <c r="AO51" s="77"/>
      <c r="AP51" s="77"/>
      <c r="AQ51" s="77"/>
      <c r="AR51" s="77"/>
      <c r="AS51" s="77"/>
      <c r="AT51" s="77"/>
      <c r="AU51" s="74" t="n">
        <f aca="false">COUNTIF(AU5:AU47,"&gt;=55")</f>
        <v>34</v>
      </c>
      <c r="AV51" s="77" t="n">
        <f aca="false">COUNTIF(AV5:AV47,"&gt;=55")</f>
        <v>27</v>
      </c>
      <c r="AW51" s="77" t="n">
        <f aca="false">COUNTIF(AW5:AW47,"&gt;=55")</f>
        <v>34</v>
      </c>
      <c r="AX51" s="77"/>
      <c r="AY51" s="77"/>
      <c r="AZ51" s="77"/>
      <c r="BA51" s="77"/>
      <c r="BB51" s="77" t="n">
        <f aca="false">COUNTIF(BB5:BB47,"&gt;=55")</f>
        <v>32</v>
      </c>
      <c r="BC51" s="77"/>
      <c r="BD51" s="77"/>
      <c r="BE51" s="77" t="n">
        <f aca="false">COUNTIF(BE5:BE47,"&gt;=55")</f>
        <v>32</v>
      </c>
      <c r="BF51" s="77"/>
      <c r="BG51" s="77"/>
      <c r="BH51" s="76" t="n">
        <f aca="false">COUNTIF(BH5:BH47,"&gt;=55")</f>
        <v>31</v>
      </c>
      <c r="BI51" s="77" t="n">
        <f aca="false">COUNTIF(BI5:BI47,"&gt;=55")</f>
        <v>32</v>
      </c>
      <c r="BJ51" s="77" t="n">
        <f aca="false">COUNTIF(BJ5:BJ47,"&gt;=55")</f>
        <v>35</v>
      </c>
      <c r="BK51" s="77"/>
      <c r="BL51" s="77"/>
      <c r="BM51" s="77"/>
      <c r="BN51" s="77"/>
      <c r="BO51" s="77" t="n">
        <f aca="false">COUNTIF(BO5:BO47,"&gt;=55")</f>
        <v>32</v>
      </c>
      <c r="BP51" s="77"/>
      <c r="BQ51" s="77"/>
      <c r="BR51" s="77" t="n">
        <f aca="false">COUNTIF(BR5:BR47,"&gt;=55")</f>
        <v>23</v>
      </c>
      <c r="BS51" s="76" t="n">
        <f aca="false">COUNTIF(BS5:BS47,"&gt;=55")</f>
        <v>33</v>
      </c>
      <c r="BT51" s="77" t="n">
        <f aca="false">COUNTIF(BT5:BT47,"&gt;=55")</f>
        <v>24</v>
      </c>
      <c r="BU51" s="77" t="n">
        <f aca="false">COUNTIF(BU5:BU47,"&gt;=55")</f>
        <v>29</v>
      </c>
      <c r="BV51" s="77" t="n">
        <f aca="false">COUNTIF(BV5:BV47,"&gt;=55")</f>
        <v>30</v>
      </c>
      <c r="BW51" s="77"/>
      <c r="BX51" s="77"/>
      <c r="BY51" s="77"/>
      <c r="BZ51" s="77"/>
      <c r="CA51" s="77"/>
      <c r="CB51" s="76" t="n">
        <f aca="false">COUNTIF(CB5:CB47,"&gt;=55")</f>
        <v>30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77" t="n">
        <f aca="false">+$K$53-O51</f>
        <v>5</v>
      </c>
      <c r="P52" s="77" t="n">
        <f aca="false">+$K$53-P51</f>
        <v>10</v>
      </c>
      <c r="Q52" s="77" t="n">
        <f aca="false">+$K$53-Q51</f>
        <v>4</v>
      </c>
      <c r="R52" s="77" t="n">
        <f aca="false">+$K$53-R51</f>
        <v>2</v>
      </c>
      <c r="S52" s="77"/>
      <c r="T52" s="77" t="n">
        <f aca="false">+$K$53-T51</f>
        <v>3</v>
      </c>
      <c r="U52" s="77"/>
      <c r="V52" s="77" t="n">
        <f aca="false">+$K$53-V51</f>
        <v>32</v>
      </c>
      <c r="W52" s="77" t="n">
        <f aca="false">+$K$53-W51</f>
        <v>4</v>
      </c>
      <c r="X52" s="77" t="n">
        <f aca="false">+$K$53-X51</f>
        <v>36</v>
      </c>
      <c r="Y52" s="77" t="n">
        <f aca="false">+$K$53-Y51</f>
        <v>36</v>
      </c>
      <c r="Z52" s="77" t="n">
        <f aca="false">+$K$53-Z51</f>
        <v>36</v>
      </c>
      <c r="AA52" s="77" t="n">
        <f aca="false">+$K$53-AA51</f>
        <v>5</v>
      </c>
      <c r="AB52" s="77" t="n">
        <f aca="false">+$K$53-AB51</f>
        <v>36</v>
      </c>
      <c r="AC52" s="77" t="n">
        <f aca="false">+$K$53-AC51</f>
        <v>22</v>
      </c>
      <c r="AD52" s="75" t="n">
        <f aca="false">+$K$53-AD51</f>
        <v>36</v>
      </c>
      <c r="AE52" s="77" t="n">
        <f aca="false">+$K$53-AE51</f>
        <v>10</v>
      </c>
      <c r="AF52" s="77" t="n">
        <f aca="false">+$K$53-AF51</f>
        <v>36</v>
      </c>
      <c r="AG52" s="77" t="n">
        <f aca="false">+$K$53-AG51</f>
        <v>34</v>
      </c>
      <c r="AH52" s="77" t="n">
        <f aca="false">+$K$53-AH51</f>
        <v>36</v>
      </c>
      <c r="AI52" s="77" t="n">
        <f aca="false">+$K$53-AI51</f>
        <v>32</v>
      </c>
      <c r="AJ52" s="77" t="n">
        <f aca="false">+$K$53-AJ51</f>
        <v>2</v>
      </c>
      <c r="AK52" s="77" t="n">
        <f aca="false">+$K$53-AK51</f>
        <v>11</v>
      </c>
      <c r="AL52" s="77" t="n">
        <f aca="false">+$K$53-AL51</f>
        <v>1</v>
      </c>
      <c r="AM52" s="77" t="n">
        <f aca="false">+$K$53-AM51</f>
        <v>1</v>
      </c>
      <c r="AN52" s="77"/>
      <c r="AO52" s="77"/>
      <c r="AP52" s="77"/>
      <c r="AQ52" s="77"/>
      <c r="AR52" s="77"/>
      <c r="AS52" s="77"/>
      <c r="AT52" s="77"/>
      <c r="AU52" s="74" t="n">
        <f aca="false">+$K$53-AU51</f>
        <v>2</v>
      </c>
      <c r="AV52" s="77" t="n">
        <f aca="false">+$K$53-AV51</f>
        <v>9</v>
      </c>
      <c r="AW52" s="77" t="n">
        <f aca="false">+$K$53-AW51</f>
        <v>2</v>
      </c>
      <c r="AX52" s="77"/>
      <c r="AY52" s="77"/>
      <c r="AZ52" s="77"/>
      <c r="BA52" s="77"/>
      <c r="BB52" s="77" t="n">
        <f aca="false">+$K$53-BB51</f>
        <v>4</v>
      </c>
      <c r="BC52" s="77"/>
      <c r="BD52" s="77"/>
      <c r="BE52" s="77" t="n">
        <f aca="false">+$K$53-BE51</f>
        <v>4</v>
      </c>
      <c r="BF52" s="77"/>
      <c r="BG52" s="77"/>
      <c r="BH52" s="76" t="n">
        <f aca="false">+$K$53-BH51</f>
        <v>5</v>
      </c>
      <c r="BI52" s="77" t="n">
        <f aca="false">+$K$53-BI51</f>
        <v>4</v>
      </c>
      <c r="BJ52" s="77" t="n">
        <f aca="false">+$K$53-BJ51</f>
        <v>1</v>
      </c>
      <c r="BK52" s="77"/>
      <c r="BL52" s="77"/>
      <c r="BM52" s="77"/>
      <c r="BN52" s="77"/>
      <c r="BO52" s="77" t="n">
        <f aca="false">+$K$53-BO51</f>
        <v>4</v>
      </c>
      <c r="BP52" s="77"/>
      <c r="BQ52" s="77"/>
      <c r="BR52" s="77" t="n">
        <f aca="false">+$K$53-BR51</f>
        <v>13</v>
      </c>
      <c r="BS52" s="76" t="n">
        <f aca="false">+$K$53-BS51</f>
        <v>3</v>
      </c>
      <c r="BT52" s="77" t="n">
        <f aca="false">+$K$53-BT51</f>
        <v>12</v>
      </c>
      <c r="BU52" s="77" t="n">
        <f aca="false">+$K$53-BU51</f>
        <v>7</v>
      </c>
      <c r="BV52" s="77" t="n">
        <f aca="false">+$K$53-BV51</f>
        <v>6</v>
      </c>
      <c r="BW52" s="77"/>
      <c r="BX52" s="77"/>
      <c r="BY52" s="77"/>
      <c r="BZ52" s="77"/>
      <c r="CA52" s="77"/>
      <c r="CB52" s="76" t="n">
        <f aca="false">+$K$53-CB51</f>
        <v>6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36</v>
      </c>
      <c r="AD53" s="78"/>
    </row>
    <row r="54" customFormat="false" ht="15.75" hidden="false" customHeight="true" outlineLevel="0" collapsed="false">
      <c r="AD54" s="78"/>
    </row>
    <row r="55" customFormat="false" ht="15.75" hidden="false" customHeight="true" outlineLevel="0" collapsed="false">
      <c r="AD55" s="78"/>
    </row>
    <row r="56" customFormat="false" ht="15.75" hidden="false" customHeight="true" outlineLevel="0" collapsed="false">
      <c r="AD56" s="78"/>
    </row>
    <row r="57" customFormat="false" ht="15.75" hidden="false" customHeight="true" outlineLevel="0" collapsed="false">
      <c r="AD57" s="78"/>
    </row>
    <row r="58" customFormat="false" ht="15.75" hidden="false" customHeight="true" outlineLevel="0" collapsed="false">
      <c r="AD58" s="78"/>
    </row>
    <row r="59" customFormat="false" ht="15.75" hidden="false" customHeight="true" outlineLevel="0" collapsed="false">
      <c r="AD59" s="78"/>
    </row>
    <row r="60" customFormat="false" ht="15.75" hidden="false" customHeight="true" outlineLevel="0" collapsed="false">
      <c r="AD60" s="78"/>
    </row>
    <row r="61" customFormat="false" ht="15.75" hidden="false" customHeight="true" outlineLevel="0" collapsed="false">
      <c r="AD61" s="78"/>
    </row>
    <row r="62" customFormat="false" ht="15.75" hidden="false" customHeight="true" outlineLevel="0" collapsed="false">
      <c r="AD62" s="78"/>
    </row>
    <row r="63" customFormat="false" ht="15.75" hidden="false" customHeight="true" outlineLevel="0" collapsed="false">
      <c r="AD63" s="78"/>
    </row>
    <row r="64" customFormat="false" ht="15.75" hidden="false" customHeight="true" outlineLevel="0" collapsed="false">
      <c r="AD64" s="78"/>
    </row>
    <row r="65" customFormat="false" ht="15.75" hidden="false" customHeight="true" outlineLevel="0" collapsed="false">
      <c r="AD65" s="78"/>
    </row>
    <row r="66" customFormat="false" ht="15.75" hidden="false" customHeight="true" outlineLevel="0" collapsed="false">
      <c r="AD66" s="78"/>
    </row>
    <row r="67" customFormat="false" ht="15.75" hidden="false" customHeight="true" outlineLevel="0" collapsed="false">
      <c r="AD67" s="78"/>
    </row>
    <row r="68" customFormat="false" ht="15.75" hidden="false" customHeight="true" outlineLevel="0" collapsed="false">
      <c r="AD68" s="78"/>
    </row>
    <row r="69" customFormat="false" ht="15.75" hidden="false" customHeight="true" outlineLevel="0" collapsed="false">
      <c r="AD69" s="78"/>
    </row>
    <row r="70" customFormat="false" ht="15.75" hidden="false" customHeight="true" outlineLevel="0" collapsed="false">
      <c r="AD70" s="78"/>
    </row>
    <row r="71" customFormat="false" ht="15.75" hidden="false" customHeight="true" outlineLevel="0" collapsed="false">
      <c r="AD71" s="78"/>
    </row>
    <row r="72" customFormat="false" ht="15.75" hidden="false" customHeight="true" outlineLevel="0" collapsed="false">
      <c r="AD72" s="78"/>
    </row>
    <row r="73" customFormat="false" ht="15.75" hidden="false" customHeight="true" outlineLevel="0" collapsed="false">
      <c r="AD73" s="78"/>
    </row>
    <row r="74" customFormat="false" ht="15.75" hidden="false" customHeight="true" outlineLevel="0" collapsed="false">
      <c r="AD74" s="78"/>
    </row>
    <row r="75" customFormat="false" ht="15.75" hidden="false" customHeight="true" outlineLevel="0" collapsed="false">
      <c r="AD75" s="78"/>
    </row>
    <row r="76" customFormat="false" ht="15.75" hidden="false" customHeight="true" outlineLevel="0" collapsed="false">
      <c r="AD76" s="78"/>
    </row>
    <row r="77" customFormat="false" ht="15.75" hidden="false" customHeight="true" outlineLevel="0" collapsed="false">
      <c r="AD77" s="78"/>
    </row>
    <row r="78" customFormat="false" ht="15.75" hidden="false" customHeight="true" outlineLevel="0" collapsed="false">
      <c r="AD78" s="78"/>
    </row>
    <row r="79" customFormat="false" ht="15.75" hidden="false" customHeight="true" outlineLevel="0" collapsed="false">
      <c r="AD79" s="78"/>
    </row>
    <row r="80" customFormat="false" ht="15.75" hidden="false" customHeight="true" outlineLevel="0" collapsed="false">
      <c r="AD80" s="78"/>
    </row>
    <row r="81" customFormat="false" ht="15.75" hidden="false" customHeight="true" outlineLevel="0" collapsed="false">
      <c r="AD81" s="78"/>
    </row>
    <row r="82" customFormat="false" ht="15.75" hidden="false" customHeight="true" outlineLevel="0" collapsed="false">
      <c r="AD82" s="78"/>
    </row>
    <row r="83" customFormat="false" ht="15.75" hidden="false" customHeight="true" outlineLevel="0" collapsed="false">
      <c r="AD83" s="78"/>
    </row>
    <row r="84" customFormat="false" ht="15.75" hidden="false" customHeight="true" outlineLevel="0" collapsed="false">
      <c r="AD84" s="78"/>
    </row>
    <row r="85" customFormat="false" ht="15.75" hidden="false" customHeight="true" outlineLevel="0" collapsed="false">
      <c r="AD85" s="78"/>
    </row>
    <row r="86" customFormat="false" ht="15.75" hidden="false" customHeight="true" outlineLevel="0" collapsed="false">
      <c r="AD86" s="78"/>
    </row>
    <row r="87" customFormat="false" ht="15.75" hidden="false" customHeight="true" outlineLevel="0" collapsed="false">
      <c r="AD87" s="78"/>
    </row>
    <row r="88" customFormat="false" ht="15.75" hidden="false" customHeight="true" outlineLevel="0" collapsed="false">
      <c r="AD88" s="78"/>
    </row>
    <row r="89" customFormat="false" ht="15.75" hidden="false" customHeight="true" outlineLevel="0" collapsed="false">
      <c r="AD89" s="78"/>
    </row>
    <row r="90" customFormat="false" ht="15.75" hidden="false" customHeight="true" outlineLevel="0" collapsed="false">
      <c r="AD90" s="78"/>
    </row>
    <row r="91" customFormat="false" ht="15.75" hidden="false" customHeight="true" outlineLevel="0" collapsed="false">
      <c r="AD91" s="78"/>
    </row>
    <row r="92" customFormat="false" ht="15.75" hidden="false" customHeight="true" outlineLevel="0" collapsed="false">
      <c r="AD92" s="78"/>
    </row>
    <row r="93" customFormat="false" ht="15.75" hidden="false" customHeight="true" outlineLevel="0" collapsed="false">
      <c r="AD93" s="78"/>
    </row>
    <row r="94" customFormat="false" ht="15.75" hidden="false" customHeight="true" outlineLevel="0" collapsed="false">
      <c r="AD94" s="78"/>
    </row>
    <row r="95" customFormat="false" ht="15.75" hidden="false" customHeight="true" outlineLevel="0" collapsed="false">
      <c r="AD95" s="78"/>
    </row>
    <row r="96" customFormat="false" ht="15.75" hidden="false" customHeight="true" outlineLevel="0" collapsed="false">
      <c r="AD96" s="78"/>
    </row>
    <row r="97" customFormat="false" ht="15.75" hidden="false" customHeight="true" outlineLevel="0" collapsed="false">
      <c r="AD97" s="78"/>
    </row>
    <row r="98" customFormat="false" ht="15.75" hidden="false" customHeight="true" outlineLevel="0" collapsed="false">
      <c r="AD98" s="78"/>
    </row>
    <row r="99" customFormat="false" ht="15.75" hidden="false" customHeight="true" outlineLevel="0" collapsed="false">
      <c r="AD99" s="78"/>
    </row>
    <row r="100" customFormat="false" ht="15.75" hidden="false" customHeight="true" outlineLevel="0" collapsed="false">
      <c r="AD100" s="78"/>
    </row>
    <row r="101" customFormat="false" ht="15.75" hidden="false" customHeight="true" outlineLevel="0" collapsed="false">
      <c r="AD101" s="78"/>
    </row>
    <row r="102" customFormat="false" ht="15.75" hidden="false" customHeight="true" outlineLevel="0" collapsed="false">
      <c r="AD102" s="78"/>
    </row>
    <row r="103" customFormat="false" ht="15.75" hidden="false" customHeight="true" outlineLevel="0" collapsed="false">
      <c r="AD103" s="78"/>
    </row>
    <row r="104" customFormat="false" ht="15.75" hidden="false" customHeight="true" outlineLevel="0" collapsed="false">
      <c r="AD104" s="78"/>
    </row>
    <row r="105" customFormat="false" ht="15.75" hidden="false" customHeight="true" outlineLevel="0" collapsed="false">
      <c r="AD105" s="78"/>
    </row>
    <row r="106" customFormat="false" ht="15.75" hidden="false" customHeight="true" outlineLevel="0" collapsed="false">
      <c r="AD106" s="78"/>
    </row>
    <row r="107" customFormat="false" ht="15.75" hidden="false" customHeight="true" outlineLevel="0" collapsed="false">
      <c r="AD107" s="78"/>
    </row>
    <row r="108" customFormat="false" ht="15.75" hidden="false" customHeight="true" outlineLevel="0" collapsed="false">
      <c r="AD108" s="78"/>
    </row>
    <row r="109" customFormat="false" ht="15.75" hidden="false" customHeight="true" outlineLevel="0" collapsed="false">
      <c r="AD109" s="78"/>
    </row>
    <row r="110" customFormat="false" ht="15.75" hidden="false" customHeight="true" outlineLevel="0" collapsed="false">
      <c r="AD110" s="78"/>
    </row>
    <row r="111" customFormat="false" ht="15.75" hidden="false" customHeight="true" outlineLevel="0" collapsed="false">
      <c r="AD111" s="78"/>
    </row>
    <row r="112" customFormat="false" ht="15.75" hidden="false" customHeight="true" outlineLevel="0" collapsed="false">
      <c r="AD112" s="78"/>
    </row>
    <row r="113" customFormat="false" ht="15.75" hidden="false" customHeight="true" outlineLevel="0" collapsed="false">
      <c r="AD113" s="78"/>
    </row>
    <row r="114" customFormat="false" ht="15.75" hidden="false" customHeight="true" outlineLevel="0" collapsed="false">
      <c r="AD114" s="78"/>
    </row>
    <row r="115" customFormat="false" ht="15.75" hidden="false" customHeight="true" outlineLevel="0" collapsed="false">
      <c r="AD115" s="78"/>
    </row>
    <row r="116" customFormat="false" ht="15.75" hidden="false" customHeight="true" outlineLevel="0" collapsed="false">
      <c r="AD116" s="78"/>
    </row>
    <row r="117" customFormat="false" ht="15.75" hidden="false" customHeight="true" outlineLevel="0" collapsed="false">
      <c r="AD117" s="78"/>
    </row>
    <row r="118" customFormat="false" ht="15.75" hidden="false" customHeight="true" outlineLevel="0" collapsed="false">
      <c r="AD118" s="78"/>
    </row>
    <row r="119" customFormat="false" ht="15.75" hidden="false" customHeight="true" outlineLevel="0" collapsed="false">
      <c r="AD119" s="78"/>
    </row>
    <row r="120" customFormat="false" ht="15.75" hidden="false" customHeight="true" outlineLevel="0" collapsed="false">
      <c r="AD120" s="78"/>
    </row>
    <row r="121" customFormat="false" ht="15.75" hidden="false" customHeight="true" outlineLevel="0" collapsed="false">
      <c r="AD121" s="78"/>
    </row>
    <row r="122" customFormat="false" ht="15.75" hidden="false" customHeight="true" outlineLevel="0" collapsed="false">
      <c r="AD122" s="78"/>
    </row>
    <row r="123" customFormat="false" ht="15.75" hidden="false" customHeight="true" outlineLevel="0" collapsed="false">
      <c r="AD123" s="78"/>
    </row>
    <row r="124" customFormat="false" ht="15.75" hidden="false" customHeight="true" outlineLevel="0" collapsed="false">
      <c r="AD124" s="78"/>
    </row>
    <row r="125" customFormat="false" ht="15.75" hidden="false" customHeight="true" outlineLevel="0" collapsed="false">
      <c r="AD125" s="78"/>
    </row>
    <row r="126" customFormat="false" ht="15.75" hidden="false" customHeight="true" outlineLevel="0" collapsed="false">
      <c r="AD126" s="78"/>
    </row>
    <row r="127" customFormat="false" ht="15.75" hidden="false" customHeight="true" outlineLevel="0" collapsed="false">
      <c r="AD127" s="78"/>
    </row>
    <row r="128" customFormat="false" ht="15.75" hidden="false" customHeight="true" outlineLevel="0" collapsed="false">
      <c r="AD128" s="78"/>
    </row>
    <row r="129" customFormat="false" ht="15.75" hidden="false" customHeight="true" outlineLevel="0" collapsed="false">
      <c r="AD129" s="78"/>
    </row>
    <row r="130" customFormat="false" ht="15.75" hidden="false" customHeight="true" outlineLevel="0" collapsed="false">
      <c r="AD130" s="78"/>
    </row>
    <row r="131" customFormat="false" ht="15.75" hidden="false" customHeight="true" outlineLevel="0" collapsed="false">
      <c r="AD131" s="78"/>
    </row>
    <row r="132" customFormat="false" ht="15.75" hidden="false" customHeight="true" outlineLevel="0" collapsed="false">
      <c r="AD132" s="78"/>
    </row>
    <row r="133" customFormat="false" ht="15.75" hidden="false" customHeight="true" outlineLevel="0" collapsed="false">
      <c r="AD133" s="78"/>
    </row>
    <row r="134" customFormat="false" ht="15.75" hidden="false" customHeight="true" outlineLevel="0" collapsed="false">
      <c r="AD134" s="78"/>
    </row>
    <row r="135" customFormat="false" ht="15.75" hidden="false" customHeight="true" outlineLevel="0" collapsed="false">
      <c r="AD135" s="78"/>
    </row>
    <row r="136" customFormat="false" ht="15.75" hidden="false" customHeight="true" outlineLevel="0" collapsed="false">
      <c r="AD136" s="78"/>
    </row>
    <row r="137" customFormat="false" ht="15.75" hidden="false" customHeight="true" outlineLevel="0" collapsed="false">
      <c r="AD137" s="78"/>
    </row>
    <row r="138" customFormat="false" ht="15.75" hidden="false" customHeight="true" outlineLevel="0" collapsed="false">
      <c r="AD138" s="78"/>
    </row>
    <row r="139" customFormat="false" ht="15.75" hidden="false" customHeight="true" outlineLevel="0" collapsed="false">
      <c r="AD139" s="78"/>
    </row>
    <row r="140" customFormat="false" ht="15.75" hidden="false" customHeight="true" outlineLevel="0" collapsed="false">
      <c r="AD140" s="78"/>
    </row>
    <row r="141" customFormat="false" ht="15.75" hidden="false" customHeight="true" outlineLevel="0" collapsed="false">
      <c r="AD141" s="78"/>
    </row>
    <row r="142" customFormat="false" ht="15.75" hidden="false" customHeight="true" outlineLevel="0" collapsed="false">
      <c r="AD142" s="78"/>
    </row>
    <row r="143" customFormat="false" ht="15.75" hidden="false" customHeight="true" outlineLevel="0" collapsed="false">
      <c r="AD143" s="78"/>
    </row>
    <row r="144" customFormat="false" ht="15.75" hidden="false" customHeight="true" outlineLevel="0" collapsed="false">
      <c r="AD144" s="78"/>
    </row>
    <row r="145" customFormat="false" ht="15.75" hidden="false" customHeight="true" outlineLevel="0" collapsed="false">
      <c r="AD145" s="78"/>
    </row>
    <row r="146" customFormat="false" ht="15.75" hidden="false" customHeight="true" outlineLevel="0" collapsed="false">
      <c r="AD146" s="78"/>
    </row>
    <row r="147" customFormat="false" ht="15.75" hidden="false" customHeight="true" outlineLevel="0" collapsed="false">
      <c r="AD147" s="78"/>
    </row>
    <row r="148" customFormat="false" ht="15.75" hidden="false" customHeight="true" outlineLevel="0" collapsed="false">
      <c r="AD148" s="78"/>
    </row>
    <row r="149" customFormat="false" ht="15.75" hidden="false" customHeight="true" outlineLevel="0" collapsed="false">
      <c r="AD149" s="78"/>
    </row>
    <row r="150" customFormat="false" ht="15.75" hidden="false" customHeight="true" outlineLevel="0" collapsed="false">
      <c r="AD150" s="78"/>
    </row>
    <row r="151" customFormat="false" ht="15.75" hidden="false" customHeight="true" outlineLevel="0" collapsed="false">
      <c r="AD151" s="78"/>
    </row>
    <row r="152" customFormat="false" ht="15.75" hidden="false" customHeight="true" outlineLevel="0" collapsed="false">
      <c r="AD152" s="78"/>
    </row>
    <row r="153" customFormat="false" ht="15.75" hidden="false" customHeight="true" outlineLevel="0" collapsed="false">
      <c r="AD153" s="78"/>
    </row>
    <row r="154" customFormat="false" ht="15.75" hidden="false" customHeight="true" outlineLevel="0" collapsed="false">
      <c r="AD154" s="78"/>
    </row>
    <row r="155" customFormat="false" ht="15.75" hidden="false" customHeight="true" outlineLevel="0" collapsed="false">
      <c r="AD155" s="78"/>
    </row>
    <row r="156" customFormat="false" ht="15.75" hidden="false" customHeight="true" outlineLevel="0" collapsed="false">
      <c r="AD156" s="78"/>
    </row>
    <row r="157" customFormat="false" ht="15.75" hidden="false" customHeight="true" outlineLevel="0" collapsed="false">
      <c r="AD157" s="78"/>
    </row>
    <row r="158" customFormat="false" ht="15.75" hidden="false" customHeight="true" outlineLevel="0" collapsed="false">
      <c r="AD158" s="78"/>
    </row>
    <row r="159" customFormat="false" ht="15.75" hidden="false" customHeight="true" outlineLevel="0" collapsed="false">
      <c r="AD159" s="78"/>
    </row>
    <row r="160" customFormat="false" ht="15.75" hidden="false" customHeight="true" outlineLevel="0" collapsed="false">
      <c r="AD160" s="78"/>
    </row>
    <row r="161" customFormat="false" ht="15.75" hidden="false" customHeight="true" outlineLevel="0" collapsed="false">
      <c r="AD161" s="78"/>
    </row>
    <row r="162" customFormat="false" ht="15.75" hidden="false" customHeight="true" outlineLevel="0" collapsed="false">
      <c r="AD162" s="78"/>
    </row>
    <row r="163" customFormat="false" ht="15.75" hidden="false" customHeight="true" outlineLevel="0" collapsed="false">
      <c r="AD163" s="78"/>
    </row>
    <row r="164" customFormat="false" ht="15.75" hidden="false" customHeight="true" outlineLevel="0" collapsed="false">
      <c r="AD164" s="78"/>
    </row>
    <row r="165" customFormat="false" ht="15.75" hidden="false" customHeight="true" outlineLevel="0" collapsed="false">
      <c r="AD165" s="78"/>
    </row>
    <row r="166" customFormat="false" ht="15.75" hidden="false" customHeight="true" outlineLevel="0" collapsed="false">
      <c r="AD166" s="78"/>
    </row>
    <row r="167" customFormat="false" ht="15.75" hidden="false" customHeight="true" outlineLevel="0" collapsed="false">
      <c r="AD167" s="78"/>
    </row>
    <row r="168" customFormat="false" ht="15.75" hidden="false" customHeight="true" outlineLevel="0" collapsed="false">
      <c r="AD168" s="78"/>
    </row>
    <row r="169" customFormat="false" ht="15.75" hidden="false" customHeight="true" outlineLevel="0" collapsed="false">
      <c r="AD169" s="78"/>
    </row>
    <row r="170" customFormat="false" ht="15.75" hidden="false" customHeight="true" outlineLevel="0" collapsed="false">
      <c r="AD170" s="78"/>
    </row>
    <row r="171" customFormat="false" ht="15.75" hidden="false" customHeight="true" outlineLevel="0" collapsed="false">
      <c r="AD171" s="78"/>
    </row>
    <row r="172" customFormat="false" ht="15.75" hidden="false" customHeight="true" outlineLevel="0" collapsed="false">
      <c r="AD172" s="78"/>
    </row>
    <row r="173" customFormat="false" ht="15.75" hidden="false" customHeight="true" outlineLevel="0" collapsed="false">
      <c r="AD173" s="78"/>
    </row>
    <row r="174" customFormat="false" ht="15.75" hidden="false" customHeight="true" outlineLevel="0" collapsed="false">
      <c r="AD174" s="78"/>
    </row>
    <row r="175" customFormat="false" ht="15.75" hidden="false" customHeight="true" outlineLevel="0" collapsed="false">
      <c r="AD175" s="78"/>
    </row>
    <row r="176" customFormat="false" ht="15.75" hidden="false" customHeight="true" outlineLevel="0" collapsed="false">
      <c r="AD176" s="78"/>
    </row>
    <row r="177" customFormat="false" ht="15.75" hidden="false" customHeight="true" outlineLevel="0" collapsed="false">
      <c r="AD177" s="78"/>
    </row>
    <row r="178" customFormat="false" ht="15.75" hidden="false" customHeight="true" outlineLevel="0" collapsed="false">
      <c r="AD178" s="78"/>
    </row>
    <row r="179" customFormat="false" ht="15.75" hidden="false" customHeight="true" outlineLevel="0" collapsed="false">
      <c r="AD179" s="78"/>
    </row>
    <row r="180" customFormat="false" ht="15.75" hidden="false" customHeight="true" outlineLevel="0" collapsed="false">
      <c r="AD180" s="78"/>
    </row>
    <row r="181" customFormat="false" ht="15.75" hidden="false" customHeight="true" outlineLevel="0" collapsed="false">
      <c r="AD181" s="78"/>
    </row>
    <row r="182" customFormat="false" ht="15.75" hidden="false" customHeight="true" outlineLevel="0" collapsed="false">
      <c r="AD182" s="78"/>
    </row>
    <row r="183" customFormat="false" ht="15.75" hidden="false" customHeight="true" outlineLevel="0" collapsed="false">
      <c r="AD183" s="78"/>
    </row>
    <row r="184" customFormat="false" ht="15.75" hidden="false" customHeight="true" outlineLevel="0" collapsed="false">
      <c r="AD184" s="78"/>
    </row>
    <row r="185" customFormat="false" ht="15.75" hidden="false" customHeight="true" outlineLevel="0" collapsed="false">
      <c r="AD185" s="78"/>
    </row>
    <row r="186" customFormat="false" ht="15.75" hidden="false" customHeight="true" outlineLevel="0" collapsed="false">
      <c r="AD186" s="78"/>
    </row>
    <row r="187" customFormat="false" ht="15.75" hidden="false" customHeight="true" outlineLevel="0" collapsed="false">
      <c r="AD187" s="78"/>
    </row>
    <row r="188" customFormat="false" ht="15.75" hidden="false" customHeight="true" outlineLevel="0" collapsed="false">
      <c r="AD188" s="78"/>
    </row>
    <row r="189" customFormat="false" ht="15.75" hidden="false" customHeight="true" outlineLevel="0" collapsed="false">
      <c r="AD189" s="78"/>
    </row>
    <row r="190" customFormat="false" ht="15.75" hidden="false" customHeight="true" outlineLevel="0" collapsed="false">
      <c r="AD190" s="78"/>
    </row>
    <row r="191" customFormat="false" ht="15.75" hidden="false" customHeight="true" outlineLevel="0" collapsed="false">
      <c r="AD191" s="78"/>
    </row>
    <row r="192" customFormat="false" ht="15.75" hidden="false" customHeight="true" outlineLevel="0" collapsed="false">
      <c r="AD192" s="78"/>
    </row>
    <row r="193" customFormat="false" ht="15.75" hidden="false" customHeight="true" outlineLevel="0" collapsed="false">
      <c r="AD193" s="78"/>
    </row>
    <row r="194" customFormat="false" ht="15.75" hidden="false" customHeight="true" outlineLevel="0" collapsed="false">
      <c r="AD194" s="78"/>
    </row>
    <row r="195" customFormat="false" ht="15.75" hidden="false" customHeight="true" outlineLevel="0" collapsed="false">
      <c r="AD195" s="78"/>
    </row>
    <row r="196" customFormat="false" ht="15.75" hidden="false" customHeight="true" outlineLevel="0" collapsed="false">
      <c r="AD196" s="78"/>
    </row>
    <row r="197" customFormat="false" ht="15.75" hidden="false" customHeight="true" outlineLevel="0" collapsed="false">
      <c r="AD197" s="78"/>
    </row>
    <row r="198" customFormat="false" ht="15.75" hidden="false" customHeight="true" outlineLevel="0" collapsed="false">
      <c r="AD198" s="78"/>
    </row>
    <row r="199" customFormat="false" ht="15.75" hidden="false" customHeight="true" outlineLevel="0" collapsed="false">
      <c r="AD199" s="78"/>
    </row>
    <row r="200" customFormat="false" ht="15.75" hidden="false" customHeight="true" outlineLevel="0" collapsed="false">
      <c r="AD200" s="78"/>
    </row>
    <row r="201" customFormat="false" ht="15.75" hidden="false" customHeight="true" outlineLevel="0" collapsed="false">
      <c r="AD201" s="78"/>
    </row>
    <row r="202" customFormat="false" ht="15.75" hidden="false" customHeight="true" outlineLevel="0" collapsed="false">
      <c r="AD202" s="78"/>
    </row>
    <row r="203" customFormat="false" ht="15.75" hidden="false" customHeight="true" outlineLevel="0" collapsed="false">
      <c r="AD203" s="78"/>
    </row>
    <row r="204" customFormat="false" ht="15.75" hidden="false" customHeight="true" outlineLevel="0" collapsed="false">
      <c r="AD204" s="78"/>
    </row>
    <row r="205" customFormat="false" ht="15.75" hidden="false" customHeight="true" outlineLevel="0" collapsed="false">
      <c r="AD205" s="78"/>
    </row>
    <row r="206" customFormat="false" ht="15.75" hidden="false" customHeight="true" outlineLevel="0" collapsed="false">
      <c r="AD206" s="78"/>
    </row>
    <row r="207" customFormat="false" ht="15.75" hidden="false" customHeight="true" outlineLevel="0" collapsed="false">
      <c r="AD207" s="78"/>
    </row>
    <row r="208" customFormat="false" ht="15.75" hidden="false" customHeight="true" outlineLevel="0" collapsed="false">
      <c r="AD208" s="78"/>
    </row>
    <row r="209" customFormat="false" ht="15.75" hidden="false" customHeight="true" outlineLevel="0" collapsed="false">
      <c r="AD209" s="78"/>
    </row>
    <row r="210" customFormat="false" ht="15.75" hidden="false" customHeight="true" outlineLevel="0" collapsed="false">
      <c r="AD210" s="78"/>
    </row>
    <row r="211" customFormat="false" ht="15.75" hidden="false" customHeight="true" outlineLevel="0" collapsed="false">
      <c r="AD211" s="78"/>
    </row>
    <row r="212" customFormat="false" ht="15.75" hidden="false" customHeight="true" outlineLevel="0" collapsed="false">
      <c r="AD212" s="78"/>
    </row>
    <row r="213" customFormat="false" ht="15.75" hidden="false" customHeight="true" outlineLevel="0" collapsed="false">
      <c r="AD213" s="78"/>
    </row>
    <row r="214" customFormat="false" ht="15.75" hidden="false" customHeight="true" outlineLevel="0" collapsed="false">
      <c r="AD214" s="78"/>
    </row>
    <row r="215" customFormat="false" ht="15.75" hidden="false" customHeight="true" outlineLevel="0" collapsed="false">
      <c r="AD215" s="78"/>
    </row>
    <row r="216" customFormat="false" ht="15.75" hidden="false" customHeight="true" outlineLevel="0" collapsed="false">
      <c r="AD216" s="78"/>
    </row>
    <row r="217" customFormat="false" ht="15.75" hidden="false" customHeight="true" outlineLevel="0" collapsed="false">
      <c r="AD217" s="78"/>
    </row>
    <row r="218" customFormat="false" ht="15.75" hidden="false" customHeight="true" outlineLevel="0" collapsed="false">
      <c r="AD218" s="78"/>
    </row>
    <row r="219" customFormat="false" ht="15.75" hidden="false" customHeight="true" outlineLevel="0" collapsed="false">
      <c r="AD219" s="78"/>
    </row>
    <row r="220" customFormat="false" ht="15.75" hidden="false" customHeight="true" outlineLevel="0" collapsed="false">
      <c r="AD220" s="78"/>
    </row>
    <row r="221" customFormat="false" ht="15.75" hidden="false" customHeight="true" outlineLevel="0" collapsed="false">
      <c r="AD221" s="78"/>
    </row>
    <row r="222" customFormat="false" ht="15.75" hidden="false" customHeight="true" outlineLevel="0" collapsed="false">
      <c r="AD222" s="78"/>
    </row>
    <row r="223" customFormat="false" ht="15.75" hidden="false" customHeight="true" outlineLevel="0" collapsed="false">
      <c r="AD223" s="78"/>
    </row>
    <row r="224" customFormat="false" ht="15.75" hidden="false" customHeight="true" outlineLevel="0" collapsed="false">
      <c r="AD224" s="78"/>
    </row>
    <row r="225" customFormat="false" ht="15.75" hidden="false" customHeight="true" outlineLevel="0" collapsed="false">
      <c r="AD225" s="78"/>
    </row>
    <row r="226" customFormat="false" ht="15.75" hidden="false" customHeight="true" outlineLevel="0" collapsed="false">
      <c r="AD226" s="78"/>
    </row>
    <row r="227" customFormat="false" ht="15.75" hidden="false" customHeight="true" outlineLevel="0" collapsed="false">
      <c r="AD227" s="78"/>
    </row>
    <row r="228" customFormat="false" ht="15.75" hidden="false" customHeight="true" outlineLevel="0" collapsed="false">
      <c r="AD228" s="78"/>
    </row>
    <row r="229" customFormat="false" ht="15.75" hidden="false" customHeight="true" outlineLevel="0" collapsed="false">
      <c r="AD229" s="78"/>
    </row>
    <row r="230" customFormat="false" ht="15.75" hidden="false" customHeight="true" outlineLevel="0" collapsed="false">
      <c r="AD230" s="78"/>
    </row>
    <row r="231" customFormat="false" ht="15.75" hidden="false" customHeight="true" outlineLevel="0" collapsed="false">
      <c r="AD231" s="78"/>
    </row>
    <row r="232" customFormat="false" ht="15.75" hidden="false" customHeight="true" outlineLevel="0" collapsed="false">
      <c r="AD232" s="78"/>
    </row>
    <row r="233" customFormat="false" ht="15.75" hidden="false" customHeight="true" outlineLevel="0" collapsed="false">
      <c r="AD233" s="78"/>
    </row>
    <row r="234" customFormat="false" ht="15.75" hidden="false" customHeight="true" outlineLevel="0" collapsed="false">
      <c r="AD234" s="78"/>
    </row>
    <row r="235" customFormat="false" ht="15.75" hidden="false" customHeight="true" outlineLevel="0" collapsed="false">
      <c r="AD235" s="78"/>
    </row>
    <row r="236" customFormat="false" ht="15.75" hidden="false" customHeight="true" outlineLevel="0" collapsed="false">
      <c r="AD236" s="78"/>
    </row>
    <row r="237" customFormat="false" ht="15.75" hidden="false" customHeight="true" outlineLevel="0" collapsed="false">
      <c r="AD237" s="78"/>
    </row>
    <row r="238" customFormat="false" ht="15.75" hidden="false" customHeight="true" outlineLevel="0" collapsed="false">
      <c r="AD238" s="78"/>
    </row>
    <row r="239" customFormat="false" ht="15.75" hidden="false" customHeight="true" outlineLevel="0" collapsed="false">
      <c r="AD239" s="78"/>
    </row>
    <row r="240" customFormat="false" ht="15.75" hidden="false" customHeight="true" outlineLevel="0" collapsed="false">
      <c r="AD240" s="78"/>
    </row>
    <row r="241" customFormat="false" ht="15.75" hidden="false" customHeight="true" outlineLevel="0" collapsed="false">
      <c r="AD241" s="78"/>
    </row>
    <row r="242" customFormat="false" ht="15.75" hidden="false" customHeight="true" outlineLevel="0" collapsed="false">
      <c r="AD242" s="78"/>
    </row>
    <row r="243" customFormat="false" ht="15.75" hidden="false" customHeight="true" outlineLevel="0" collapsed="false">
      <c r="AD243" s="78"/>
    </row>
    <row r="244" customFormat="false" ht="15.75" hidden="false" customHeight="true" outlineLevel="0" collapsed="false">
      <c r="AD244" s="78"/>
    </row>
    <row r="245" customFormat="false" ht="15.75" hidden="false" customHeight="true" outlineLevel="0" collapsed="false">
      <c r="AD245" s="78"/>
    </row>
    <row r="246" customFormat="false" ht="15.75" hidden="false" customHeight="true" outlineLevel="0" collapsed="false">
      <c r="AD246" s="78"/>
    </row>
    <row r="247" customFormat="false" ht="15.75" hidden="false" customHeight="true" outlineLevel="0" collapsed="false">
      <c r="AD247" s="78"/>
    </row>
    <row r="248" customFormat="false" ht="15.75" hidden="false" customHeight="true" outlineLevel="0" collapsed="false">
      <c r="AD248" s="78"/>
    </row>
    <row r="249" customFormat="false" ht="15.75" hidden="false" customHeight="true" outlineLevel="0" collapsed="false">
      <c r="AD249" s="78"/>
    </row>
    <row r="250" customFormat="false" ht="15.75" hidden="false" customHeight="true" outlineLevel="0" collapsed="false">
      <c r="AD250" s="78"/>
    </row>
    <row r="251" customFormat="false" ht="15.75" hidden="false" customHeight="true" outlineLevel="0" collapsed="false">
      <c r="AD251" s="78"/>
    </row>
    <row r="252" customFormat="false" ht="15.75" hidden="false" customHeight="true" outlineLevel="0" collapsed="false">
      <c r="AD252" s="78"/>
    </row>
    <row r="253" customFormat="false" ht="15.75" hidden="false" customHeight="true" outlineLevel="0" collapsed="false">
      <c r="AD253" s="78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A1"/>
    <mergeCell ref="AB1:AE1"/>
    <mergeCell ref="AF1:AI1"/>
    <mergeCell ref="AJ1:AU1"/>
    <mergeCell ref="AV1:BH1"/>
    <mergeCell ref="BI1:BS1"/>
    <mergeCell ref="BT1:CB1"/>
    <mergeCell ref="O2:W2"/>
  </mergeCells>
  <conditionalFormatting sqref="O5:V48 AA5:AA48 AE5:AE48 AI5:AI48 AU5:AV48 AW5:AW43 AX5:BG48 BS41:CB52 BH41:BH48 AW45:AW48 W48:Z48 AB48:AD48 AF48:AH48 AJ48:AT48 BI48:BR48 BS5:BS52">
    <cfRule type="cellIs" priority="2" operator="lessThan" aboveAverage="0" equalAverage="0" bottom="0" percent="0" rank="0" text="" dxfId="1">
      <formula>54.5</formula>
    </cfRule>
  </conditionalFormatting>
  <conditionalFormatting sqref="AA5:AA47 AE5:AE47 AI41:AV47 AW5:AW43 AX5:BG47 BI5:BP47 BQ5:BQ14 BR5:BR47 BT6:CA47 BQ16:BQ47 BH41:BH47 AW45:AW47 AI5:AI40 AT5:AV40">
    <cfRule type="containsText" priority="3" operator="containsText" aboveAverage="0" equalAverage="0" bottom="0" percent="0" rank="0" text="A" dxfId="2">
      <formula>NOT(ISERROR(SEARCH("A",AA5)))</formula>
    </cfRule>
  </conditionalFormatting>
  <conditionalFormatting sqref="BH49:BH52">
    <cfRule type="cellIs" priority="4" operator="lessThan" aboveAverage="0" equalAverage="0" bottom="0" percent="0" rank="0" text="" dxfId="1">
      <formula>54.5</formula>
    </cfRule>
  </conditionalFormatting>
  <conditionalFormatting sqref="BH50">
    <cfRule type="cellIs" priority="5" operator="lessThan" aboveAverage="0" equalAverage="0" bottom="0" percent="0" rank="0" text="" dxfId="1">
      <formula>54.5</formula>
    </cfRule>
  </conditionalFormatting>
  <conditionalFormatting sqref="BH51">
    <cfRule type="cellIs" priority="6" operator="lessThan" aboveAverage="0" equalAverage="0" bottom="0" percent="0" rank="0" text="" dxfId="1">
      <formula>54.5</formula>
    </cfRule>
  </conditionalFormatting>
  <conditionalFormatting sqref="BH52">
    <cfRule type="cellIs" priority="7" operator="lessThan" aboveAverage="0" equalAverage="0" bottom="0" percent="0" rank="0" text="" dxfId="1">
      <formula>54.5</formula>
    </cfRule>
  </conditionalFormatting>
  <conditionalFormatting sqref="BH5:BH40">
    <cfRule type="cellIs" priority="8" operator="lessThan" aboveAverage="0" equalAverage="0" bottom="0" percent="0" rank="0" text="" dxfId="1">
      <formula>54.5</formula>
    </cfRule>
  </conditionalFormatting>
  <conditionalFormatting sqref="BH5:BH40">
    <cfRule type="containsText" priority="9" operator="containsText" aboveAverage="0" equalAverage="0" bottom="0" percent="0" rank="0" text="A" dxfId="2">
      <formula>NOT(ISERROR(SEARCH("A",BH5)))</formula>
    </cfRule>
  </conditionalFormatting>
  <dataValidations count="2">
    <dataValidation allowBlank="true" operator="between" showDropDown="false" showErrorMessage="false" showInputMessage="false" sqref="AD5:AD44" type="list">
      <formula1>$D$50:$D$53</formula1>
      <formula2>0</formula2>
    </dataValidation>
    <dataValidation allowBlank="true" operator="between" showDropDown="false" showErrorMessage="true" showInputMessage="false" sqref="AH5:AH43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U4" colorId="64" zoomScale="100" zoomScaleNormal="100" zoomScalePageLayoutView="100" workbookViewId="0">
      <selection pane="topLeft" activeCell="BN11" activeCellId="0" sqref="BN:BN"/>
    </sheetView>
  </sheetViews>
  <sheetFormatPr defaultColWidth="14.515625" defaultRowHeight="15" zeroHeight="false" outlineLevelRow="0" outlineLevelCol="0"/>
  <cols>
    <col collapsed="false" customWidth="true" hidden="true" outlineLevel="0" max="1" min="1" style="0" width="12.14"/>
    <col collapsed="false" customWidth="true" hidden="true" outlineLevel="0" max="2" min="2" style="0" width="3.43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43"/>
    <col collapsed="false" customWidth="true" hidden="false" outlineLevel="0" max="7" min="7" style="0" width="9"/>
    <col collapsed="false" customWidth="true" hidden="false" outlineLevel="0" max="8" min="8" style="0" width="3.43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27.43"/>
    <col collapsed="false" customWidth="true" hidden="true" outlineLevel="0" max="12" min="12" style="0" width="4.86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6" min="24" style="0" width="6.01"/>
    <col collapsed="false" customWidth="true" hidden="false" outlineLevel="0" max="27" min="27" style="0" width="4.14"/>
    <col collapsed="false" customWidth="true" hidden="false" outlineLevel="0" max="30" min="28" style="0" width="6.01"/>
    <col collapsed="false" customWidth="true" hidden="false" outlineLevel="0" max="31" min="31" style="0" width="4.14"/>
    <col collapsed="false" customWidth="true" hidden="false" outlineLevel="0" max="34" min="32" style="0" width="6.71"/>
    <col collapsed="false" customWidth="true" hidden="false" outlineLevel="0" max="35" min="35" style="0" width="4.14"/>
    <col collapsed="false" customWidth="true" hidden="false" outlineLevel="0" max="46" min="36" style="0" width="6.71"/>
    <col collapsed="false" customWidth="true" hidden="false" outlineLevel="0" max="47" min="47" style="0" width="7.41"/>
    <col collapsed="false" customWidth="true" hidden="false" outlineLevel="0" max="59" min="48" style="0" width="6.71"/>
    <col collapsed="false" customWidth="true" hidden="false" outlineLevel="0" max="60" min="60" style="0" width="4.71"/>
    <col collapsed="false" customWidth="true" hidden="false" outlineLevel="0" max="70" min="61" style="0" width="6.71"/>
    <col collapsed="false" customWidth="true" hidden="false" outlineLevel="0" max="71" min="71" style="0" width="4.71"/>
    <col collapsed="false" customWidth="true" hidden="false" outlineLevel="0" max="79" min="72" style="0" width="6.71"/>
    <col collapsed="false" customWidth="true" hidden="false" outlineLevel="0" max="80" min="80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 t="s">
        <v>13</v>
      </c>
      <c r="AC1" s="28"/>
      <c r="AD1" s="28"/>
      <c r="AE1" s="28"/>
      <c r="AF1" s="29" t="s">
        <v>14</v>
      </c>
      <c r="AG1" s="29"/>
      <c r="AH1" s="29"/>
      <c r="AI1" s="29"/>
      <c r="AJ1" s="30" t="s">
        <v>15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 t="s">
        <v>16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2" t="s">
        <v>17</v>
      </c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3" t="s">
        <v>18</v>
      </c>
      <c r="BU1" s="33"/>
      <c r="BV1" s="33"/>
      <c r="BW1" s="33"/>
      <c r="BX1" s="33"/>
      <c r="BY1" s="33"/>
      <c r="BZ1" s="33"/>
      <c r="CA1" s="33"/>
      <c r="CB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6"/>
      <c r="AB2" s="35" t="n">
        <v>30</v>
      </c>
      <c r="AC2" s="35" t="n">
        <v>70</v>
      </c>
      <c r="AD2" s="35"/>
      <c r="AE2" s="36"/>
      <c r="AF2" s="35" t="n">
        <v>40</v>
      </c>
      <c r="AG2" s="35" t="n">
        <v>60</v>
      </c>
      <c r="AH2" s="35"/>
      <c r="AI2" s="38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39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31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32"/>
      <c r="BT2" s="27"/>
      <c r="BU2" s="27"/>
      <c r="BV2" s="27"/>
      <c r="BW2" s="27"/>
      <c r="BX2" s="27"/>
      <c r="BY2" s="27"/>
      <c r="BZ2" s="27"/>
      <c r="CA2" s="27"/>
      <c r="CB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36"/>
      <c r="AB3" s="42" t="n">
        <v>0.3</v>
      </c>
      <c r="AC3" s="42" t="n">
        <v>0.7</v>
      </c>
      <c r="AD3" s="42"/>
      <c r="AE3" s="36"/>
      <c r="AF3" s="42" t="n">
        <f aca="false">AF2/100</f>
        <v>0.4</v>
      </c>
      <c r="AG3" s="42" t="n">
        <f aca="false">AG2/100</f>
        <v>0.6</v>
      </c>
      <c r="AH3" s="42"/>
      <c r="AI3" s="38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9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31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32"/>
      <c r="BT3" s="43"/>
      <c r="BU3" s="43"/>
      <c r="BV3" s="43"/>
      <c r="BW3" s="43"/>
      <c r="BX3" s="43"/>
      <c r="BY3" s="43"/>
      <c r="BZ3" s="43"/>
      <c r="CA3" s="43"/>
      <c r="CB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36" t="s">
        <v>32</v>
      </c>
      <c r="AB4" s="27" t="s">
        <v>40</v>
      </c>
      <c r="AC4" s="27" t="s">
        <v>41</v>
      </c>
      <c r="AD4" s="27" t="s">
        <v>43</v>
      </c>
      <c r="AE4" s="36" t="s">
        <v>33</v>
      </c>
      <c r="AF4" s="27" t="s">
        <v>40</v>
      </c>
      <c r="AG4" s="27" t="s">
        <v>41</v>
      </c>
      <c r="AH4" s="27" t="s">
        <v>43</v>
      </c>
      <c r="AI4" s="29" t="s">
        <v>39</v>
      </c>
      <c r="AJ4" s="48" t="s">
        <v>44</v>
      </c>
      <c r="AK4" s="48" t="s">
        <v>45</v>
      </c>
      <c r="AL4" s="48" t="s">
        <v>46</v>
      </c>
      <c r="AM4" s="48" t="s">
        <v>47</v>
      </c>
      <c r="AN4" s="48" t="s">
        <v>48</v>
      </c>
      <c r="AO4" s="48" t="s">
        <v>49</v>
      </c>
      <c r="AP4" s="48" t="s">
        <v>50</v>
      </c>
      <c r="AQ4" s="48" t="s">
        <v>51</v>
      </c>
      <c r="AR4" s="48" t="s">
        <v>52</v>
      </c>
      <c r="AS4" s="48" t="s">
        <v>53</v>
      </c>
      <c r="AT4" s="48" t="s">
        <v>54</v>
      </c>
      <c r="AU4" s="49" t="s">
        <v>35</v>
      </c>
      <c r="AV4" s="48" t="s">
        <v>44</v>
      </c>
      <c r="AW4" s="48" t="s">
        <v>45</v>
      </c>
      <c r="AX4" s="48" t="s">
        <v>46</v>
      </c>
      <c r="AY4" s="48" t="s">
        <v>47</v>
      </c>
      <c r="AZ4" s="48" t="s">
        <v>48</v>
      </c>
      <c r="BA4" s="48" t="s">
        <v>49</v>
      </c>
      <c r="BB4" s="48" t="s">
        <v>50</v>
      </c>
      <c r="BC4" s="48" t="s">
        <v>51</v>
      </c>
      <c r="BD4" s="48" t="s">
        <v>52</v>
      </c>
      <c r="BE4" s="48" t="s">
        <v>53</v>
      </c>
      <c r="BF4" s="48" t="s">
        <v>55</v>
      </c>
      <c r="BG4" s="48" t="s">
        <v>56</v>
      </c>
      <c r="BH4" s="50" t="s">
        <v>36</v>
      </c>
      <c r="BI4" s="48" t="s">
        <v>44</v>
      </c>
      <c r="BJ4" s="48" t="s">
        <v>45</v>
      </c>
      <c r="BK4" s="48" t="s">
        <v>46</v>
      </c>
      <c r="BL4" s="48" t="s">
        <v>47</v>
      </c>
      <c r="BM4" s="48" t="s">
        <v>48</v>
      </c>
      <c r="BN4" s="48" t="s">
        <v>49</v>
      </c>
      <c r="BO4" s="48" t="s">
        <v>50</v>
      </c>
      <c r="BP4" s="48" t="s">
        <v>51</v>
      </c>
      <c r="BQ4" s="48" t="s">
        <v>52</v>
      </c>
      <c r="BR4" s="48" t="s">
        <v>53</v>
      </c>
      <c r="BS4" s="51" t="s">
        <v>37</v>
      </c>
      <c r="BT4" s="48" t="s">
        <v>45</v>
      </c>
      <c r="BU4" s="48" t="s">
        <v>46</v>
      </c>
      <c r="BV4" s="48" t="s">
        <v>47</v>
      </c>
      <c r="BW4" s="48" t="s">
        <v>48</v>
      </c>
      <c r="BX4" s="48" t="s">
        <v>49</v>
      </c>
      <c r="BY4" s="48" t="s">
        <v>50</v>
      </c>
      <c r="BZ4" s="48" t="s">
        <v>51</v>
      </c>
      <c r="CA4" s="48" t="s">
        <v>52</v>
      </c>
      <c r="CB4" s="52" t="s">
        <v>38</v>
      </c>
    </row>
    <row r="5" customFormat="false" ht="15.75" hidden="false" customHeight="true" outlineLevel="0" collapsed="false">
      <c r="A5" s="13" t="str">
        <f aca="false">$E5&amp;"-"&amp;$F5</f>
        <v>202060567-k</v>
      </c>
      <c r="B5" s="18" t="n">
        <f aca="false">$W5</f>
        <v>46</v>
      </c>
      <c r="C5" s="13"/>
      <c r="D5" s="53" t="n">
        <v>1</v>
      </c>
      <c r="E5" s="53" t="s">
        <v>277</v>
      </c>
      <c r="F5" s="53" t="s">
        <v>278</v>
      </c>
      <c r="G5" s="53" t="s">
        <v>279</v>
      </c>
      <c r="H5" s="53" t="s">
        <v>108</v>
      </c>
      <c r="I5" s="53" t="s">
        <v>280</v>
      </c>
      <c r="J5" s="53" t="s">
        <v>281</v>
      </c>
      <c r="K5" s="53" t="s">
        <v>282</v>
      </c>
      <c r="L5" s="53" t="s">
        <v>58</v>
      </c>
      <c r="M5" s="53" t="s">
        <v>64</v>
      </c>
      <c r="N5" s="53" t="s">
        <v>283</v>
      </c>
      <c r="O5" s="54" t="n">
        <f aca="false">$AA5</f>
        <v>70</v>
      </c>
      <c r="P5" s="54" t="n">
        <f aca="false">$AE5</f>
        <v>0</v>
      </c>
      <c r="Q5" s="66" t="n">
        <f aca="false">IFERROR(IF($V5&lt;&gt;0,ROUND(AVERAGE(AA5,AE5,AI5),0),ROUND(($O5*0.5+$P5*0.5),0)),)</f>
        <v>46</v>
      </c>
      <c r="R5" s="54" t="n">
        <f aca="false">$AU5</f>
        <v>100</v>
      </c>
      <c r="S5" s="54" t="n">
        <f aca="false">$BH5</f>
        <v>100</v>
      </c>
      <c r="T5" s="54" t="n">
        <f aca="false">$BS5</f>
        <v>100.5</v>
      </c>
      <c r="U5" s="54" t="n">
        <f aca="false">$CB5</f>
        <v>100</v>
      </c>
      <c r="V5" s="55" t="n">
        <f aca="false">$AI5</f>
        <v>67</v>
      </c>
      <c r="W5" s="56" t="n">
        <f aca="false">IF($Q5&gt;=55,ROUND($Q5*$Q$3+$R5*$R$3+$S5*$S$3+$T5*$T$3+$U5*$U$3,0),$Q5)</f>
        <v>46</v>
      </c>
      <c r="X5" s="54" t="n">
        <v>15</v>
      </c>
      <c r="Y5" s="57" t="n">
        <v>30</v>
      </c>
      <c r="Z5" s="57" t="n">
        <v>25</v>
      </c>
      <c r="AA5" s="58" t="n">
        <f aca="false">IFERROR(SUM(X5:Z5),0)</f>
        <v>70</v>
      </c>
      <c r="AB5" s="79" t="n">
        <v>0</v>
      </c>
      <c r="AC5" s="79" t="n">
        <v>0</v>
      </c>
      <c r="AD5" s="80" t="n">
        <v>1</v>
      </c>
      <c r="AE5" s="81" t="n">
        <f aca="false">ROUND(AB5+(AC5*AD5),0)</f>
        <v>0</v>
      </c>
      <c r="AF5" s="57" t="n">
        <v>25</v>
      </c>
      <c r="AG5" s="57" t="n">
        <v>60</v>
      </c>
      <c r="AH5" s="57" t="n">
        <v>0.7</v>
      </c>
      <c r="AI5" s="58" t="n">
        <f aca="false">ROUND(AF5 + (AG5*AH5),0)</f>
        <v>67</v>
      </c>
      <c r="AJ5" s="61" t="n">
        <f aca="false">IFERROR(__xludf.dummyfunction("""COMPUTED_VALUE"""),100)</f>
        <v>100</v>
      </c>
      <c r="AK5" s="61" t="n">
        <f aca="false">IFERROR(__xludf.dummyfunction("""COMPUTED_VALUE"""),100)</f>
        <v>100</v>
      </c>
      <c r="AL5" s="61" t="n">
        <f aca="false">IFERROR(__xludf.dummyfunction("""COMPUTED_VALUE"""),100)</f>
        <v>100</v>
      </c>
      <c r="AM5" s="61" t="n">
        <f aca="false">IFERROR(__xludf.dummyfunction("""COMPUTED_VALUE"""),100)</f>
        <v>100</v>
      </c>
      <c r="AN5" s="61" t="n">
        <f aca="false">IFERROR(__xludf.dummyfunction("""COMPUTED_VALUE"""),100)</f>
        <v>100</v>
      </c>
      <c r="AO5" s="61" t="n">
        <f aca="false">IFERROR(__xludf.dummyfunction("""COMPUTED_VALUE"""),100)</f>
        <v>100</v>
      </c>
      <c r="AP5" s="61" t="n">
        <f aca="false">IFERROR(__xludf.dummyfunction("""COMPUTED_VALUE"""),100)</f>
        <v>100</v>
      </c>
      <c r="AQ5" s="61" t="n">
        <f aca="false">IFERROR(__xludf.dummyfunction("""COMPUTED_VALUE"""),100)</f>
        <v>100</v>
      </c>
      <c r="AR5" s="61" t="n">
        <f aca="false">IFERROR(__xludf.dummyfunction("""COMPUTED_VALUE"""),100)</f>
        <v>100</v>
      </c>
      <c r="AS5" s="61" t="n">
        <f aca="false">IFERROR(__xludf.dummyfunction("""COMPUTED_VALUE"""),100)</f>
        <v>100</v>
      </c>
      <c r="AT5" s="62"/>
      <c r="AU5" s="58" t="n">
        <f aca="false">IFERROR(AVERAGE(AJ5:AT5),0)</f>
        <v>100</v>
      </c>
      <c r="AV5" s="62" t="n">
        <v>100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/>
      <c r="BG5" s="62"/>
      <c r="BH5" s="58" t="n">
        <f aca="false">IFERROR(AVERAGE(AV5:BG5),0)</f>
        <v>100</v>
      </c>
      <c r="BI5" s="62" t="n">
        <v>100</v>
      </c>
      <c r="BJ5" s="62" t="n">
        <v>100</v>
      </c>
      <c r="BK5" s="62" t="n">
        <v>100</v>
      </c>
      <c r="BL5" s="62" t="n">
        <v>100</v>
      </c>
      <c r="BM5" s="62" t="n">
        <v>105</v>
      </c>
      <c r="BN5" s="62" t="n">
        <v>100</v>
      </c>
      <c r="BO5" s="62" t="n">
        <v>100</v>
      </c>
      <c r="BP5" s="62" t="n">
        <v>100</v>
      </c>
      <c r="BQ5" s="62" t="n">
        <v>100</v>
      </c>
      <c r="BR5" s="62" t="n">
        <v>100</v>
      </c>
      <c r="BS5" s="58" t="n">
        <f aca="false">IFERROR(AVERAGE(BI5:BR5),0)</f>
        <v>100.5</v>
      </c>
      <c r="BT5" s="61" t="n">
        <f aca="false">IFERROR(__xludf.dummyfunction("""COMPUTED_VALUE"""),100)</f>
        <v>100</v>
      </c>
      <c r="BU5" s="61" t="n">
        <f aca="false">IFERROR(__xludf.dummyfunction("""COMPUTED_VALUE"""),100)</f>
        <v>100</v>
      </c>
      <c r="BV5" s="61" t="n">
        <f aca="false">IFERROR(__xludf.dummyfunction("""COMPUTED_VALUE"""),100)</f>
        <v>100</v>
      </c>
      <c r="BW5" s="61" t="n">
        <f aca="false">IFERROR(__xludf.dummyfunction("""COMPUTED_VALUE"""),100)</f>
        <v>100</v>
      </c>
      <c r="BX5" s="61" t="n">
        <f aca="false">IFERROR(__xludf.dummyfunction("""COMPUTED_VALUE"""),100)</f>
        <v>100</v>
      </c>
      <c r="BY5" s="61" t="n">
        <f aca="false">IFERROR(__xludf.dummyfunction("""COMPUTED_VALUE"""),100)</f>
        <v>100</v>
      </c>
      <c r="BZ5" s="61" t="n">
        <f aca="false">IFERROR(__xludf.dummyfunction("""COMPUTED_VALUE"""),100)</f>
        <v>100</v>
      </c>
      <c r="CA5" s="61" t="n">
        <f aca="false">IFERROR(__xludf.dummyfunction("""COMPUTED_VALUE"""),100)</f>
        <v>100</v>
      </c>
      <c r="CB5" s="61" t="n">
        <f aca="false">IFERROR(__xludf.dummyfunction("""COMPUTED_VALUE"""),100)</f>
        <v>100</v>
      </c>
    </row>
    <row r="6" customFormat="false" ht="15.75" hidden="false" customHeight="true" outlineLevel="0" collapsed="false">
      <c r="A6" s="13" t="str">
        <f aca="false">$E6&amp;"-"&amp;$F6</f>
        <v>202060539-4</v>
      </c>
      <c r="B6" s="18" t="n">
        <f aca="false">$W6</f>
        <v>100</v>
      </c>
      <c r="C6" s="13"/>
      <c r="D6" s="63" t="n">
        <v>2</v>
      </c>
      <c r="E6" s="53" t="s">
        <v>284</v>
      </c>
      <c r="F6" s="53" t="s">
        <v>122</v>
      </c>
      <c r="G6" s="53" t="s">
        <v>285</v>
      </c>
      <c r="H6" s="53" t="s">
        <v>83</v>
      </c>
      <c r="I6" s="53" t="s">
        <v>286</v>
      </c>
      <c r="J6" s="53" t="s">
        <v>287</v>
      </c>
      <c r="K6" s="53" t="s">
        <v>288</v>
      </c>
      <c r="L6" s="53" t="s">
        <v>58</v>
      </c>
      <c r="M6" s="53" t="s">
        <v>64</v>
      </c>
      <c r="N6" s="53" t="s">
        <v>289</v>
      </c>
      <c r="O6" s="54" t="n">
        <f aca="false">$AA6</f>
        <v>100</v>
      </c>
      <c r="P6" s="54" t="n">
        <f aca="false">$AE6</f>
        <v>100</v>
      </c>
      <c r="Q6" s="54" t="n">
        <f aca="false">IFERROR(IF($V6&lt;&gt;0,ROUND((MAX(O6:P6)*0.5+$V6*0.5),0),ROUND(($O6*0.5+$P6*0.5),0)),)</f>
        <v>100</v>
      </c>
      <c r="R6" s="54" t="n">
        <f aca="false">$AU6</f>
        <v>98</v>
      </c>
      <c r="S6" s="54" t="n">
        <f aca="false">$BH6</f>
        <v>100</v>
      </c>
      <c r="T6" s="54" t="n">
        <f aca="false">$BS6</f>
        <v>100.5</v>
      </c>
      <c r="U6" s="54" t="n">
        <f aca="false">$CB6</f>
        <v>100</v>
      </c>
      <c r="V6" s="55" t="n">
        <f aca="false">$AI6</f>
        <v>0</v>
      </c>
      <c r="W6" s="56" t="n">
        <f aca="false">IF($Q6&gt;=55,ROUND($Q6*$Q$3+$R6*$R$3+$S6*$S$3+$T6*$T$3+$U6*$U$3,0),$Q6)</f>
        <v>100</v>
      </c>
      <c r="X6" s="54" t="n">
        <v>20</v>
      </c>
      <c r="Y6" s="57" t="n">
        <v>30</v>
      </c>
      <c r="Z6" s="57" t="n">
        <v>50</v>
      </c>
      <c r="AA6" s="58" t="n">
        <f aca="false">IFERROR(SUM(X6:Z6),0)</f>
        <v>100</v>
      </c>
      <c r="AB6" s="57" t="n">
        <v>30</v>
      </c>
      <c r="AC6" s="57" t="n">
        <v>70</v>
      </c>
      <c r="AD6" s="82" t="n">
        <v>1</v>
      </c>
      <c r="AE6" s="58" t="n">
        <f aca="false">ROUND(AB6+(AC6*AD6),0)</f>
        <v>100</v>
      </c>
      <c r="AF6" s="57"/>
      <c r="AG6" s="57"/>
      <c r="AH6" s="57"/>
      <c r="AI6" s="58" t="n">
        <f aca="false">ROUND(AF6 + (AG6*AH6),0)</f>
        <v>0</v>
      </c>
      <c r="AJ6" s="61" t="n">
        <f aca="false">IFERROR(__xludf.dummyfunction("""COMPUTED_VALUE"""),100)</f>
        <v>100</v>
      </c>
      <c r="AK6" s="61" t="n">
        <f aca="false">IFERROR(__xludf.dummyfunction("""COMPUTED_VALUE"""),100)</f>
        <v>100</v>
      </c>
      <c r="AL6" s="61" t="n">
        <f aca="false">IFERROR(__xludf.dummyfunction("""COMPUTED_VALUE"""),100)</f>
        <v>100</v>
      </c>
      <c r="AM6" s="61" t="n">
        <f aca="false">IFERROR(__xludf.dummyfunction("""COMPUTED_VALUE"""),100)</f>
        <v>100</v>
      </c>
      <c r="AN6" s="61" t="n">
        <f aca="false">IFERROR(__xludf.dummyfunction("""COMPUTED_VALUE"""),100)</f>
        <v>100</v>
      </c>
      <c r="AO6" s="61" t="n">
        <f aca="false">IFERROR(__xludf.dummyfunction("""COMPUTED_VALUE"""),100)</f>
        <v>100</v>
      </c>
      <c r="AP6" s="61" t="n">
        <f aca="false">IFERROR(__xludf.dummyfunction("""COMPUTED_VALUE"""),100)</f>
        <v>100</v>
      </c>
      <c r="AQ6" s="61" t="n">
        <f aca="false">IFERROR(__xludf.dummyfunction("""COMPUTED_VALUE"""),100)</f>
        <v>100</v>
      </c>
      <c r="AR6" s="61" t="n">
        <f aca="false">IFERROR(__xludf.dummyfunction("""COMPUTED_VALUE"""),80)</f>
        <v>80</v>
      </c>
      <c r="AS6" s="61" t="n">
        <f aca="false">IFERROR(__xludf.dummyfunction("""COMPUTED_VALUE"""),100)</f>
        <v>100</v>
      </c>
      <c r="AT6" s="62"/>
      <c r="AU6" s="58" t="n">
        <f aca="false">IFERROR(AVERAGE(AJ6:AT6),0)</f>
        <v>98</v>
      </c>
      <c r="AV6" s="62" t="n">
        <v>100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/>
      <c r="BG6" s="62"/>
      <c r="BH6" s="58" t="n">
        <f aca="false">IFERROR(AVERAGE(AV6:BG6),0)</f>
        <v>100</v>
      </c>
      <c r="BI6" s="62" t="n">
        <v>100</v>
      </c>
      <c r="BJ6" s="62" t="n">
        <v>100</v>
      </c>
      <c r="BK6" s="62" t="n">
        <v>100</v>
      </c>
      <c r="BL6" s="62" t="n">
        <v>100</v>
      </c>
      <c r="BM6" s="62" t="n">
        <v>105</v>
      </c>
      <c r="BN6" s="62" t="n">
        <v>100</v>
      </c>
      <c r="BO6" s="62" t="n">
        <v>100</v>
      </c>
      <c r="BP6" s="62" t="n">
        <v>100</v>
      </c>
      <c r="BQ6" s="62" t="n">
        <v>100</v>
      </c>
      <c r="BR6" s="62" t="n">
        <v>100</v>
      </c>
      <c r="BS6" s="58" t="n">
        <f aca="false">IFERROR(AVERAGE(BI6:BR6),0)</f>
        <v>100.5</v>
      </c>
      <c r="BT6" s="61" t="n">
        <f aca="false">IFERROR(__xludf.dummyfunction("""COMPUTED_VALUE"""),100)</f>
        <v>100</v>
      </c>
      <c r="BU6" s="61" t="n">
        <f aca="false">IFERROR(__xludf.dummyfunction("""COMPUTED_VALUE"""),100)</f>
        <v>100</v>
      </c>
      <c r="BV6" s="61" t="n">
        <f aca="false">IFERROR(__xludf.dummyfunction("""COMPUTED_VALUE"""),100)</f>
        <v>100</v>
      </c>
      <c r="BW6" s="61" t="n">
        <f aca="false">IFERROR(__xludf.dummyfunction("""COMPUTED_VALUE"""),100)</f>
        <v>100</v>
      </c>
      <c r="BX6" s="61" t="n">
        <f aca="false">IFERROR(__xludf.dummyfunction("""COMPUTED_VALUE"""),100)</f>
        <v>100</v>
      </c>
      <c r="BY6" s="61" t="n">
        <f aca="false">IFERROR(__xludf.dummyfunction("""COMPUTED_VALUE"""),100)</f>
        <v>100</v>
      </c>
      <c r="BZ6" s="61" t="n">
        <f aca="false">IFERROR(__xludf.dummyfunction("""COMPUTED_VALUE"""),100)</f>
        <v>100</v>
      </c>
      <c r="CA6" s="61" t="n">
        <f aca="false">IFERROR(__xludf.dummyfunction("""COMPUTED_VALUE"""),100)</f>
        <v>100</v>
      </c>
      <c r="CB6" s="61" t="n">
        <f aca="false">IFERROR(__xludf.dummyfunction("""COMPUTED_VALUE"""),100)</f>
        <v>100</v>
      </c>
    </row>
    <row r="7" customFormat="false" ht="15.75" hidden="false" customHeight="true" outlineLevel="0" collapsed="false">
      <c r="A7" s="13" t="str">
        <f aca="false">$E7&amp;"-"&amp;$F7</f>
        <v>202060591-2</v>
      </c>
      <c r="B7" s="18" t="n">
        <f aca="false">$W7</f>
        <v>74</v>
      </c>
      <c r="C7" s="13"/>
      <c r="D7" s="63" t="n">
        <v>3</v>
      </c>
      <c r="E7" s="53" t="s">
        <v>290</v>
      </c>
      <c r="F7" s="53" t="s">
        <v>67</v>
      </c>
      <c r="G7" s="53" t="s">
        <v>291</v>
      </c>
      <c r="H7" s="53" t="s">
        <v>81</v>
      </c>
      <c r="I7" s="53" t="s">
        <v>292</v>
      </c>
      <c r="J7" s="53" t="s">
        <v>293</v>
      </c>
      <c r="K7" s="53" t="s">
        <v>294</v>
      </c>
      <c r="L7" s="53" t="s">
        <v>58</v>
      </c>
      <c r="M7" s="53" t="s">
        <v>64</v>
      </c>
      <c r="N7" s="53" t="s">
        <v>295</v>
      </c>
      <c r="O7" s="54" t="n">
        <f aca="false">$AA7</f>
        <v>65</v>
      </c>
      <c r="P7" s="54" t="n">
        <f aca="false">$AE7</f>
        <v>51</v>
      </c>
      <c r="Q7" s="54" t="n">
        <f aca="false">IFERROR(IF($V7&lt;&gt;0,ROUND((MAX(O7:P7)*0.5+$V7*0.5),0),ROUND(($O7*0.5+$P7*0.5),0)),)</f>
        <v>58</v>
      </c>
      <c r="R7" s="54" t="n">
        <f aca="false">$AU7</f>
        <v>100</v>
      </c>
      <c r="S7" s="54" t="n">
        <f aca="false">$BH7</f>
        <v>100</v>
      </c>
      <c r="T7" s="54" t="n">
        <f aca="false">$BS7</f>
        <v>83</v>
      </c>
      <c r="U7" s="54" t="n">
        <f aca="false">$CB7</f>
        <v>75</v>
      </c>
      <c r="V7" s="55" t="n">
        <f aca="false">$AI7</f>
        <v>0</v>
      </c>
      <c r="W7" s="56" t="n">
        <f aca="false">IF($Q7&gt;=55,ROUND($Q7*$Q$3+$R7*$R$3+$S7*$S$3+$T7*$T$3+$U7*$U$3,0),$Q7)</f>
        <v>74</v>
      </c>
      <c r="X7" s="54" t="n">
        <v>20</v>
      </c>
      <c r="Y7" s="57" t="n">
        <v>30</v>
      </c>
      <c r="Z7" s="57" t="n">
        <v>15</v>
      </c>
      <c r="AA7" s="58" t="n">
        <f aca="false">IFERROR(SUM(X7:Z7),0)</f>
        <v>65</v>
      </c>
      <c r="AB7" s="57" t="n">
        <v>30</v>
      </c>
      <c r="AC7" s="57" t="n">
        <v>70</v>
      </c>
      <c r="AD7" s="82" t="n">
        <v>0.3</v>
      </c>
      <c r="AE7" s="58" t="n">
        <f aca="false">ROUND(AB7+(AC7*AD7),0)</f>
        <v>51</v>
      </c>
      <c r="AF7" s="57"/>
      <c r="AG7" s="57"/>
      <c r="AH7" s="57"/>
      <c r="AI7" s="58" t="n">
        <f aca="false">ROUND(AF7 + (AG7*AH7),0)</f>
        <v>0</v>
      </c>
      <c r="AJ7" s="61" t="n">
        <f aca="false">IFERROR(__xludf.dummyfunction("""COMPUTED_VALUE"""),100)</f>
        <v>100</v>
      </c>
      <c r="AK7" s="61" t="n">
        <f aca="false">IFERROR(__xludf.dummyfunction("""COMPUTED_VALUE"""),100)</f>
        <v>100</v>
      </c>
      <c r="AL7" s="61" t="n">
        <f aca="false">IFERROR(__xludf.dummyfunction("""COMPUTED_VALUE"""),100)</f>
        <v>100</v>
      </c>
      <c r="AM7" s="61" t="n">
        <f aca="false">IFERROR(__xludf.dummyfunction("""COMPUTED_VALUE"""),100)</f>
        <v>100</v>
      </c>
      <c r="AN7" s="61" t="n">
        <f aca="false">IFERROR(__xludf.dummyfunction("""COMPUTED_VALUE"""),100)</f>
        <v>100</v>
      </c>
      <c r="AO7" s="61" t="n">
        <f aca="false">IFERROR(__xludf.dummyfunction("""COMPUTED_VALUE"""),100)</f>
        <v>100</v>
      </c>
      <c r="AP7" s="61" t="n">
        <f aca="false">IFERROR(__xludf.dummyfunction("""COMPUTED_VALUE"""),100)</f>
        <v>100</v>
      </c>
      <c r="AQ7" s="61" t="n">
        <f aca="false">IFERROR(__xludf.dummyfunction("""COMPUTED_VALUE"""),100)</f>
        <v>100</v>
      </c>
      <c r="AR7" s="61" t="n">
        <f aca="false">IFERROR(__xludf.dummyfunction("""COMPUTED_VALUE"""),100)</f>
        <v>100</v>
      </c>
      <c r="AS7" s="61" t="n">
        <f aca="false">IFERROR(__xludf.dummyfunction("""COMPUTED_VALUE"""),100)</f>
        <v>100</v>
      </c>
      <c r="AT7" s="62"/>
      <c r="AU7" s="58" t="n">
        <f aca="false">IFERROR(AVERAGE(AJ7:AT7),0)</f>
        <v>100</v>
      </c>
      <c r="AV7" s="62" t="n">
        <v>100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100</v>
      </c>
      <c r="BD7" s="62" t="n">
        <v>100</v>
      </c>
      <c r="BE7" s="62" t="n">
        <v>100</v>
      </c>
      <c r="BF7" s="62"/>
      <c r="BG7" s="62"/>
      <c r="BH7" s="58" t="n">
        <f aca="false">IFERROR(AVERAGE(AV7:BG7),0)</f>
        <v>100</v>
      </c>
      <c r="BI7" s="62" t="n">
        <v>100</v>
      </c>
      <c r="BJ7" s="62" t="n">
        <v>95</v>
      </c>
      <c r="BK7" s="62" t="n">
        <v>100</v>
      </c>
      <c r="BL7" s="62" t="n">
        <v>95</v>
      </c>
      <c r="BM7" s="62" t="n">
        <v>105</v>
      </c>
      <c r="BN7" s="62" t="n">
        <v>5</v>
      </c>
      <c r="BO7" s="62" t="n">
        <v>90</v>
      </c>
      <c r="BP7" s="62" t="n">
        <v>100</v>
      </c>
      <c r="BQ7" s="62" t="n">
        <v>100</v>
      </c>
      <c r="BR7" s="62" t="n">
        <v>40</v>
      </c>
      <c r="BS7" s="58" t="n">
        <f aca="false">IFERROR(AVERAGE(BI7:BR7),0)</f>
        <v>83</v>
      </c>
      <c r="BT7" s="61" t="n">
        <f aca="false">IFERROR(__xludf.dummyfunction("""COMPUTED_VALUE"""),100)</f>
        <v>100</v>
      </c>
      <c r="BU7" s="61" t="n">
        <f aca="false">IFERROR(__xludf.dummyfunction("""COMPUTED_VALUE"""),100)</f>
        <v>100</v>
      </c>
      <c r="BV7" s="61" t="n">
        <f aca="false">IFERROR(__xludf.dummyfunction("""COMPUTED_VALUE"""),100)</f>
        <v>100</v>
      </c>
      <c r="BW7" s="61" t="n">
        <f aca="false">IFERROR(__xludf.dummyfunction("""COMPUTED_VALUE"""),0)</f>
        <v>0</v>
      </c>
      <c r="BX7" s="61" t="n">
        <f aca="false">IFERROR(__xludf.dummyfunction("""COMPUTED_VALUE"""),100)</f>
        <v>100</v>
      </c>
      <c r="BY7" s="61" t="n">
        <f aca="false">IFERROR(__xludf.dummyfunction("""COMPUTED_VALUE"""),100)</f>
        <v>100</v>
      </c>
      <c r="BZ7" s="61" t="n">
        <f aca="false">IFERROR(__xludf.dummyfunction("""COMPUTED_VALUE"""),0)</f>
        <v>0</v>
      </c>
      <c r="CA7" s="61" t="n">
        <f aca="false">IFERROR(__xludf.dummyfunction("""COMPUTED_VALUE"""),100)</f>
        <v>100</v>
      </c>
      <c r="CB7" s="61" t="n">
        <f aca="false">IFERROR(__xludf.dummyfunction("""COMPUTED_VALUE"""),75)</f>
        <v>75</v>
      </c>
    </row>
    <row r="8" customFormat="false" ht="15.75" hidden="false" customHeight="true" outlineLevel="0" collapsed="false">
      <c r="A8" s="13" t="str">
        <f aca="false">$E8&amp;"-"&amp;$F8</f>
        <v>202060587-4</v>
      </c>
      <c r="B8" s="18" t="n">
        <f aca="false">$W8</f>
        <v>73</v>
      </c>
      <c r="C8" s="13"/>
      <c r="D8" s="63" t="n">
        <v>4</v>
      </c>
      <c r="E8" s="53" t="s">
        <v>296</v>
      </c>
      <c r="F8" s="53" t="s">
        <v>122</v>
      </c>
      <c r="G8" s="53" t="s">
        <v>297</v>
      </c>
      <c r="H8" s="53" t="s">
        <v>83</v>
      </c>
      <c r="I8" s="53" t="s">
        <v>298</v>
      </c>
      <c r="J8" s="53" t="s">
        <v>299</v>
      </c>
      <c r="K8" s="53" t="s">
        <v>300</v>
      </c>
      <c r="L8" s="53" t="s">
        <v>58</v>
      </c>
      <c r="M8" s="53" t="s">
        <v>64</v>
      </c>
      <c r="N8" s="53" t="s">
        <v>301</v>
      </c>
      <c r="O8" s="54" t="n">
        <f aca="false">$AA8</f>
        <v>74</v>
      </c>
      <c r="P8" s="54" t="n">
        <f aca="false">$AE8</f>
        <v>55</v>
      </c>
      <c r="Q8" s="54" t="n">
        <f aca="false">IFERROR(IF($V8&lt;&gt;0,ROUND((MAX(O8:P8)*0.5+$V8*0.5),0),ROUND(($O8*0.5+$P8*0.5),0)),)</f>
        <v>65</v>
      </c>
      <c r="R8" s="54" t="n">
        <f aca="false">$AU8</f>
        <v>78.5</v>
      </c>
      <c r="S8" s="54" t="n">
        <f aca="false">$BH8</f>
        <v>86.6</v>
      </c>
      <c r="T8" s="54" t="n">
        <f aca="false">$BS8</f>
        <v>81.5</v>
      </c>
      <c r="U8" s="54" t="n">
        <f aca="false">$CB8</f>
        <v>87.5</v>
      </c>
      <c r="V8" s="55" t="n">
        <f aca="false">$AI8</f>
        <v>0</v>
      </c>
      <c r="W8" s="56" t="n">
        <f aca="false">IF($Q8&gt;=55,ROUND($Q8*$Q$3+$R8*$R$3+$S8*$S$3+$T8*$T$3+$U8*$U$3,0),$Q8)</f>
        <v>73</v>
      </c>
      <c r="X8" s="54" t="n">
        <v>20</v>
      </c>
      <c r="Y8" s="57" t="n">
        <v>29</v>
      </c>
      <c r="Z8" s="57" t="n">
        <v>25</v>
      </c>
      <c r="AA8" s="58" t="n">
        <f aca="false">IFERROR(SUM(X8:Z8),0)</f>
        <v>74</v>
      </c>
      <c r="AB8" s="57" t="n">
        <v>15</v>
      </c>
      <c r="AC8" s="57" t="n">
        <v>40</v>
      </c>
      <c r="AD8" s="82" t="n">
        <v>1</v>
      </c>
      <c r="AE8" s="58" t="n">
        <f aca="false">ROUND(AB8+(AC8*AD8),0)</f>
        <v>55</v>
      </c>
      <c r="AF8" s="57"/>
      <c r="AG8" s="57"/>
      <c r="AH8" s="57"/>
      <c r="AI8" s="58" t="n">
        <f aca="false">ROUND(AF8 + (AG8*AH8),0)</f>
        <v>0</v>
      </c>
      <c r="AJ8" s="61" t="n">
        <f aca="false">IFERROR(__xludf.dummyfunction("""COMPUTED_VALUE"""),100)</f>
        <v>100</v>
      </c>
      <c r="AK8" s="61" t="n">
        <f aca="false">IFERROR(__xludf.dummyfunction("""COMPUTED_VALUE"""),100)</f>
        <v>100</v>
      </c>
      <c r="AL8" s="61" t="n">
        <f aca="false">IFERROR(__xludf.dummyfunction("""COMPUTED_VALUE"""),100)</f>
        <v>100</v>
      </c>
      <c r="AM8" s="61" t="n">
        <f aca="false">IFERROR(__xludf.dummyfunction("""COMPUTED_VALUE"""),75)</f>
        <v>75</v>
      </c>
      <c r="AN8" s="61" t="n">
        <f aca="false">IFERROR(__xludf.dummyfunction("""COMPUTED_VALUE"""),100)</f>
        <v>100</v>
      </c>
      <c r="AO8" s="61" t="n">
        <f aca="false">IFERROR(__xludf.dummyfunction("""COMPUTED_VALUE"""),100)</f>
        <v>100</v>
      </c>
      <c r="AP8" s="61" t="n">
        <f aca="false">IFERROR(__xludf.dummyfunction("""COMPUTED_VALUE"""),60)</f>
        <v>60</v>
      </c>
      <c r="AQ8" s="61" t="n">
        <f aca="false">IFERROR(__xludf.dummyfunction("""COMPUTED_VALUE"""),50)</f>
        <v>50</v>
      </c>
      <c r="AR8" s="61" t="n">
        <f aca="false">IFERROR(__xludf.dummyfunction("""COMPUTED_VALUE"""),100)</f>
        <v>100</v>
      </c>
      <c r="AS8" s="61" t="n">
        <f aca="false">IFERROR(__xludf.dummyfunction("""COMPUTED_VALUE"""),0)</f>
        <v>0</v>
      </c>
      <c r="AT8" s="62"/>
      <c r="AU8" s="58" t="n">
        <f aca="false">IFERROR(AVERAGE(AJ8:AT8),0)</f>
        <v>78.5</v>
      </c>
      <c r="AV8" s="62" t="n">
        <v>66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0</v>
      </c>
      <c r="BD8" s="62" t="n">
        <v>100</v>
      </c>
      <c r="BE8" s="62" t="n">
        <v>100</v>
      </c>
      <c r="BF8" s="62"/>
      <c r="BG8" s="62"/>
      <c r="BH8" s="58" t="n">
        <f aca="false">IFERROR(AVERAGE(AV8:BG8),0)</f>
        <v>86.6</v>
      </c>
      <c r="BI8" s="62" t="n">
        <v>100</v>
      </c>
      <c r="BJ8" s="62" t="n">
        <v>95</v>
      </c>
      <c r="BK8" s="62" t="n">
        <v>80</v>
      </c>
      <c r="BL8" s="62" t="n">
        <v>100</v>
      </c>
      <c r="BM8" s="62" t="n">
        <v>105</v>
      </c>
      <c r="BN8" s="83" t="n">
        <v>0</v>
      </c>
      <c r="BO8" s="62" t="n">
        <v>100</v>
      </c>
      <c r="BP8" s="62" t="n">
        <v>100</v>
      </c>
      <c r="BQ8" s="62" t="n">
        <v>100</v>
      </c>
      <c r="BR8" s="62" t="n">
        <v>35</v>
      </c>
      <c r="BS8" s="58" t="n">
        <f aca="false">IFERROR(AVERAGE(BI8:BR8),0)</f>
        <v>81.5</v>
      </c>
      <c r="BT8" s="61" t="n">
        <f aca="false">IFERROR(__xludf.dummyfunction("""COMPUTED_VALUE"""),100)</f>
        <v>100</v>
      </c>
      <c r="BU8" s="61" t="n">
        <f aca="false">IFERROR(__xludf.dummyfunction("""COMPUTED_VALUE"""),100)</f>
        <v>100</v>
      </c>
      <c r="BV8" s="61" t="n">
        <f aca="false">IFERROR(__xludf.dummyfunction("""COMPUTED_VALUE"""),100)</f>
        <v>100</v>
      </c>
      <c r="BW8" s="61" t="n">
        <f aca="false">IFERROR(__xludf.dummyfunction("""COMPUTED_VALUE"""),100)</f>
        <v>100</v>
      </c>
      <c r="BX8" s="61" t="n">
        <f aca="false">IFERROR(__xludf.dummyfunction("""COMPUTED_VALUE"""),100)</f>
        <v>100</v>
      </c>
      <c r="BY8" s="61" t="n">
        <f aca="false">IFERROR(__xludf.dummyfunction("""COMPUTED_VALUE"""),100)</f>
        <v>100</v>
      </c>
      <c r="BZ8" s="61" t="n">
        <f aca="false">IFERROR(__xludf.dummyfunction("""COMPUTED_VALUE"""),100)</f>
        <v>100</v>
      </c>
      <c r="CA8" s="61" t="n">
        <f aca="false">IFERROR(__xludf.dummyfunction("""COMPUTED_VALUE"""),0)</f>
        <v>0</v>
      </c>
      <c r="CB8" s="61" t="n">
        <f aca="false">IFERROR(__xludf.dummyfunction("""COMPUTED_VALUE"""),87.5)</f>
        <v>87.5</v>
      </c>
    </row>
    <row r="9" customFormat="false" ht="15.75" hidden="false" customHeight="true" outlineLevel="0" collapsed="false">
      <c r="A9" s="13" t="str">
        <f aca="false">$E9&amp;"-"&amp;$F9</f>
        <v>202060617-k</v>
      </c>
      <c r="B9" s="18" t="n">
        <f aca="false">$W9</f>
        <v>87</v>
      </c>
      <c r="C9" s="13"/>
      <c r="D9" s="63" t="n">
        <v>5</v>
      </c>
      <c r="E9" s="53" t="s">
        <v>302</v>
      </c>
      <c r="F9" s="53" t="s">
        <v>278</v>
      </c>
      <c r="G9" s="53" t="s">
        <v>303</v>
      </c>
      <c r="H9" s="53" t="s">
        <v>83</v>
      </c>
      <c r="I9" s="53" t="s">
        <v>304</v>
      </c>
      <c r="J9" s="53" t="s">
        <v>222</v>
      </c>
      <c r="K9" s="53" t="s">
        <v>305</v>
      </c>
      <c r="L9" s="53" t="s">
        <v>58</v>
      </c>
      <c r="M9" s="53" t="s">
        <v>64</v>
      </c>
      <c r="N9" s="53" t="s">
        <v>306</v>
      </c>
      <c r="O9" s="54" t="n">
        <f aca="false">$AA9</f>
        <v>90</v>
      </c>
      <c r="P9" s="54" t="n">
        <f aca="false">$AE9</f>
        <v>75</v>
      </c>
      <c r="Q9" s="54" t="n">
        <f aca="false">IFERROR(IF($V9&lt;&gt;0,ROUND((MAX(O9:P9)*0.5+$V9*0.5),0),ROUND(($O9*0.5+$P9*0.5),0)),)</f>
        <v>83</v>
      </c>
      <c r="R9" s="54" t="n">
        <f aca="false">$AU9</f>
        <v>80</v>
      </c>
      <c r="S9" s="54" t="n">
        <f aca="false">$BH9</f>
        <v>99.7</v>
      </c>
      <c r="T9" s="54" t="n">
        <f aca="false">$BS9</f>
        <v>97</v>
      </c>
      <c r="U9" s="54" t="n">
        <f aca="false">$CB9</f>
        <v>100</v>
      </c>
      <c r="V9" s="55" t="n">
        <f aca="false">$AI9</f>
        <v>0</v>
      </c>
      <c r="W9" s="56" t="n">
        <f aca="false">IF($Q9&gt;=55,ROUND($Q9*$Q$3+$R9*$R$3+$S9*$S$3+$T9*$T$3+$U9*$U$3,0),$Q9)</f>
        <v>87</v>
      </c>
      <c r="X9" s="54" t="n">
        <v>20</v>
      </c>
      <c r="Y9" s="57" t="n">
        <v>30</v>
      </c>
      <c r="Z9" s="57" t="n">
        <v>40</v>
      </c>
      <c r="AA9" s="58" t="n">
        <f aca="false">IFERROR(SUM(X9:Z9),0)</f>
        <v>90</v>
      </c>
      <c r="AB9" s="57" t="n">
        <v>30</v>
      </c>
      <c r="AC9" s="57" t="n">
        <v>45</v>
      </c>
      <c r="AD9" s="82" t="n">
        <v>1</v>
      </c>
      <c r="AE9" s="58" t="n">
        <f aca="false">ROUND(AB9+(AC9*AD9),0)</f>
        <v>75</v>
      </c>
      <c r="AF9" s="57"/>
      <c r="AG9" s="57"/>
      <c r="AH9" s="57"/>
      <c r="AI9" s="58" t="n">
        <f aca="false">ROUND(AF9 + (AG9*AH9),0)</f>
        <v>0</v>
      </c>
      <c r="AJ9" s="61" t="n">
        <f aca="false">IFERROR(__xludf.dummyfunction("""COMPUTED_VALUE"""),100)</f>
        <v>100</v>
      </c>
      <c r="AK9" s="61" t="n">
        <f aca="false">IFERROR(__xludf.dummyfunction("""COMPUTED_VALUE"""),0)</f>
        <v>0</v>
      </c>
      <c r="AL9" s="61" t="n">
        <f aca="false">IFERROR(__xludf.dummyfunction("""COMPUTED_VALUE"""),100)</f>
        <v>100</v>
      </c>
      <c r="AM9" s="61" t="n">
        <f aca="false">IFERROR(__xludf.dummyfunction("""COMPUTED_VALUE"""),100)</f>
        <v>100</v>
      </c>
      <c r="AN9" s="61" t="n">
        <f aca="false">IFERROR(__xludf.dummyfunction("""COMPUTED_VALUE"""),100)</f>
        <v>100</v>
      </c>
      <c r="AO9" s="61" t="n">
        <f aca="false">IFERROR(__xludf.dummyfunction("""COMPUTED_VALUE"""),40)</f>
        <v>40</v>
      </c>
      <c r="AP9" s="61" t="n">
        <f aca="false">IFERROR(__xludf.dummyfunction("""COMPUTED_VALUE"""),100)</f>
        <v>100</v>
      </c>
      <c r="AQ9" s="61" t="n">
        <f aca="false">IFERROR(__xludf.dummyfunction("""COMPUTED_VALUE"""),100)</f>
        <v>100</v>
      </c>
      <c r="AR9" s="61" t="n">
        <f aca="false">IFERROR(__xludf.dummyfunction("""COMPUTED_VALUE"""),60)</f>
        <v>60</v>
      </c>
      <c r="AS9" s="61" t="n">
        <f aca="false">IFERROR(__xludf.dummyfunction("""COMPUTED_VALUE"""),100)</f>
        <v>100</v>
      </c>
      <c r="AT9" s="62"/>
      <c r="AU9" s="58" t="n">
        <f aca="false">IFERROR(AVERAGE(AJ9:AT9),0)</f>
        <v>80</v>
      </c>
      <c r="AV9" s="62" t="n">
        <v>100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97</v>
      </c>
      <c r="BC9" s="62" t="n">
        <v>100</v>
      </c>
      <c r="BD9" s="62" t="n">
        <v>100</v>
      </c>
      <c r="BE9" s="62" t="n">
        <v>100</v>
      </c>
      <c r="BF9" s="62"/>
      <c r="BG9" s="62"/>
      <c r="BH9" s="58" t="n">
        <f aca="false">IFERROR(AVERAGE(AV9:BG9),0)</f>
        <v>99.7</v>
      </c>
      <c r="BI9" s="62" t="n">
        <v>100</v>
      </c>
      <c r="BJ9" s="62" t="n">
        <v>100</v>
      </c>
      <c r="BK9" s="62" t="n">
        <v>100</v>
      </c>
      <c r="BL9" s="62" t="n">
        <v>75</v>
      </c>
      <c r="BM9" s="62" t="n">
        <v>105</v>
      </c>
      <c r="BN9" s="62" t="n">
        <v>100</v>
      </c>
      <c r="BO9" s="62" t="n">
        <v>100</v>
      </c>
      <c r="BP9" s="62" t="n">
        <v>100</v>
      </c>
      <c r="BQ9" s="62" t="n">
        <v>100</v>
      </c>
      <c r="BR9" s="62" t="n">
        <v>90</v>
      </c>
      <c r="BS9" s="58" t="n">
        <f aca="false">IFERROR(AVERAGE(BI9:BR9),0)</f>
        <v>97</v>
      </c>
      <c r="BT9" s="61" t="n">
        <f aca="false">IFERROR(__xludf.dummyfunction("""COMPUTED_VALUE"""),100)</f>
        <v>100</v>
      </c>
      <c r="BU9" s="61" t="n">
        <f aca="false">IFERROR(__xludf.dummyfunction("""COMPUTED_VALUE"""),100)</f>
        <v>100</v>
      </c>
      <c r="BV9" s="61" t="n">
        <f aca="false">IFERROR(__xludf.dummyfunction("""COMPUTED_VALUE"""),100)</f>
        <v>100</v>
      </c>
      <c r="BW9" s="61" t="n">
        <f aca="false">IFERROR(__xludf.dummyfunction("""COMPUTED_VALUE"""),100)</f>
        <v>100</v>
      </c>
      <c r="BX9" s="61" t="n">
        <f aca="false">IFERROR(__xludf.dummyfunction("""COMPUTED_VALUE"""),100)</f>
        <v>100</v>
      </c>
      <c r="BY9" s="61" t="n">
        <f aca="false">IFERROR(__xludf.dummyfunction("""COMPUTED_VALUE"""),100)</f>
        <v>100</v>
      </c>
      <c r="BZ9" s="61" t="n">
        <f aca="false">IFERROR(__xludf.dummyfunction("""COMPUTED_VALUE"""),100)</f>
        <v>100</v>
      </c>
      <c r="CA9" s="61" t="n">
        <f aca="false">IFERROR(__xludf.dummyfunction("""COMPUTED_VALUE"""),100)</f>
        <v>100</v>
      </c>
      <c r="CB9" s="61" t="n">
        <f aca="false">IFERROR(__xludf.dummyfunction("""COMPUTED_VALUE"""),100)</f>
        <v>100</v>
      </c>
    </row>
    <row r="10" customFormat="false" ht="15.75" hidden="false" customHeight="true" outlineLevel="0" collapsed="false">
      <c r="A10" s="13" t="str">
        <f aca="false">$E10&amp;"-"&amp;$F10</f>
        <v>202060595-5</v>
      </c>
      <c r="B10" s="18" t="n">
        <f aca="false">$W10</f>
        <v>86</v>
      </c>
      <c r="C10" s="13"/>
      <c r="D10" s="63" t="n">
        <v>6</v>
      </c>
      <c r="E10" s="53" t="s">
        <v>307</v>
      </c>
      <c r="F10" s="53" t="s">
        <v>83</v>
      </c>
      <c r="G10" s="53" t="s">
        <v>308</v>
      </c>
      <c r="H10" s="53" t="s">
        <v>113</v>
      </c>
      <c r="I10" s="53" t="s">
        <v>84</v>
      </c>
      <c r="J10" s="53" t="s">
        <v>309</v>
      </c>
      <c r="K10" s="53" t="s">
        <v>310</v>
      </c>
      <c r="L10" s="53" t="s">
        <v>58</v>
      </c>
      <c r="M10" s="53" t="s">
        <v>64</v>
      </c>
      <c r="N10" s="53" t="s">
        <v>311</v>
      </c>
      <c r="O10" s="54" t="n">
        <f aca="false">$AA10</f>
        <v>96</v>
      </c>
      <c r="P10" s="54" t="n">
        <f aca="false">$AE10</f>
        <v>60</v>
      </c>
      <c r="Q10" s="54" t="n">
        <f aca="false">IFERROR(IF($V10&lt;&gt;0,ROUND((MAX(O10:P10)*0.5+$V10*0.5),0),ROUND(($O10*0.5+$P10*0.5),0)),)</f>
        <v>78</v>
      </c>
      <c r="R10" s="54" t="n">
        <f aca="false">$AU10</f>
        <v>100</v>
      </c>
      <c r="S10" s="54" t="n">
        <f aca="false">$BH10</f>
        <v>100</v>
      </c>
      <c r="T10" s="54" t="n">
        <f aca="false">$BS10</f>
        <v>83</v>
      </c>
      <c r="U10" s="54" t="n">
        <f aca="false">$CB10</f>
        <v>100</v>
      </c>
      <c r="V10" s="55" t="n">
        <f aca="false">$AI10</f>
        <v>0</v>
      </c>
      <c r="W10" s="56" t="n">
        <f aca="false">IF($Q10&gt;=55,ROUND($Q10*$Q$3+$R10*$R$3+$S10*$S$3+$T10*$T$3+$U10*$U$3,0),$Q10)</f>
        <v>86</v>
      </c>
      <c r="X10" s="54" t="n">
        <v>20</v>
      </c>
      <c r="Y10" s="57" t="n">
        <v>26</v>
      </c>
      <c r="Z10" s="57" t="n">
        <v>50</v>
      </c>
      <c r="AA10" s="58" t="n">
        <f aca="false">IFERROR(SUM(X10:Z10),0)</f>
        <v>96</v>
      </c>
      <c r="AB10" s="57" t="n">
        <v>25</v>
      </c>
      <c r="AC10" s="57" t="n">
        <v>35</v>
      </c>
      <c r="AD10" s="82" t="n">
        <v>1</v>
      </c>
      <c r="AE10" s="58" t="n">
        <f aca="false">ROUND(AB10+(AC10*AD10),0)</f>
        <v>60</v>
      </c>
      <c r="AF10" s="57"/>
      <c r="AG10" s="57"/>
      <c r="AH10" s="57"/>
      <c r="AI10" s="58" t="n">
        <f aca="false">ROUND(AF10 + (AG10*AH10),0)</f>
        <v>0</v>
      </c>
      <c r="AJ10" s="61" t="n">
        <f aca="false">IFERROR(__xludf.dummyfunction("""COMPUTED_VALUE"""),100)</f>
        <v>100</v>
      </c>
      <c r="AK10" s="61" t="n">
        <f aca="false">IFERROR(__xludf.dummyfunction("""COMPUTED_VALUE"""),100)</f>
        <v>100</v>
      </c>
      <c r="AL10" s="61" t="n">
        <f aca="false">IFERROR(__xludf.dummyfunction("""COMPUTED_VALUE"""),100)</f>
        <v>100</v>
      </c>
      <c r="AM10" s="61" t="n">
        <f aca="false">IFERROR(__xludf.dummyfunction("""COMPUTED_VALUE"""),100)</f>
        <v>100</v>
      </c>
      <c r="AN10" s="61" t="n">
        <f aca="false">IFERROR(__xludf.dummyfunction("""COMPUTED_VALUE"""),100)</f>
        <v>100</v>
      </c>
      <c r="AO10" s="61" t="n">
        <f aca="false">IFERROR(__xludf.dummyfunction("""COMPUTED_VALUE"""),100)</f>
        <v>100</v>
      </c>
      <c r="AP10" s="61" t="n">
        <f aca="false">IFERROR(__xludf.dummyfunction("""COMPUTED_VALUE"""),100)</f>
        <v>100</v>
      </c>
      <c r="AQ10" s="61" t="n">
        <f aca="false">IFERROR(__xludf.dummyfunction("""COMPUTED_VALUE"""),100)</f>
        <v>100</v>
      </c>
      <c r="AR10" s="61" t="n">
        <f aca="false">IFERROR(__xludf.dummyfunction("""COMPUTED_VALUE"""),100)</f>
        <v>100</v>
      </c>
      <c r="AS10" s="61" t="n">
        <f aca="false">IFERROR(__xludf.dummyfunction("""COMPUTED_VALUE"""),100)</f>
        <v>100</v>
      </c>
      <c r="AT10" s="62"/>
      <c r="AU10" s="58" t="n">
        <f aca="false">IFERROR(AVERAGE(AJ10:AT10),0)</f>
        <v>100</v>
      </c>
      <c r="AV10" s="62" t="n">
        <v>100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/>
      <c r="BG10" s="62"/>
      <c r="BH10" s="58" t="n">
        <f aca="false">IFERROR(AVERAGE(AV10:BG10),0)</f>
        <v>100</v>
      </c>
      <c r="BI10" s="62" t="n">
        <v>100</v>
      </c>
      <c r="BJ10" s="62" t="n">
        <v>95</v>
      </c>
      <c r="BK10" s="62" t="n">
        <v>100</v>
      </c>
      <c r="BL10" s="62" t="n">
        <v>90</v>
      </c>
      <c r="BM10" s="62" t="n">
        <v>105</v>
      </c>
      <c r="BN10" s="65" t="n">
        <v>0</v>
      </c>
      <c r="BO10" s="62" t="n">
        <v>55</v>
      </c>
      <c r="BP10" s="62" t="n">
        <v>100</v>
      </c>
      <c r="BQ10" s="62" t="n">
        <v>100</v>
      </c>
      <c r="BR10" s="62" t="n">
        <v>85</v>
      </c>
      <c r="BS10" s="58" t="n">
        <f aca="false">IFERROR(AVERAGE(BI10:BR10),0)</f>
        <v>83</v>
      </c>
      <c r="BT10" s="61" t="n">
        <f aca="false">IFERROR(__xludf.dummyfunction("""COMPUTED_VALUE"""),100)</f>
        <v>100</v>
      </c>
      <c r="BU10" s="61" t="n">
        <f aca="false">IFERROR(__xludf.dummyfunction("""COMPUTED_VALUE"""),100)</f>
        <v>100</v>
      </c>
      <c r="BV10" s="61" t="n">
        <f aca="false">IFERROR(__xludf.dummyfunction("""COMPUTED_VALUE"""),100)</f>
        <v>100</v>
      </c>
      <c r="BW10" s="61" t="n">
        <f aca="false">IFERROR(__xludf.dummyfunction("""COMPUTED_VALUE"""),100)</f>
        <v>100</v>
      </c>
      <c r="BX10" s="61" t="n">
        <f aca="false">IFERROR(__xludf.dummyfunction("""COMPUTED_VALUE"""),100)</f>
        <v>100</v>
      </c>
      <c r="BY10" s="61" t="n">
        <f aca="false">IFERROR(__xludf.dummyfunction("""COMPUTED_VALUE"""),100)</f>
        <v>100</v>
      </c>
      <c r="BZ10" s="61" t="n">
        <f aca="false">IFERROR(__xludf.dummyfunction("""COMPUTED_VALUE"""),100)</f>
        <v>100</v>
      </c>
      <c r="CA10" s="61" t="n">
        <f aca="false">IFERROR(__xludf.dummyfunction("""COMPUTED_VALUE"""),100)</f>
        <v>100</v>
      </c>
      <c r="CB10" s="61" t="n">
        <f aca="false">IFERROR(__xludf.dummyfunction("""COMPUTED_VALUE"""),100)</f>
        <v>100</v>
      </c>
    </row>
    <row r="11" customFormat="false" ht="15.75" hidden="false" customHeight="true" outlineLevel="0" collapsed="false">
      <c r="A11" s="13" t="str">
        <f aca="false">$E11&amp;"-"&amp;$F11</f>
        <v>201960563-1</v>
      </c>
      <c r="B11" s="18" t="n">
        <f aca="false">$W11</f>
        <v>77</v>
      </c>
      <c r="C11" s="13"/>
      <c r="D11" s="63" t="n">
        <v>7</v>
      </c>
      <c r="E11" s="53" t="s">
        <v>312</v>
      </c>
      <c r="F11" s="53" t="s">
        <v>58</v>
      </c>
      <c r="G11" s="53" t="s">
        <v>313</v>
      </c>
      <c r="H11" s="53" t="s">
        <v>108</v>
      </c>
      <c r="I11" s="53" t="s">
        <v>314</v>
      </c>
      <c r="J11" s="53" t="s">
        <v>315</v>
      </c>
      <c r="K11" s="53" t="s">
        <v>316</v>
      </c>
      <c r="L11" s="53" t="s">
        <v>58</v>
      </c>
      <c r="M11" s="53" t="s">
        <v>64</v>
      </c>
      <c r="N11" s="53" t="s">
        <v>317</v>
      </c>
      <c r="O11" s="54" t="n">
        <f aca="false">$AA11</f>
        <v>96</v>
      </c>
      <c r="P11" s="54" t="n">
        <f aca="false">$AE11</f>
        <v>48</v>
      </c>
      <c r="Q11" s="54" t="n">
        <f aca="false">IFERROR(IF($V11&lt;&gt;0,ROUND((MAX(O11:P11)*0.5+$V11*0.5),0),ROUND(($O11*0.5+$P11*0.5),0)),)</f>
        <v>72</v>
      </c>
      <c r="R11" s="54" t="n">
        <f aca="false">$AU11</f>
        <v>83.5</v>
      </c>
      <c r="S11" s="54" t="n">
        <f aca="false">$BH11</f>
        <v>90</v>
      </c>
      <c r="T11" s="54" t="n">
        <f aca="false">$BS11</f>
        <v>79</v>
      </c>
      <c r="U11" s="54" t="n">
        <f aca="false">$CB11</f>
        <v>87.5</v>
      </c>
      <c r="V11" s="55" t="n">
        <f aca="false">$AI11</f>
        <v>0</v>
      </c>
      <c r="W11" s="56" t="n">
        <f aca="false">IF($Q11&gt;=55,ROUND($Q11*$Q$3+$R11*$R$3+$S11*$S$3+$T11*$T$3+$U11*$U$3,0),$Q11)</f>
        <v>77</v>
      </c>
      <c r="X11" s="54" t="n">
        <v>20</v>
      </c>
      <c r="Y11" s="57" t="n">
        <v>26</v>
      </c>
      <c r="Z11" s="57" t="n">
        <v>50</v>
      </c>
      <c r="AA11" s="58" t="n">
        <f aca="false">IFERROR(SUM(X11:Z11),0)</f>
        <v>96</v>
      </c>
      <c r="AB11" s="57" t="n">
        <v>30</v>
      </c>
      <c r="AC11" s="57" t="n">
        <v>60</v>
      </c>
      <c r="AD11" s="82" t="n">
        <v>0.3</v>
      </c>
      <c r="AE11" s="58" t="n">
        <f aca="false">ROUND(AB11+(AC11*AD11),0)</f>
        <v>48</v>
      </c>
      <c r="AF11" s="57"/>
      <c r="AG11" s="57"/>
      <c r="AH11" s="57"/>
      <c r="AI11" s="58" t="n">
        <f aca="false">ROUND(AF11 + (AG11*AH11),0)</f>
        <v>0</v>
      </c>
      <c r="AJ11" s="61" t="n">
        <f aca="false">IFERROR(__xludf.dummyfunction("""COMPUTED_VALUE"""),100)</f>
        <v>100</v>
      </c>
      <c r="AK11" s="61" t="n">
        <f aca="false">IFERROR(__xludf.dummyfunction("""COMPUTED_VALUE"""),0)</f>
        <v>0</v>
      </c>
      <c r="AL11" s="61" t="n">
        <f aca="false">IFERROR(__xludf.dummyfunction("""COMPUTED_VALUE"""),100)</f>
        <v>100</v>
      </c>
      <c r="AM11" s="61" t="n">
        <f aca="false">IFERROR(__xludf.dummyfunction("""COMPUTED_VALUE"""),75)</f>
        <v>75</v>
      </c>
      <c r="AN11" s="61" t="n">
        <f aca="false">IFERROR(__xludf.dummyfunction("""COMPUTED_VALUE"""),100)</f>
        <v>100</v>
      </c>
      <c r="AO11" s="61" t="n">
        <f aca="false">IFERROR(__xludf.dummyfunction("""COMPUTED_VALUE"""),60)</f>
        <v>60</v>
      </c>
      <c r="AP11" s="61" t="n">
        <f aca="false">IFERROR(__xludf.dummyfunction("""COMPUTED_VALUE"""),100)</f>
        <v>100</v>
      </c>
      <c r="AQ11" s="61" t="n">
        <f aca="false">IFERROR(__xludf.dummyfunction("""COMPUTED_VALUE"""),100)</f>
        <v>100</v>
      </c>
      <c r="AR11" s="61" t="n">
        <f aca="false">IFERROR(__xludf.dummyfunction("""COMPUTED_VALUE"""),100)</f>
        <v>100</v>
      </c>
      <c r="AS11" s="61" t="n">
        <f aca="false">IFERROR(__xludf.dummyfunction("""COMPUTED_VALUE"""),100)</f>
        <v>100</v>
      </c>
      <c r="AT11" s="62"/>
      <c r="AU11" s="58" t="n">
        <f aca="false">IFERROR(AVERAGE(AJ11:AT11),0)</f>
        <v>83.5</v>
      </c>
      <c r="AV11" s="62" t="n">
        <v>0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100</v>
      </c>
      <c r="BD11" s="62" t="n">
        <v>100</v>
      </c>
      <c r="BE11" s="62" t="n">
        <v>100</v>
      </c>
      <c r="BF11" s="62"/>
      <c r="BG11" s="62"/>
      <c r="BH11" s="58" t="n">
        <f aca="false">IFERROR(AVERAGE(AV11:BG11),0)</f>
        <v>90</v>
      </c>
      <c r="BI11" s="62" t="n">
        <v>100</v>
      </c>
      <c r="BJ11" s="62" t="n">
        <v>95</v>
      </c>
      <c r="BK11" s="62" t="n">
        <v>100</v>
      </c>
      <c r="BL11" s="62" t="n">
        <v>100</v>
      </c>
      <c r="BM11" s="62" t="n">
        <v>95</v>
      </c>
      <c r="BN11" s="83" t="n">
        <v>0</v>
      </c>
      <c r="BO11" s="62" t="n">
        <v>100</v>
      </c>
      <c r="BP11" s="62" t="n">
        <v>100</v>
      </c>
      <c r="BQ11" s="62" t="n">
        <v>100</v>
      </c>
      <c r="BR11" s="62" t="n">
        <v>0</v>
      </c>
      <c r="BS11" s="58" t="n">
        <f aca="false">IFERROR(AVERAGE(BI11:BR11),0)</f>
        <v>79</v>
      </c>
      <c r="BT11" s="61" t="n">
        <f aca="false">IFERROR(__xludf.dummyfunction("""COMPUTED_VALUE"""),100)</f>
        <v>100</v>
      </c>
      <c r="BU11" s="61" t="n">
        <f aca="false">IFERROR(__xludf.dummyfunction("""COMPUTED_VALUE"""),100)</f>
        <v>100</v>
      </c>
      <c r="BV11" s="61" t="n">
        <f aca="false">IFERROR(__xludf.dummyfunction("""COMPUTED_VALUE"""),100)</f>
        <v>100</v>
      </c>
      <c r="BW11" s="61" t="n">
        <f aca="false">IFERROR(__xludf.dummyfunction("""COMPUTED_VALUE"""),100)</f>
        <v>100</v>
      </c>
      <c r="BX11" s="61" t="n">
        <f aca="false">IFERROR(__xludf.dummyfunction("""COMPUTED_VALUE"""),100)</f>
        <v>100</v>
      </c>
      <c r="BY11" s="61" t="n">
        <f aca="false">IFERROR(__xludf.dummyfunction("""COMPUTED_VALUE"""),100)</f>
        <v>100</v>
      </c>
      <c r="BZ11" s="61" t="n">
        <f aca="false">IFERROR(__xludf.dummyfunction("""COMPUTED_VALUE"""),0)</f>
        <v>0</v>
      </c>
      <c r="CA11" s="61" t="n">
        <f aca="false">IFERROR(__xludf.dummyfunction("""COMPUTED_VALUE"""),100)</f>
        <v>100</v>
      </c>
      <c r="CB11" s="61" t="n">
        <f aca="false">IFERROR(__xludf.dummyfunction("""COMPUTED_VALUE"""),87.5)</f>
        <v>87.5</v>
      </c>
    </row>
    <row r="12" customFormat="false" ht="15.75" hidden="false" customHeight="true" outlineLevel="0" collapsed="false">
      <c r="A12" s="13" t="str">
        <f aca="false">$E12&amp;"-"&amp;$F12</f>
        <v>202069532-6</v>
      </c>
      <c r="B12" s="18" t="n">
        <f aca="false">$W12</f>
        <v>28</v>
      </c>
      <c r="C12" s="13"/>
      <c r="D12" s="63" t="n">
        <v>8</v>
      </c>
      <c r="E12" s="53" t="s">
        <v>318</v>
      </c>
      <c r="F12" s="53" t="s">
        <v>129</v>
      </c>
      <c r="G12" s="53" t="s">
        <v>319</v>
      </c>
      <c r="H12" s="53" t="s">
        <v>115</v>
      </c>
      <c r="I12" s="53" t="s">
        <v>315</v>
      </c>
      <c r="J12" s="53" t="s">
        <v>320</v>
      </c>
      <c r="K12" s="53" t="s">
        <v>321</v>
      </c>
      <c r="L12" s="53" t="s">
        <v>58</v>
      </c>
      <c r="M12" s="53" t="s">
        <v>156</v>
      </c>
      <c r="N12" s="53" t="s">
        <v>322</v>
      </c>
      <c r="O12" s="54" t="n">
        <f aca="false">$AA12</f>
        <v>20</v>
      </c>
      <c r="P12" s="54" t="n">
        <f aca="false">$AE12</f>
        <v>36</v>
      </c>
      <c r="Q12" s="54" t="n">
        <f aca="false">IFERROR(IF($V12&lt;&gt;0,ROUND((MAX(O12:P12)*0.5+$V12*0.5),0),ROUND(($O12*0.5+$P12*0.5),0)),)</f>
        <v>28</v>
      </c>
      <c r="R12" s="54" t="n">
        <f aca="false">$AU12</f>
        <v>49</v>
      </c>
      <c r="S12" s="54" t="n">
        <f aca="false">$BH12</f>
        <v>65.7</v>
      </c>
      <c r="T12" s="54" t="n">
        <f aca="false">$BS12</f>
        <v>29</v>
      </c>
      <c r="U12" s="54" t="n">
        <f aca="false">$CB12</f>
        <v>0</v>
      </c>
      <c r="V12" s="55" t="n">
        <f aca="false">$AI12</f>
        <v>0</v>
      </c>
      <c r="W12" s="56" t="n">
        <f aca="false">IF($Q12&gt;=55,ROUND($Q12*$Q$3+$R12*$R$3+$S12*$S$3+$T12*$T$3+$U12*$U$3,0),$Q12)</f>
        <v>28</v>
      </c>
      <c r="X12" s="54" t="n">
        <v>15</v>
      </c>
      <c r="Y12" s="57" t="n">
        <v>0</v>
      </c>
      <c r="Z12" s="57" t="n">
        <v>5</v>
      </c>
      <c r="AA12" s="58" t="n">
        <f aca="false">IFERROR(SUM(X12:Z12),0)</f>
        <v>20</v>
      </c>
      <c r="AB12" s="57" t="n">
        <v>15</v>
      </c>
      <c r="AC12" s="57" t="n">
        <v>70</v>
      </c>
      <c r="AD12" s="82" t="n">
        <v>0.3</v>
      </c>
      <c r="AE12" s="58" t="n">
        <f aca="false">ROUND(AB12+(AC12*AD12),0)</f>
        <v>36</v>
      </c>
      <c r="AF12" s="57"/>
      <c r="AG12" s="57"/>
      <c r="AH12" s="57"/>
      <c r="AI12" s="58" t="n">
        <f aca="false">ROUND(AF12 + (AG12*AH12),0)</f>
        <v>0</v>
      </c>
      <c r="AJ12" s="61" t="n">
        <f aca="false">IFERROR(__xludf.dummyfunction("""COMPUTED_VALUE"""),100)</f>
        <v>100</v>
      </c>
      <c r="AK12" s="61" t="n">
        <f aca="false">IFERROR(__xludf.dummyfunction("""COMPUTED_VALUE"""),0)</f>
        <v>0</v>
      </c>
      <c r="AL12" s="61" t="n">
        <f aca="false">IFERROR(__xludf.dummyfunction("""COMPUTED_VALUE"""),90)</f>
        <v>90</v>
      </c>
      <c r="AM12" s="61" t="n">
        <f aca="false">IFERROR(__xludf.dummyfunction("""COMPUTED_VALUE"""),100)</f>
        <v>100</v>
      </c>
      <c r="AN12" s="61" t="n">
        <f aca="false">IFERROR(__xludf.dummyfunction("""COMPUTED_VALUE"""),100)</f>
        <v>100</v>
      </c>
      <c r="AO12" s="61" t="n">
        <f aca="false">IFERROR(__xludf.dummyfunction("""COMPUTED_VALUE"""),40)</f>
        <v>40</v>
      </c>
      <c r="AP12" s="61" t="n">
        <f aca="false">IFERROR(__xludf.dummyfunction("""COMPUTED_VALUE"""),60)</f>
        <v>60</v>
      </c>
      <c r="AQ12" s="61" t="n">
        <f aca="false">IFERROR(__xludf.dummyfunction("""COMPUTED_VALUE"""),0)</f>
        <v>0</v>
      </c>
      <c r="AR12" s="61" t="n">
        <f aca="false">IFERROR(__xludf.dummyfunction("""COMPUTED_VALUE"""),0)</f>
        <v>0</v>
      </c>
      <c r="AS12" s="61" t="n">
        <f aca="false">IFERROR(__xludf.dummyfunction("""COMPUTED_VALUE"""),0)</f>
        <v>0</v>
      </c>
      <c r="AT12" s="62"/>
      <c r="AU12" s="58" t="n">
        <f aca="false">IFERROR(AVERAGE(AJ12:AT12),0)</f>
        <v>49</v>
      </c>
      <c r="AV12" s="62" t="n">
        <v>100</v>
      </c>
      <c r="AW12" s="62" t="n">
        <v>100</v>
      </c>
      <c r="AX12" s="62" t="n">
        <v>100</v>
      </c>
      <c r="AY12" s="62" t="n">
        <v>95</v>
      </c>
      <c r="AZ12" s="62" t="n">
        <v>66</v>
      </c>
      <c r="BA12" s="62" t="n">
        <v>0</v>
      </c>
      <c r="BB12" s="62" t="n">
        <v>100</v>
      </c>
      <c r="BC12" s="62" t="n">
        <v>0</v>
      </c>
      <c r="BD12" s="62" t="n">
        <v>96</v>
      </c>
      <c r="BE12" s="62" t="n">
        <v>0</v>
      </c>
      <c r="BF12" s="62"/>
      <c r="BG12" s="62"/>
      <c r="BH12" s="58" t="n">
        <f aca="false">IFERROR(AVERAGE(AV12:BG12),0)</f>
        <v>65.7</v>
      </c>
      <c r="BI12" s="62" t="n">
        <v>90</v>
      </c>
      <c r="BJ12" s="62" t="n">
        <v>95</v>
      </c>
      <c r="BK12" s="62" t="n">
        <v>100</v>
      </c>
      <c r="BL12" s="62" t="n">
        <v>0</v>
      </c>
      <c r="BM12" s="62" t="n">
        <v>0</v>
      </c>
      <c r="BN12" s="62" t="n">
        <v>0</v>
      </c>
      <c r="BO12" s="62" t="n">
        <v>5</v>
      </c>
      <c r="BP12" s="62" t="n">
        <v>0</v>
      </c>
      <c r="BQ12" s="62" t="n">
        <v>0</v>
      </c>
      <c r="BR12" s="62" t="n">
        <v>0</v>
      </c>
      <c r="BS12" s="58" t="n">
        <f aca="false">IFERROR(AVERAGE(BI12:BR12),0)</f>
        <v>29</v>
      </c>
      <c r="BT12" s="61" t="n">
        <f aca="false">IFERROR(__xludf.dummyfunction("""COMPUTED_VALUE"""),0)</f>
        <v>0</v>
      </c>
      <c r="BU12" s="61" t="n">
        <f aca="false">IFERROR(__xludf.dummyfunction("""COMPUTED_VALUE"""),0)</f>
        <v>0</v>
      </c>
      <c r="BV12" s="61" t="n">
        <f aca="false">IFERROR(__xludf.dummyfunction("""COMPUTED_VALUE"""),0)</f>
        <v>0</v>
      </c>
      <c r="BW12" s="61" t="n">
        <f aca="false">IFERROR(__xludf.dummyfunction("""COMPUTED_VALUE"""),0)</f>
        <v>0</v>
      </c>
      <c r="BX12" s="61" t="n">
        <f aca="false">IFERROR(__xludf.dummyfunction("""COMPUTED_VALUE"""),0)</f>
        <v>0</v>
      </c>
      <c r="BY12" s="61" t="n">
        <f aca="false">IFERROR(__xludf.dummyfunction("""COMPUTED_VALUE"""),0)</f>
        <v>0</v>
      </c>
      <c r="BZ12" s="61" t="n">
        <f aca="false">IFERROR(__xludf.dummyfunction("""COMPUTED_VALUE"""),0)</f>
        <v>0</v>
      </c>
      <c r="CA12" s="61" t="n">
        <f aca="false">IFERROR(__xludf.dummyfunction("""COMPUTED_VALUE"""),0)</f>
        <v>0</v>
      </c>
      <c r="CB12" s="61" t="n">
        <f aca="false">IFERROR(__xludf.dummyfunction("""COMPUTED_VALUE"""),0)</f>
        <v>0</v>
      </c>
    </row>
    <row r="13" customFormat="false" ht="15.75" hidden="false" customHeight="true" outlineLevel="0" collapsed="false">
      <c r="A13" s="13" t="str">
        <f aca="false">$E13&amp;"-"&amp;$F13</f>
        <v>202060614-5</v>
      </c>
      <c r="B13" s="18" t="n">
        <f aca="false">$W13</f>
        <v>95</v>
      </c>
      <c r="C13" s="13"/>
      <c r="D13" s="63" t="n">
        <v>9</v>
      </c>
      <c r="E13" s="53" t="s">
        <v>323</v>
      </c>
      <c r="F13" s="53" t="s">
        <v>83</v>
      </c>
      <c r="G13" s="53" t="s">
        <v>324</v>
      </c>
      <c r="H13" s="53" t="s">
        <v>129</v>
      </c>
      <c r="I13" s="53" t="s">
        <v>325</v>
      </c>
      <c r="J13" s="53" t="s">
        <v>326</v>
      </c>
      <c r="K13" s="53" t="s">
        <v>327</v>
      </c>
      <c r="L13" s="53" t="s">
        <v>58</v>
      </c>
      <c r="M13" s="53" t="s">
        <v>64</v>
      </c>
      <c r="N13" s="53" t="s">
        <v>328</v>
      </c>
      <c r="O13" s="54" t="n">
        <f aca="false">$AA13</f>
        <v>99</v>
      </c>
      <c r="P13" s="54" t="n">
        <f aca="false">$AE13</f>
        <v>95</v>
      </c>
      <c r="Q13" s="54" t="n">
        <f aca="false">IFERROR(IF($V13&lt;&gt;0,ROUND((MAX(O13:P13)*0.5+$V13*0.5),0),ROUND(($O13*0.5+$P13*0.5),0)),)</f>
        <v>97</v>
      </c>
      <c r="R13" s="54" t="n">
        <f aca="false">$AU13</f>
        <v>89.8</v>
      </c>
      <c r="S13" s="54" t="n">
        <f aca="false">$BH13</f>
        <v>97.1</v>
      </c>
      <c r="T13" s="54" t="n">
        <f aca="false">$BS13</f>
        <v>98.5</v>
      </c>
      <c r="U13" s="54" t="n">
        <f aca="false">$CB13</f>
        <v>87.5</v>
      </c>
      <c r="V13" s="55" t="n">
        <f aca="false">$AI13</f>
        <v>0</v>
      </c>
      <c r="W13" s="56" t="n">
        <f aca="false">IF($Q13&gt;=55,ROUND($Q13*$Q$3+$R13*$R$3+$S13*$S$3+$T13*$T$3+$U13*$U$3,0),$Q13)</f>
        <v>95</v>
      </c>
      <c r="X13" s="54" t="n">
        <v>20</v>
      </c>
      <c r="Y13" s="57" t="n">
        <v>29</v>
      </c>
      <c r="Z13" s="57" t="n">
        <v>50</v>
      </c>
      <c r="AA13" s="58" t="n">
        <f aca="false">IFERROR(SUM(X13:Z13),0)</f>
        <v>99</v>
      </c>
      <c r="AB13" s="57" t="n">
        <v>25</v>
      </c>
      <c r="AC13" s="57" t="n">
        <v>70</v>
      </c>
      <c r="AD13" s="82" t="n">
        <v>1</v>
      </c>
      <c r="AE13" s="58" t="n">
        <f aca="false">ROUND(AB13+(AC13*AD13),0)</f>
        <v>95</v>
      </c>
      <c r="AF13" s="57"/>
      <c r="AG13" s="57"/>
      <c r="AH13" s="57"/>
      <c r="AI13" s="58" t="n">
        <f aca="false">ROUND(AF13 + (AG13*AH13),0)</f>
        <v>0</v>
      </c>
      <c r="AJ13" s="61" t="n">
        <f aca="false">IFERROR(__xludf.dummyfunction("""COMPUTED_VALUE"""),100)</f>
        <v>100</v>
      </c>
      <c r="AK13" s="61" t="n">
        <f aca="false">IFERROR(__xludf.dummyfunction("""COMPUTED_VALUE"""),100)</f>
        <v>100</v>
      </c>
      <c r="AL13" s="61" t="n">
        <f aca="false">IFERROR(__xludf.dummyfunction("""COMPUTED_VALUE"""),100)</f>
        <v>100</v>
      </c>
      <c r="AM13" s="61" t="n">
        <f aca="false">IFERROR(__xludf.dummyfunction("""COMPUTED_VALUE"""),100)</f>
        <v>100</v>
      </c>
      <c r="AN13" s="61" t="n">
        <f aca="false">IFERROR(__xludf.dummyfunction("""COMPUTED_VALUE"""),75)</f>
        <v>75</v>
      </c>
      <c r="AO13" s="61" t="n">
        <f aca="false">IFERROR(__xludf.dummyfunction("""COMPUTED_VALUE"""),80)</f>
        <v>80</v>
      </c>
      <c r="AP13" s="61" t="n">
        <f aca="false">IFERROR(__xludf.dummyfunction("""COMPUTED_VALUE"""),100)</f>
        <v>100</v>
      </c>
      <c r="AQ13" s="61" t="n">
        <f aca="false">IFERROR(__xludf.dummyfunction("""COMPUTED_VALUE"""),83)</f>
        <v>83</v>
      </c>
      <c r="AR13" s="61" t="n">
        <f aca="false">IFERROR(__xludf.dummyfunction("""COMPUTED_VALUE"""),60)</f>
        <v>60</v>
      </c>
      <c r="AS13" s="61" t="n">
        <f aca="false">IFERROR(__xludf.dummyfunction("""COMPUTED_VALUE"""),100)</f>
        <v>100</v>
      </c>
      <c r="AT13" s="62"/>
      <c r="AU13" s="58" t="n">
        <f aca="false">IFERROR(AVERAGE(AJ13:AT13),0)</f>
        <v>89.8</v>
      </c>
      <c r="AV13" s="62" t="n">
        <v>100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90</v>
      </c>
      <c r="BC13" s="62" t="n">
        <v>91</v>
      </c>
      <c r="BD13" s="62" t="n">
        <v>92</v>
      </c>
      <c r="BE13" s="62" t="n">
        <v>98</v>
      </c>
      <c r="BF13" s="62"/>
      <c r="BG13" s="62"/>
      <c r="BH13" s="58" t="n">
        <f aca="false">IFERROR(AVERAGE(AV13:BG13),0)</f>
        <v>97.1</v>
      </c>
      <c r="BI13" s="62" t="n">
        <v>100</v>
      </c>
      <c r="BJ13" s="62" t="n">
        <v>95</v>
      </c>
      <c r="BK13" s="62" t="n">
        <v>100</v>
      </c>
      <c r="BL13" s="62" t="n">
        <v>100</v>
      </c>
      <c r="BM13" s="62" t="n">
        <v>105</v>
      </c>
      <c r="BN13" s="62" t="n">
        <v>95</v>
      </c>
      <c r="BO13" s="62" t="n">
        <v>90</v>
      </c>
      <c r="BP13" s="62" t="n">
        <v>100</v>
      </c>
      <c r="BQ13" s="62" t="n">
        <v>100</v>
      </c>
      <c r="BR13" s="62" t="n">
        <v>100</v>
      </c>
      <c r="BS13" s="58" t="n">
        <f aca="false">IFERROR(AVERAGE(BI13:BR13),0)</f>
        <v>98.5</v>
      </c>
      <c r="BT13" s="61" t="n">
        <f aca="false">IFERROR(__xludf.dummyfunction("""COMPUTED_VALUE"""),100)</f>
        <v>100</v>
      </c>
      <c r="BU13" s="61" t="n">
        <f aca="false">IFERROR(__xludf.dummyfunction("""COMPUTED_VALUE"""),100)</f>
        <v>100</v>
      </c>
      <c r="BV13" s="61" t="n">
        <f aca="false">IFERROR(__xludf.dummyfunction("""COMPUTED_VALUE"""),100)</f>
        <v>100</v>
      </c>
      <c r="BW13" s="61" t="n">
        <f aca="false">IFERROR(__xludf.dummyfunction("""COMPUTED_VALUE"""),100)</f>
        <v>100</v>
      </c>
      <c r="BX13" s="61" t="n">
        <f aca="false">IFERROR(__xludf.dummyfunction("""COMPUTED_VALUE"""),100)</f>
        <v>100</v>
      </c>
      <c r="BY13" s="61" t="n">
        <f aca="false">IFERROR(__xludf.dummyfunction("""COMPUTED_VALUE"""),100)</f>
        <v>100</v>
      </c>
      <c r="BZ13" s="61" t="n">
        <f aca="false">IFERROR(__xludf.dummyfunction("""COMPUTED_VALUE"""),100)</f>
        <v>100</v>
      </c>
      <c r="CA13" s="61" t="n">
        <f aca="false">IFERROR(__xludf.dummyfunction("""COMPUTED_VALUE"""),0)</f>
        <v>0</v>
      </c>
      <c r="CB13" s="61" t="n">
        <f aca="false">IFERROR(__xludf.dummyfunction("""COMPUTED_VALUE"""),87.5)</f>
        <v>87.5</v>
      </c>
    </row>
    <row r="14" customFormat="false" ht="15.75" hidden="false" customHeight="true" outlineLevel="0" collapsed="false">
      <c r="A14" s="13" t="str">
        <f aca="false">$E14&amp;"-"&amp;$F14</f>
        <v>202060622-6</v>
      </c>
      <c r="B14" s="18" t="n">
        <f aca="false">$W14</f>
        <v>0</v>
      </c>
      <c r="C14" s="13"/>
      <c r="D14" s="63" t="n">
        <v>10</v>
      </c>
      <c r="E14" s="53" t="s">
        <v>329</v>
      </c>
      <c r="F14" s="53" t="s">
        <v>129</v>
      </c>
      <c r="G14" s="53" t="s">
        <v>330</v>
      </c>
      <c r="H14" s="53" t="s">
        <v>75</v>
      </c>
      <c r="I14" s="53" t="s">
        <v>331</v>
      </c>
      <c r="J14" s="53" t="s">
        <v>286</v>
      </c>
      <c r="K14" s="53" t="s">
        <v>332</v>
      </c>
      <c r="L14" s="53" t="s">
        <v>58</v>
      </c>
      <c r="M14" s="53" t="s">
        <v>64</v>
      </c>
      <c r="N14" s="53" t="s">
        <v>333</v>
      </c>
      <c r="O14" s="54" t="n">
        <f aca="false">$AA14</f>
        <v>0</v>
      </c>
      <c r="P14" s="54" t="n">
        <f aca="false">$AE14</f>
        <v>0</v>
      </c>
      <c r="Q14" s="54" t="n">
        <f aca="false">IFERROR(IF($V14&lt;&gt;0,ROUND((MAX(O14:P14)*0.5+$V14*0.5),0),ROUND(($O14*0.5+$P14*0.5),0)),)</f>
        <v>0</v>
      </c>
      <c r="R14" s="54" t="n">
        <f aca="false">$AU14</f>
        <v>47</v>
      </c>
      <c r="S14" s="54" t="n">
        <f aca="false">$BH14</f>
        <v>79.5</v>
      </c>
      <c r="T14" s="54" t="n">
        <f aca="false">$BS14</f>
        <v>30</v>
      </c>
      <c r="U14" s="54" t="n">
        <f aca="false">$CB14</f>
        <v>35</v>
      </c>
      <c r="V14" s="55" t="n">
        <f aca="false">$AI14</f>
        <v>0</v>
      </c>
      <c r="W14" s="56" t="n">
        <f aca="false">IF($Q14&gt;=55,ROUND($Q14*$Q$3+$R14*$R$3+$S14*$S$3+$T14*$T$3+$U14*$U$3,0),$Q14)</f>
        <v>0</v>
      </c>
      <c r="X14" s="54" t="n">
        <f aca="false">IFERROR(ROUND(VLOOKUP(N14,#REF!,6,0),0)*2,)</f>
        <v>0</v>
      </c>
      <c r="Y14" s="57"/>
      <c r="Z14" s="57"/>
      <c r="AA14" s="58" t="n">
        <f aca="false">IFERROR(SUM(X14:Z14),0)</f>
        <v>0</v>
      </c>
      <c r="AB14" s="57"/>
      <c r="AC14" s="57"/>
      <c r="AD14" s="82"/>
      <c r="AE14" s="58" t="n">
        <f aca="false">ROUND(AB14+(AC14*AD14),0)</f>
        <v>0</v>
      </c>
      <c r="AF14" s="57"/>
      <c r="AG14" s="57"/>
      <c r="AH14" s="57"/>
      <c r="AI14" s="58" t="n">
        <f aca="false">ROUND(AF14 + (AG14*AH14),0)</f>
        <v>0</v>
      </c>
      <c r="AJ14" s="61" t="n">
        <f aca="false">IFERROR(__xludf.dummyfunction("""COMPUTED_VALUE"""),100)</f>
        <v>100</v>
      </c>
      <c r="AK14" s="61" t="n">
        <f aca="false">IFERROR(__xludf.dummyfunction("""COMPUTED_VALUE"""),100)</f>
        <v>100</v>
      </c>
      <c r="AL14" s="61" t="n">
        <f aca="false">IFERROR(__xludf.dummyfunction("""COMPUTED_VALUE"""),100)</f>
        <v>100</v>
      </c>
      <c r="AM14" s="61" t="n">
        <f aca="false">IFERROR(__xludf.dummyfunction("""COMPUTED_VALUE"""),75)</f>
        <v>75</v>
      </c>
      <c r="AN14" s="61" t="n">
        <f aca="false">IFERROR(__xludf.dummyfunction("""COMPUTED_VALUE"""),75)</f>
        <v>75</v>
      </c>
      <c r="AO14" s="61" t="n">
        <f aca="false">IFERROR(__xludf.dummyfunction("""COMPUTED_VALUE"""),20)</f>
        <v>20</v>
      </c>
      <c r="AP14" s="61" t="n">
        <f aca="false">IFERROR(__xludf.dummyfunction("""COMPUTED_VALUE"""),0)</f>
        <v>0</v>
      </c>
      <c r="AQ14" s="61" t="n">
        <f aca="false">IFERROR(__xludf.dummyfunction("""COMPUTED_VALUE"""),0)</f>
        <v>0</v>
      </c>
      <c r="AR14" s="61" t="n">
        <f aca="false">IFERROR(__xludf.dummyfunction("""COMPUTED_VALUE"""),0)</f>
        <v>0</v>
      </c>
      <c r="AS14" s="61" t="n">
        <f aca="false">IFERROR(__xludf.dummyfunction("""COMPUTED_VALUE"""),0)</f>
        <v>0</v>
      </c>
      <c r="AT14" s="62"/>
      <c r="AU14" s="58" t="n">
        <f aca="false">IFERROR(AVERAGE(AJ14:AT14),0)</f>
        <v>47</v>
      </c>
      <c r="AV14" s="62" t="n">
        <v>100</v>
      </c>
      <c r="AW14" s="62" t="n">
        <v>100</v>
      </c>
      <c r="AX14" s="62" t="n">
        <v>100</v>
      </c>
      <c r="AY14" s="62" t="n">
        <v>97</v>
      </c>
      <c r="AZ14" s="62" t="n">
        <v>100</v>
      </c>
      <c r="BA14" s="62" t="n">
        <v>100</v>
      </c>
      <c r="BB14" s="62" t="n">
        <v>98</v>
      </c>
      <c r="BC14" s="62" t="n">
        <v>100</v>
      </c>
      <c r="BD14" s="62" t="n">
        <v>0</v>
      </c>
      <c r="BE14" s="62" t="n">
        <v>0</v>
      </c>
      <c r="BF14" s="62"/>
      <c r="BG14" s="62"/>
      <c r="BH14" s="58" t="n">
        <f aca="false">IFERROR(AVERAGE(AV14:BG14),0)</f>
        <v>79.5</v>
      </c>
      <c r="BI14" s="62" t="n">
        <v>100</v>
      </c>
      <c r="BJ14" s="62" t="n">
        <v>100</v>
      </c>
      <c r="BK14" s="62" t="n">
        <v>100</v>
      </c>
      <c r="BL14" s="62" t="n">
        <v>0</v>
      </c>
      <c r="BM14" s="62" t="n">
        <v>0</v>
      </c>
      <c r="BN14" s="62" t="n">
        <v>0</v>
      </c>
      <c r="BO14" s="62" t="n">
        <v>0</v>
      </c>
      <c r="BP14" s="62" t="n">
        <v>0</v>
      </c>
      <c r="BQ14" s="62" t="n">
        <v>0</v>
      </c>
      <c r="BR14" s="62" t="n">
        <v>0</v>
      </c>
      <c r="BS14" s="58" t="n">
        <f aca="false">IFERROR(AVERAGE(BI14:BR14),0)</f>
        <v>30</v>
      </c>
      <c r="BT14" s="61" t="n">
        <f aca="false">IFERROR(__xludf.dummyfunction("""COMPUTED_VALUE"""),100)</f>
        <v>100</v>
      </c>
      <c r="BU14" s="61" t="n">
        <f aca="false">IFERROR(__xludf.dummyfunction("""COMPUTED_VALUE"""),80)</f>
        <v>80</v>
      </c>
      <c r="BV14" s="61" t="n">
        <f aca="false">IFERROR(__xludf.dummyfunction("""COMPUTED_VALUE"""),100)</f>
        <v>100</v>
      </c>
      <c r="BW14" s="61" t="n">
        <f aca="false">IFERROR(__xludf.dummyfunction("""COMPUTED_VALUE"""),0)</f>
        <v>0</v>
      </c>
      <c r="BX14" s="61" t="n">
        <f aca="false">IFERROR(__xludf.dummyfunction("""COMPUTED_VALUE"""),0)</f>
        <v>0</v>
      </c>
      <c r="BY14" s="61" t="n">
        <f aca="false">IFERROR(__xludf.dummyfunction("""COMPUTED_VALUE"""),0)</f>
        <v>0</v>
      </c>
      <c r="BZ14" s="61" t="n">
        <f aca="false">IFERROR(__xludf.dummyfunction("""COMPUTED_VALUE"""),0)</f>
        <v>0</v>
      </c>
      <c r="CA14" s="61" t="n">
        <f aca="false">IFERROR(__xludf.dummyfunction("""COMPUTED_VALUE"""),0)</f>
        <v>0</v>
      </c>
      <c r="CB14" s="61" t="n">
        <f aca="false">IFERROR(__xludf.dummyfunction("""COMPUTED_VALUE"""),35)</f>
        <v>35</v>
      </c>
    </row>
    <row r="15" customFormat="false" ht="15.75" hidden="false" customHeight="true" outlineLevel="0" collapsed="false">
      <c r="A15" s="13" t="str">
        <f aca="false">$E15&amp;"-"&amp;$F15</f>
        <v>202060650-1</v>
      </c>
      <c r="B15" s="18" t="n">
        <f aca="false">$W15</f>
        <v>45</v>
      </c>
      <c r="C15" s="13"/>
      <c r="D15" s="63" t="n">
        <v>11</v>
      </c>
      <c r="E15" s="53" t="s">
        <v>334</v>
      </c>
      <c r="F15" s="53" t="s">
        <v>58</v>
      </c>
      <c r="G15" s="53" t="s">
        <v>335</v>
      </c>
      <c r="H15" s="53" t="s">
        <v>83</v>
      </c>
      <c r="I15" s="53" t="s">
        <v>336</v>
      </c>
      <c r="J15" s="53" t="s">
        <v>337</v>
      </c>
      <c r="K15" s="53" t="s">
        <v>338</v>
      </c>
      <c r="L15" s="53" t="s">
        <v>58</v>
      </c>
      <c r="M15" s="53" t="s">
        <v>64</v>
      </c>
      <c r="N15" s="53" t="s">
        <v>339</v>
      </c>
      <c r="O15" s="54" t="n">
        <f aca="false">$AA15</f>
        <v>74</v>
      </c>
      <c r="P15" s="54" t="n">
        <f aca="false">$AE15</f>
        <v>0</v>
      </c>
      <c r="Q15" s="66" t="n">
        <f aca="false">IFERROR(IF($V15&lt;&gt;0,ROUND(AVERAGE(AA15,AE15,AI15),0),ROUND(($O15*0.5+$P15*0.5),0)),)</f>
        <v>45</v>
      </c>
      <c r="R15" s="54" t="n">
        <f aca="false">$AU15</f>
        <v>93</v>
      </c>
      <c r="S15" s="54" t="n">
        <f aca="false">$BH15</f>
        <v>100</v>
      </c>
      <c r="T15" s="54" t="n">
        <f aca="false">$BS15</f>
        <v>90</v>
      </c>
      <c r="U15" s="54" t="n">
        <f aca="false">$CB15</f>
        <v>100</v>
      </c>
      <c r="V15" s="55" t="n">
        <f aca="false">$AI15</f>
        <v>60</v>
      </c>
      <c r="W15" s="56" t="n">
        <f aca="false">IF($Q15&gt;=55,ROUND($Q15*$Q$3+$R15*$R$3+$S15*$S$3+$T15*$T$3+$U15*$U$3,0),$Q15)</f>
        <v>45</v>
      </c>
      <c r="X15" s="54" t="n">
        <v>20</v>
      </c>
      <c r="Y15" s="57" t="n">
        <v>29</v>
      </c>
      <c r="Z15" s="57" t="n">
        <v>25</v>
      </c>
      <c r="AA15" s="58" t="n">
        <f aca="false">IFERROR(SUM(X15:Z15),0)</f>
        <v>74</v>
      </c>
      <c r="AB15" s="79" t="n">
        <v>0</v>
      </c>
      <c r="AC15" s="79" t="n">
        <v>0</v>
      </c>
      <c r="AD15" s="80" t="n">
        <v>0</v>
      </c>
      <c r="AE15" s="81" t="n">
        <f aca="false">ROUND(AB15+(AC15*AD15),0)</f>
        <v>0</v>
      </c>
      <c r="AF15" s="57" t="n">
        <v>30</v>
      </c>
      <c r="AG15" s="57" t="n">
        <v>30</v>
      </c>
      <c r="AH15" s="57" t="n">
        <v>1</v>
      </c>
      <c r="AI15" s="58" t="n">
        <f aca="false">ROUND(AF15 + (AG15*AH15),0)</f>
        <v>60</v>
      </c>
      <c r="AJ15" s="61" t="n">
        <f aca="false">IFERROR(__xludf.dummyfunction("""COMPUTED_VALUE"""),100)</f>
        <v>100</v>
      </c>
      <c r="AK15" s="61" t="n">
        <f aca="false">IFERROR(__xludf.dummyfunction("""COMPUTED_VALUE"""),100)</f>
        <v>100</v>
      </c>
      <c r="AL15" s="61" t="n">
        <f aca="false">IFERROR(__xludf.dummyfunction("""COMPUTED_VALUE"""),30)</f>
        <v>30</v>
      </c>
      <c r="AM15" s="61" t="n">
        <f aca="false">IFERROR(__xludf.dummyfunction("""COMPUTED_VALUE"""),100)</f>
        <v>100</v>
      </c>
      <c r="AN15" s="61" t="n">
        <f aca="false">IFERROR(__xludf.dummyfunction("""COMPUTED_VALUE"""),100)</f>
        <v>100</v>
      </c>
      <c r="AO15" s="61" t="n">
        <f aca="false">IFERROR(__xludf.dummyfunction("""COMPUTED_VALUE"""),100)</f>
        <v>100</v>
      </c>
      <c r="AP15" s="61" t="n">
        <f aca="false">IFERROR(__xludf.dummyfunction("""COMPUTED_VALUE"""),100)</f>
        <v>100</v>
      </c>
      <c r="AQ15" s="61" t="n">
        <f aca="false">IFERROR(__xludf.dummyfunction("""COMPUTED_VALUE"""),100)</f>
        <v>100</v>
      </c>
      <c r="AR15" s="61" t="n">
        <f aca="false">IFERROR(__xludf.dummyfunction("""COMPUTED_VALUE"""),100)</f>
        <v>100</v>
      </c>
      <c r="AS15" s="61" t="n">
        <f aca="false">IFERROR(__xludf.dummyfunction("""COMPUTED_VALUE"""),100)</f>
        <v>100</v>
      </c>
      <c r="AT15" s="62"/>
      <c r="AU15" s="58" t="n">
        <f aca="false">IFERROR(AVERAGE(AJ15:AT15),0)</f>
        <v>93</v>
      </c>
      <c r="AV15" s="62" t="n">
        <v>100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/>
      <c r="BG15" s="62"/>
      <c r="BH15" s="58" t="n">
        <f aca="false">IFERROR(AVERAGE(AV15:BG15),0)</f>
        <v>100</v>
      </c>
      <c r="BI15" s="62" t="n">
        <v>100</v>
      </c>
      <c r="BJ15" s="62" t="n">
        <v>95</v>
      </c>
      <c r="BK15" s="62" t="n">
        <v>100</v>
      </c>
      <c r="BL15" s="62" t="n">
        <v>100</v>
      </c>
      <c r="BM15" s="62" t="n">
        <v>105</v>
      </c>
      <c r="BN15" s="62" t="n">
        <v>0</v>
      </c>
      <c r="BO15" s="62" t="n">
        <v>100</v>
      </c>
      <c r="BP15" s="62" t="n">
        <v>100</v>
      </c>
      <c r="BQ15" s="62" t="n">
        <v>100</v>
      </c>
      <c r="BR15" s="62" t="n">
        <v>100</v>
      </c>
      <c r="BS15" s="58" t="n">
        <f aca="false">IFERROR(AVERAGE(BI15:BR15),0)</f>
        <v>90</v>
      </c>
      <c r="BT15" s="61" t="n">
        <f aca="false">IFERROR(__xludf.dummyfunction("""COMPUTED_VALUE"""),100)</f>
        <v>100</v>
      </c>
      <c r="BU15" s="61" t="n">
        <f aca="false">IFERROR(__xludf.dummyfunction("""COMPUTED_VALUE"""),100)</f>
        <v>100</v>
      </c>
      <c r="BV15" s="61" t="n">
        <f aca="false">IFERROR(__xludf.dummyfunction("""COMPUTED_VALUE"""),100)</f>
        <v>100</v>
      </c>
      <c r="BW15" s="61" t="n">
        <f aca="false">IFERROR(__xludf.dummyfunction("""COMPUTED_VALUE"""),100)</f>
        <v>100</v>
      </c>
      <c r="BX15" s="61" t="n">
        <f aca="false">IFERROR(__xludf.dummyfunction("""COMPUTED_VALUE"""),100)</f>
        <v>100</v>
      </c>
      <c r="BY15" s="61" t="n">
        <f aca="false">IFERROR(__xludf.dummyfunction("""COMPUTED_VALUE"""),100)</f>
        <v>100</v>
      </c>
      <c r="BZ15" s="61" t="n">
        <f aca="false">IFERROR(__xludf.dummyfunction("""COMPUTED_VALUE"""),100)</f>
        <v>100</v>
      </c>
      <c r="CA15" s="61" t="n">
        <f aca="false">IFERROR(__xludf.dummyfunction("""COMPUTED_VALUE"""),100)</f>
        <v>100</v>
      </c>
      <c r="CB15" s="61" t="n">
        <f aca="false">IFERROR(__xludf.dummyfunction("""COMPUTED_VALUE"""),100)</f>
        <v>100</v>
      </c>
    </row>
    <row r="16" customFormat="false" ht="15.75" hidden="false" customHeight="true" outlineLevel="0" collapsed="false">
      <c r="A16" s="13" t="str">
        <f aca="false">$E16&amp;"-"&amp;$F16</f>
        <v>202060635-8</v>
      </c>
      <c r="B16" s="18" t="n">
        <f aca="false">$W16</f>
        <v>83</v>
      </c>
      <c r="C16" s="13"/>
      <c r="D16" s="63" t="n">
        <v>12</v>
      </c>
      <c r="E16" s="53" t="s">
        <v>340</v>
      </c>
      <c r="F16" s="53" t="s">
        <v>113</v>
      </c>
      <c r="G16" s="53" t="s">
        <v>341</v>
      </c>
      <c r="H16" s="53" t="s">
        <v>113</v>
      </c>
      <c r="I16" s="53" t="s">
        <v>342</v>
      </c>
      <c r="J16" s="53" t="s">
        <v>343</v>
      </c>
      <c r="K16" s="53" t="s">
        <v>344</v>
      </c>
      <c r="L16" s="53" t="s">
        <v>58</v>
      </c>
      <c r="M16" s="53" t="s">
        <v>64</v>
      </c>
      <c r="N16" s="53" t="s">
        <v>345</v>
      </c>
      <c r="O16" s="54" t="n">
        <f aca="false">$AA16</f>
        <v>89</v>
      </c>
      <c r="P16" s="54" t="n">
        <f aca="false">$AE16</f>
        <v>100</v>
      </c>
      <c r="Q16" s="54" t="n">
        <f aca="false">IFERROR(IF($V16&lt;&gt;0,ROUND((MAX(O16:P16)*0.5+$V16*0.5),0),ROUND(($O16*0.5+$P16*0.5),0)),)</f>
        <v>95</v>
      </c>
      <c r="R16" s="54" t="n">
        <f aca="false">$AU16</f>
        <v>48.7</v>
      </c>
      <c r="S16" s="54" t="n">
        <f aca="false">$BH16</f>
        <v>76.1</v>
      </c>
      <c r="T16" s="54" t="n">
        <f aca="false">$BS16</f>
        <v>88</v>
      </c>
      <c r="U16" s="54" t="n">
        <f aca="false">$CB16</f>
        <v>80.625</v>
      </c>
      <c r="V16" s="55" t="n">
        <f aca="false">$AI16</f>
        <v>0</v>
      </c>
      <c r="W16" s="56" t="n">
        <f aca="false">IF($Q16&gt;=55,ROUND($Q16*$Q$3+$R16*$R$3+$S16*$S$3+$T16*$T$3+$U16*$U$3,0),$Q16)</f>
        <v>83</v>
      </c>
      <c r="X16" s="54" t="n">
        <v>20</v>
      </c>
      <c r="Y16" s="57" t="n">
        <v>29</v>
      </c>
      <c r="Z16" s="57" t="n">
        <v>40</v>
      </c>
      <c r="AA16" s="58" t="n">
        <f aca="false">IFERROR(SUM(X16:Z16),0)</f>
        <v>89</v>
      </c>
      <c r="AB16" s="57" t="n">
        <v>30</v>
      </c>
      <c r="AC16" s="57" t="n">
        <v>70</v>
      </c>
      <c r="AD16" s="82" t="n">
        <v>1</v>
      </c>
      <c r="AE16" s="58" t="n">
        <f aca="false">ROUND(AB16+(AC16*AD16),0)</f>
        <v>100</v>
      </c>
      <c r="AF16" s="57"/>
      <c r="AG16" s="57"/>
      <c r="AH16" s="57"/>
      <c r="AI16" s="58" t="n">
        <f aca="false">ROUND(AF16 + (AG16*AH16),0)</f>
        <v>0</v>
      </c>
      <c r="AJ16" s="61" t="n">
        <f aca="false">IFERROR(__xludf.dummyfunction("""COMPUTED_VALUE"""),100)</f>
        <v>100</v>
      </c>
      <c r="AK16" s="61" t="n">
        <f aca="false">IFERROR(__xludf.dummyfunction("""COMPUTED_VALUE"""),0)</f>
        <v>0</v>
      </c>
      <c r="AL16" s="61" t="n">
        <f aca="false">IFERROR(__xludf.dummyfunction("""COMPUTED_VALUE"""),0)</f>
        <v>0</v>
      </c>
      <c r="AM16" s="61" t="n">
        <f aca="false">IFERROR(__xludf.dummyfunction("""COMPUTED_VALUE"""),0)</f>
        <v>0</v>
      </c>
      <c r="AN16" s="61" t="n">
        <f aca="false">IFERROR(__xludf.dummyfunction("""COMPUTED_VALUE"""),50)</f>
        <v>50</v>
      </c>
      <c r="AO16" s="61" t="n">
        <f aca="false">IFERROR(__xludf.dummyfunction("""COMPUTED_VALUE"""),80)</f>
        <v>80</v>
      </c>
      <c r="AP16" s="61" t="n">
        <f aca="false">IFERROR(__xludf.dummyfunction("""COMPUTED_VALUE"""),100)</f>
        <v>100</v>
      </c>
      <c r="AQ16" s="61" t="n">
        <f aca="false">IFERROR(__xludf.dummyfunction("""COMPUTED_VALUE"""),17)</f>
        <v>17</v>
      </c>
      <c r="AR16" s="61" t="n">
        <f aca="false">IFERROR(__xludf.dummyfunction("""COMPUTED_VALUE"""),40)</f>
        <v>40</v>
      </c>
      <c r="AS16" s="61" t="n">
        <f aca="false">IFERROR(__xludf.dummyfunction("""COMPUTED_VALUE"""),100)</f>
        <v>100</v>
      </c>
      <c r="AT16" s="62"/>
      <c r="AU16" s="58" t="n">
        <f aca="false">IFERROR(AVERAGE(AJ16:AT16),0)</f>
        <v>48.7</v>
      </c>
      <c r="AV16" s="62" t="n">
        <v>61</v>
      </c>
      <c r="AW16" s="62" t="n">
        <v>100</v>
      </c>
      <c r="AX16" s="62" t="n">
        <v>0</v>
      </c>
      <c r="AY16" s="62" t="n">
        <v>100</v>
      </c>
      <c r="AZ16" s="62" t="n">
        <v>0</v>
      </c>
      <c r="BA16" s="62" t="n">
        <v>100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/>
      <c r="BG16" s="62"/>
      <c r="BH16" s="58" t="n">
        <f aca="false">IFERROR(AVERAGE(AV16:BG16),0)</f>
        <v>76.1</v>
      </c>
      <c r="BI16" s="62" t="n">
        <v>100</v>
      </c>
      <c r="BJ16" s="62" t="n">
        <v>95</v>
      </c>
      <c r="BK16" s="62" t="n">
        <v>100</v>
      </c>
      <c r="BL16" s="62" t="n">
        <v>100</v>
      </c>
      <c r="BM16" s="62" t="n">
        <v>85</v>
      </c>
      <c r="BN16" s="62" t="n">
        <v>0</v>
      </c>
      <c r="BO16" s="62" t="n">
        <v>100</v>
      </c>
      <c r="BP16" s="62" t="n">
        <v>100</v>
      </c>
      <c r="BQ16" s="62" t="n">
        <v>100</v>
      </c>
      <c r="BR16" s="62" t="n">
        <v>100</v>
      </c>
      <c r="BS16" s="58" t="n">
        <f aca="false">IFERROR(AVERAGE(BI16:BR16),0)</f>
        <v>88</v>
      </c>
      <c r="BT16" s="61" t="n">
        <f aca="false">IFERROR(__xludf.dummyfunction("""COMPUTED_VALUE"""),75)</f>
        <v>75</v>
      </c>
      <c r="BU16" s="61" t="n">
        <f aca="false">IFERROR(__xludf.dummyfunction("""COMPUTED_VALUE"""),0)</f>
        <v>0</v>
      </c>
      <c r="BV16" s="61" t="n">
        <f aca="false">IFERROR(__xludf.dummyfunction("""COMPUTED_VALUE"""),100)</f>
        <v>100</v>
      </c>
      <c r="BW16" s="61" t="n">
        <f aca="false">IFERROR(__xludf.dummyfunction("""COMPUTED_VALUE"""),100)</f>
        <v>100</v>
      </c>
      <c r="BX16" s="61" t="n">
        <f aca="false">IFERROR(__xludf.dummyfunction("""COMPUTED_VALUE"""),70)</f>
        <v>70</v>
      </c>
      <c r="BY16" s="61" t="n">
        <f aca="false">IFERROR(__xludf.dummyfunction("""COMPUTED_VALUE"""),100)</f>
        <v>100</v>
      </c>
      <c r="BZ16" s="61" t="n">
        <f aca="false">IFERROR(__xludf.dummyfunction("""COMPUTED_VALUE"""),100)</f>
        <v>100</v>
      </c>
      <c r="CA16" s="61" t="n">
        <f aca="false">IFERROR(__xludf.dummyfunction("""COMPUTED_VALUE"""),100)</f>
        <v>100</v>
      </c>
      <c r="CB16" s="61" t="n">
        <f aca="false">IFERROR(__xludf.dummyfunction("""COMPUTED_VALUE"""),80.625)</f>
        <v>80.625</v>
      </c>
    </row>
    <row r="17" customFormat="false" ht="15.75" hidden="false" customHeight="true" outlineLevel="0" collapsed="false">
      <c r="A17" s="13" t="str">
        <f aca="false">$E17&amp;"-"&amp;$F17</f>
        <v>202060544-0</v>
      </c>
      <c r="B17" s="18" t="n">
        <f aca="false">$W17</f>
        <v>87</v>
      </c>
      <c r="C17" s="13"/>
      <c r="D17" s="63" t="n">
        <v>13</v>
      </c>
      <c r="E17" s="53" t="s">
        <v>346</v>
      </c>
      <c r="F17" s="53" t="s">
        <v>81</v>
      </c>
      <c r="G17" s="53" t="s">
        <v>347</v>
      </c>
      <c r="H17" s="53" t="s">
        <v>115</v>
      </c>
      <c r="I17" s="53" t="s">
        <v>348</v>
      </c>
      <c r="J17" s="53" t="s">
        <v>349</v>
      </c>
      <c r="K17" s="53" t="s">
        <v>350</v>
      </c>
      <c r="L17" s="53" t="s">
        <v>58</v>
      </c>
      <c r="M17" s="53" t="s">
        <v>64</v>
      </c>
      <c r="N17" s="53" t="s">
        <v>351</v>
      </c>
      <c r="O17" s="54" t="n">
        <f aca="false">$AA17</f>
        <v>84</v>
      </c>
      <c r="P17" s="54" t="n">
        <f aca="false">$AE17</f>
        <v>90</v>
      </c>
      <c r="Q17" s="54" t="n">
        <f aca="false">IFERROR(IF($V17&lt;&gt;0,ROUND((MAX(O17:P17)*0.5+$V17*0.5),0),ROUND(($O17*0.5+$P17*0.5),0)),)</f>
        <v>87</v>
      </c>
      <c r="R17" s="54" t="n">
        <f aca="false">$AU17</f>
        <v>80.7</v>
      </c>
      <c r="S17" s="54" t="n">
        <f aca="false">$BH17</f>
        <v>87.7</v>
      </c>
      <c r="T17" s="54" t="n">
        <f aca="false">$BS17</f>
        <v>99.5</v>
      </c>
      <c r="U17" s="54" t="n">
        <f aca="false">$CB17</f>
        <v>59.75</v>
      </c>
      <c r="V17" s="55" t="n">
        <f aca="false">$AI17</f>
        <v>0</v>
      </c>
      <c r="W17" s="56" t="n">
        <f aca="false">IF($Q17&gt;=55,ROUND($Q17*$Q$3+$R17*$R$3+$S17*$S$3+$T17*$T$3+$U17*$U$3,0),$Q17)</f>
        <v>87</v>
      </c>
      <c r="X17" s="54" t="n">
        <v>20</v>
      </c>
      <c r="Y17" s="57" t="n">
        <v>29</v>
      </c>
      <c r="Z17" s="57" t="n">
        <v>35</v>
      </c>
      <c r="AA17" s="58" t="n">
        <f aca="false">IFERROR(SUM(X17:Z17),0)</f>
        <v>84</v>
      </c>
      <c r="AB17" s="57" t="n">
        <v>25</v>
      </c>
      <c r="AC17" s="57" t="n">
        <v>65</v>
      </c>
      <c r="AD17" s="82" t="n">
        <v>1</v>
      </c>
      <c r="AE17" s="58" t="n">
        <f aca="false">ROUND(AB17+(AC17*AD17),0)</f>
        <v>90</v>
      </c>
      <c r="AF17" s="57"/>
      <c r="AG17" s="57"/>
      <c r="AH17" s="57"/>
      <c r="AI17" s="58" t="n">
        <f aca="false">ROUND(AF17 + (AG17*AH17),0)</f>
        <v>0</v>
      </c>
      <c r="AJ17" s="61" t="n">
        <f aca="false">IFERROR(__xludf.dummyfunction("""COMPUTED_VALUE"""),100)</f>
        <v>100</v>
      </c>
      <c r="AK17" s="61" t="n">
        <f aca="false">IFERROR(__xludf.dummyfunction("""COMPUTED_VALUE"""),0)</f>
        <v>0</v>
      </c>
      <c r="AL17" s="61" t="n">
        <f aca="false">IFERROR(__xludf.dummyfunction("""COMPUTED_VALUE"""),100)</f>
        <v>100</v>
      </c>
      <c r="AM17" s="61" t="n">
        <f aca="false">IFERROR(__xludf.dummyfunction("""COMPUTED_VALUE"""),100)</f>
        <v>100</v>
      </c>
      <c r="AN17" s="61" t="n">
        <f aca="false">IFERROR(__xludf.dummyfunction("""COMPUTED_VALUE"""),100)</f>
        <v>100</v>
      </c>
      <c r="AO17" s="61" t="n">
        <f aca="false">IFERROR(__xludf.dummyfunction("""COMPUTED_VALUE"""),80)</f>
        <v>80</v>
      </c>
      <c r="AP17" s="61" t="n">
        <f aca="false">IFERROR(__xludf.dummyfunction("""COMPUTED_VALUE"""),60)</f>
        <v>60</v>
      </c>
      <c r="AQ17" s="61" t="n">
        <f aca="false">IFERROR(__xludf.dummyfunction("""COMPUTED_VALUE"""),67)</f>
        <v>67</v>
      </c>
      <c r="AR17" s="61" t="n">
        <f aca="false">IFERROR(__xludf.dummyfunction("""COMPUTED_VALUE"""),100)</f>
        <v>100</v>
      </c>
      <c r="AS17" s="61" t="n">
        <f aca="false">IFERROR(__xludf.dummyfunction("""COMPUTED_VALUE"""),100)</f>
        <v>100</v>
      </c>
      <c r="AT17" s="62"/>
      <c r="AU17" s="58" t="n">
        <f aca="false">IFERROR(AVERAGE(AJ17:AT17),0)</f>
        <v>80.7</v>
      </c>
      <c r="AV17" s="62" t="n">
        <v>100</v>
      </c>
      <c r="AW17" s="62" t="n">
        <v>90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92</v>
      </c>
      <c r="BC17" s="62" t="n">
        <v>0</v>
      </c>
      <c r="BD17" s="62" t="n">
        <v>95</v>
      </c>
      <c r="BE17" s="62" t="n">
        <v>100</v>
      </c>
      <c r="BF17" s="62"/>
      <c r="BG17" s="62"/>
      <c r="BH17" s="58" t="n">
        <f aca="false">IFERROR(AVERAGE(AV17:BG17),0)</f>
        <v>87.7</v>
      </c>
      <c r="BI17" s="62" t="n">
        <v>100</v>
      </c>
      <c r="BJ17" s="62" t="n">
        <v>95</v>
      </c>
      <c r="BK17" s="62" t="n">
        <v>100</v>
      </c>
      <c r="BL17" s="62" t="n">
        <v>100</v>
      </c>
      <c r="BM17" s="62" t="n">
        <v>105</v>
      </c>
      <c r="BN17" s="62" t="n">
        <v>100</v>
      </c>
      <c r="BO17" s="62" t="n">
        <v>100</v>
      </c>
      <c r="BP17" s="62" t="n">
        <v>100</v>
      </c>
      <c r="BQ17" s="62" t="n">
        <v>100</v>
      </c>
      <c r="BR17" s="62" t="n">
        <v>95</v>
      </c>
      <c r="BS17" s="58" t="n">
        <f aca="false">IFERROR(AVERAGE(BI17:BR17),0)</f>
        <v>99.5</v>
      </c>
      <c r="BT17" s="61" t="n">
        <f aca="false">IFERROR(__xludf.dummyfunction("""COMPUTED_VALUE"""),100)</f>
        <v>100</v>
      </c>
      <c r="BU17" s="61" t="n">
        <f aca="false">IFERROR(__xludf.dummyfunction("""COMPUTED_VALUE"""),0)</f>
        <v>0</v>
      </c>
      <c r="BV17" s="61" t="n">
        <f aca="false">IFERROR(__xludf.dummyfunction("""COMPUTED_VALUE"""),100)</f>
        <v>100</v>
      </c>
      <c r="BW17" s="61" t="n">
        <f aca="false">IFERROR(__xludf.dummyfunction("""COMPUTED_VALUE"""),100)</f>
        <v>100</v>
      </c>
      <c r="BX17" s="61" t="n">
        <f aca="false">IFERROR(__xludf.dummyfunction("""COMPUTED_VALUE"""),0)</f>
        <v>0</v>
      </c>
      <c r="BY17" s="61" t="n">
        <f aca="false">IFERROR(__xludf.dummyfunction("""COMPUTED_VALUE"""),78)</f>
        <v>78</v>
      </c>
      <c r="BZ17" s="61" t="n">
        <f aca="false">IFERROR(__xludf.dummyfunction("""COMPUTED_VALUE"""),0)</f>
        <v>0</v>
      </c>
      <c r="CA17" s="61" t="n">
        <f aca="false">IFERROR(__xludf.dummyfunction("""COMPUTED_VALUE"""),100)</f>
        <v>100</v>
      </c>
      <c r="CB17" s="61" t="n">
        <f aca="false">IFERROR(__xludf.dummyfunction("""COMPUTED_VALUE"""),59.75)</f>
        <v>59.75</v>
      </c>
    </row>
    <row r="18" customFormat="false" ht="15.75" hidden="false" customHeight="true" outlineLevel="0" collapsed="false">
      <c r="A18" s="13" t="str">
        <f aca="false">$E18&amp;"-"&amp;$F18</f>
        <v>202060545-9</v>
      </c>
      <c r="B18" s="18" t="n">
        <f aca="false">$W18</f>
        <v>100</v>
      </c>
      <c r="C18" s="13"/>
      <c r="D18" s="63" t="n">
        <v>14</v>
      </c>
      <c r="E18" s="53" t="s">
        <v>352</v>
      </c>
      <c r="F18" s="53" t="s">
        <v>60</v>
      </c>
      <c r="G18" s="53" t="s">
        <v>353</v>
      </c>
      <c r="H18" s="53" t="s">
        <v>83</v>
      </c>
      <c r="I18" s="53" t="s">
        <v>130</v>
      </c>
      <c r="J18" s="53" t="s">
        <v>77</v>
      </c>
      <c r="K18" s="53" t="s">
        <v>354</v>
      </c>
      <c r="L18" s="53" t="s">
        <v>58</v>
      </c>
      <c r="M18" s="53" t="s">
        <v>64</v>
      </c>
      <c r="N18" s="53" t="s">
        <v>355</v>
      </c>
      <c r="O18" s="54" t="n">
        <f aca="false">$AA18</f>
        <v>100</v>
      </c>
      <c r="P18" s="54" t="n">
        <f aca="false">$AE18</f>
        <v>100</v>
      </c>
      <c r="Q18" s="54" t="n">
        <f aca="false">IFERROR(IF($V18&lt;&gt;0,ROUND((MAX(O18:P18)*0.5+$V18*0.5),0),ROUND(($O18*0.5+$P18*0.5),0)),)</f>
        <v>100</v>
      </c>
      <c r="R18" s="54" t="n">
        <f aca="false">$AU18</f>
        <v>98.3</v>
      </c>
      <c r="S18" s="54" t="n">
        <f aca="false">$BH18</f>
        <v>100</v>
      </c>
      <c r="T18" s="54" t="n">
        <f aca="false">$BS18</f>
        <v>100.5</v>
      </c>
      <c r="U18" s="54" t="n">
        <f aca="false">$CB18</f>
        <v>100</v>
      </c>
      <c r="V18" s="55" t="n">
        <f aca="false">$AI18</f>
        <v>0</v>
      </c>
      <c r="W18" s="56" t="n">
        <f aca="false">IF($Q18&gt;=55,ROUND($Q18*$Q$3+$R18*$R$3+$S18*$S$3+$T18*$T$3+$U18*$U$3,0),$Q18)</f>
        <v>100</v>
      </c>
      <c r="X18" s="54" t="n">
        <v>20</v>
      </c>
      <c r="Y18" s="57" t="n">
        <v>30</v>
      </c>
      <c r="Z18" s="57" t="n">
        <v>50</v>
      </c>
      <c r="AA18" s="58" t="n">
        <f aca="false">IFERROR(SUM(X18:Z18),0)</f>
        <v>100</v>
      </c>
      <c r="AB18" s="57" t="n">
        <v>30</v>
      </c>
      <c r="AC18" s="57" t="n">
        <v>70</v>
      </c>
      <c r="AD18" s="82" t="n">
        <v>1</v>
      </c>
      <c r="AE18" s="58" t="n">
        <f aca="false">ROUND(AB18+(AC18*AD18),0)</f>
        <v>100</v>
      </c>
      <c r="AF18" s="57"/>
      <c r="AG18" s="57"/>
      <c r="AH18" s="57"/>
      <c r="AI18" s="58" t="n">
        <f aca="false">ROUND(AF18 + (AG18*AH18),0)</f>
        <v>0</v>
      </c>
      <c r="AJ18" s="61" t="n">
        <f aca="false">IFERROR(__xludf.dummyfunction("""COMPUTED_VALUE"""),100)</f>
        <v>100</v>
      </c>
      <c r="AK18" s="61" t="n">
        <f aca="false">IFERROR(__xludf.dummyfunction("""COMPUTED_VALUE"""),100)</f>
        <v>100</v>
      </c>
      <c r="AL18" s="61" t="n">
        <f aca="false">IFERROR(__xludf.dummyfunction("""COMPUTED_VALUE"""),100)</f>
        <v>100</v>
      </c>
      <c r="AM18" s="61" t="n">
        <f aca="false">IFERROR(__xludf.dummyfunction("""COMPUTED_VALUE"""),100)</f>
        <v>100</v>
      </c>
      <c r="AN18" s="61" t="n">
        <f aca="false">IFERROR(__xludf.dummyfunction("""COMPUTED_VALUE"""),100)</f>
        <v>100</v>
      </c>
      <c r="AO18" s="61" t="n">
        <f aca="false">IFERROR(__xludf.dummyfunction("""COMPUTED_VALUE"""),100)</f>
        <v>100</v>
      </c>
      <c r="AP18" s="61" t="n">
        <f aca="false">IFERROR(__xludf.dummyfunction("""COMPUTED_VALUE"""),100)</f>
        <v>100</v>
      </c>
      <c r="AQ18" s="61" t="n">
        <f aca="false">IFERROR(__xludf.dummyfunction("""COMPUTED_VALUE"""),83)</f>
        <v>83</v>
      </c>
      <c r="AR18" s="61" t="n">
        <f aca="false">IFERROR(__xludf.dummyfunction("""COMPUTED_VALUE"""),100)</f>
        <v>100</v>
      </c>
      <c r="AS18" s="61" t="n">
        <f aca="false">IFERROR(__xludf.dummyfunction("""COMPUTED_VALUE"""),100)</f>
        <v>100</v>
      </c>
      <c r="AT18" s="62"/>
      <c r="AU18" s="58" t="n">
        <f aca="false">IFERROR(AVERAGE(AJ18:AT18),0)</f>
        <v>98.3</v>
      </c>
      <c r="AV18" s="62" t="n">
        <v>100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/>
      <c r="BG18" s="62"/>
      <c r="BH18" s="58" t="n">
        <f aca="false">IFERROR(AVERAGE(AV18:BG18),0)</f>
        <v>100</v>
      </c>
      <c r="BI18" s="62" t="n">
        <v>100</v>
      </c>
      <c r="BJ18" s="62" t="n">
        <v>100</v>
      </c>
      <c r="BK18" s="62" t="n">
        <v>100</v>
      </c>
      <c r="BL18" s="62" t="n">
        <v>100</v>
      </c>
      <c r="BM18" s="62" t="n">
        <v>105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58" t="n">
        <f aca="false">IFERROR(AVERAGE(BI18:BR18),0)</f>
        <v>100.5</v>
      </c>
      <c r="BT18" s="61" t="n">
        <f aca="false">IFERROR(__xludf.dummyfunction("""COMPUTED_VALUE"""),100)</f>
        <v>100</v>
      </c>
      <c r="BU18" s="61" t="n">
        <f aca="false">IFERROR(__xludf.dummyfunction("""COMPUTED_VALUE"""),100)</f>
        <v>100</v>
      </c>
      <c r="BV18" s="61" t="n">
        <f aca="false">IFERROR(__xludf.dummyfunction("""COMPUTED_VALUE"""),100)</f>
        <v>100</v>
      </c>
      <c r="BW18" s="61" t="n">
        <f aca="false">IFERROR(__xludf.dummyfunction("""COMPUTED_VALUE"""),100)</f>
        <v>100</v>
      </c>
      <c r="BX18" s="61" t="n">
        <f aca="false">IFERROR(__xludf.dummyfunction("""COMPUTED_VALUE"""),100)</f>
        <v>100</v>
      </c>
      <c r="BY18" s="61" t="n">
        <f aca="false">IFERROR(__xludf.dummyfunction("""COMPUTED_VALUE"""),100)</f>
        <v>100</v>
      </c>
      <c r="BZ18" s="61" t="n">
        <f aca="false">IFERROR(__xludf.dummyfunction("""COMPUTED_VALUE"""),100)</f>
        <v>100</v>
      </c>
      <c r="CA18" s="61" t="n">
        <f aca="false">IFERROR(__xludf.dummyfunction("""COMPUTED_VALUE"""),100)</f>
        <v>100</v>
      </c>
      <c r="CB18" s="61" t="n">
        <f aca="false">IFERROR(__xludf.dummyfunction("""COMPUTED_VALUE"""),100)</f>
        <v>100</v>
      </c>
    </row>
    <row r="19" customFormat="false" ht="15.75" hidden="false" customHeight="true" outlineLevel="0" collapsed="false">
      <c r="A19" s="13" t="str">
        <f aca="false">$E19&amp;"-"&amp;$F19</f>
        <v>201960621-2</v>
      </c>
      <c r="B19" s="18" t="n">
        <f aca="false">$W19</f>
        <v>77</v>
      </c>
      <c r="C19" s="13"/>
      <c r="D19" s="63" t="n">
        <v>15</v>
      </c>
      <c r="E19" s="53" t="s">
        <v>356</v>
      </c>
      <c r="F19" s="53" t="s">
        <v>67</v>
      </c>
      <c r="G19" s="53" t="s">
        <v>357</v>
      </c>
      <c r="H19" s="53" t="s">
        <v>129</v>
      </c>
      <c r="I19" s="53" t="s">
        <v>358</v>
      </c>
      <c r="J19" s="53" t="s">
        <v>359</v>
      </c>
      <c r="K19" s="53" t="s">
        <v>360</v>
      </c>
      <c r="L19" s="53" t="s">
        <v>58</v>
      </c>
      <c r="M19" s="53" t="s">
        <v>64</v>
      </c>
      <c r="N19" s="53" t="s">
        <v>361</v>
      </c>
      <c r="O19" s="54" t="n">
        <f aca="false">$AA19</f>
        <v>99</v>
      </c>
      <c r="P19" s="54" t="n">
        <f aca="false">$AE19</f>
        <v>30</v>
      </c>
      <c r="Q19" s="54" t="n">
        <f aca="false">IFERROR(IF($V19&lt;&gt;0,ROUND((MAX(O19:P19)*0.5+$V19*0.5),0),ROUND(($O19*0.5+$P19*0.5),0)),)</f>
        <v>65</v>
      </c>
      <c r="R19" s="54" t="n">
        <f aca="false">$AU19</f>
        <v>89.7</v>
      </c>
      <c r="S19" s="54" t="n">
        <f aca="false">$BH19</f>
        <v>88.3</v>
      </c>
      <c r="T19" s="54" t="n">
        <f aca="false">$BS19</f>
        <v>89</v>
      </c>
      <c r="U19" s="54" t="n">
        <f aca="false">$CB19</f>
        <v>87.5</v>
      </c>
      <c r="V19" s="55" t="n">
        <f aca="false">$AI19</f>
        <v>0</v>
      </c>
      <c r="W19" s="56" t="n">
        <f aca="false">IF($Q19&gt;=55,ROUND($Q19*$Q$3+$R19*$R$3+$S19*$S$3+$T19*$T$3+$U19*$U$3,0),$Q19)</f>
        <v>77</v>
      </c>
      <c r="X19" s="54" t="n">
        <v>20</v>
      </c>
      <c r="Y19" s="57" t="n">
        <v>29</v>
      </c>
      <c r="Z19" s="57" t="n">
        <v>50</v>
      </c>
      <c r="AA19" s="58" t="n">
        <f aca="false">IFERROR(SUM(X19:Z19),0)</f>
        <v>99</v>
      </c>
      <c r="AB19" s="57" t="n">
        <v>30</v>
      </c>
      <c r="AC19" s="57" t="n">
        <v>0</v>
      </c>
      <c r="AD19" s="82" t="n">
        <v>0</v>
      </c>
      <c r="AE19" s="58" t="n">
        <f aca="false">ROUND(AB19+(AC19*AD19),0)</f>
        <v>30</v>
      </c>
      <c r="AF19" s="57"/>
      <c r="AG19" s="57"/>
      <c r="AH19" s="57"/>
      <c r="AI19" s="58" t="n">
        <f aca="false">ROUND(AF19 + (AG19*AH19),0)</f>
        <v>0</v>
      </c>
      <c r="AJ19" s="61" t="n">
        <f aca="false">IFERROR(__xludf.dummyfunction("""COMPUTED_VALUE"""),100)</f>
        <v>100</v>
      </c>
      <c r="AK19" s="61" t="n">
        <f aca="false">IFERROR(__xludf.dummyfunction("""COMPUTED_VALUE"""),100)</f>
        <v>100</v>
      </c>
      <c r="AL19" s="61" t="n">
        <f aca="false">IFERROR(__xludf.dummyfunction("""COMPUTED_VALUE"""),90)</f>
        <v>90</v>
      </c>
      <c r="AM19" s="61" t="n">
        <f aca="false">IFERROR(__xludf.dummyfunction("""COMPUTED_VALUE"""),100)</f>
        <v>100</v>
      </c>
      <c r="AN19" s="61" t="n">
        <f aca="false">IFERROR(__xludf.dummyfunction("""COMPUTED_VALUE"""),100)</f>
        <v>100</v>
      </c>
      <c r="AO19" s="61" t="n">
        <f aca="false">IFERROR(__xludf.dummyfunction("""COMPUTED_VALUE"""),80)</f>
        <v>80</v>
      </c>
      <c r="AP19" s="61" t="n">
        <f aca="false">IFERROR(__xludf.dummyfunction("""COMPUTED_VALUE"""),100)</f>
        <v>100</v>
      </c>
      <c r="AQ19" s="61" t="n">
        <f aca="false">IFERROR(__xludf.dummyfunction("""COMPUTED_VALUE"""),67)</f>
        <v>67</v>
      </c>
      <c r="AR19" s="61" t="n">
        <f aca="false">IFERROR(__xludf.dummyfunction("""COMPUTED_VALUE"""),60)</f>
        <v>60</v>
      </c>
      <c r="AS19" s="61" t="n">
        <f aca="false">IFERROR(__xludf.dummyfunction("""COMPUTED_VALUE"""),100)</f>
        <v>100</v>
      </c>
      <c r="AT19" s="62"/>
      <c r="AU19" s="58" t="n">
        <f aca="false">IFERROR(AVERAGE(AJ19:AT19),0)</f>
        <v>89.7</v>
      </c>
      <c r="AV19" s="62" t="n">
        <v>100</v>
      </c>
      <c r="AW19" s="62" t="n">
        <v>100</v>
      </c>
      <c r="AX19" s="62" t="n">
        <v>100</v>
      </c>
      <c r="AY19" s="62" t="n">
        <v>96</v>
      </c>
      <c r="AZ19" s="62" t="n">
        <v>100</v>
      </c>
      <c r="BA19" s="62" t="n">
        <v>95</v>
      </c>
      <c r="BB19" s="62" t="n">
        <v>97</v>
      </c>
      <c r="BC19" s="62" t="n">
        <v>0</v>
      </c>
      <c r="BD19" s="62" t="n">
        <v>95</v>
      </c>
      <c r="BE19" s="62" t="n">
        <v>100</v>
      </c>
      <c r="BF19" s="62"/>
      <c r="BG19" s="62"/>
      <c r="BH19" s="58" t="n">
        <f aca="false">IFERROR(AVERAGE(AV19:BG19),0)</f>
        <v>88.3</v>
      </c>
      <c r="BI19" s="62" t="n">
        <v>100</v>
      </c>
      <c r="BJ19" s="62" t="n">
        <v>85</v>
      </c>
      <c r="BK19" s="62" t="n">
        <v>100</v>
      </c>
      <c r="BL19" s="62" t="n">
        <v>100</v>
      </c>
      <c r="BM19" s="62" t="n">
        <v>105</v>
      </c>
      <c r="BN19" s="62" t="n">
        <v>100</v>
      </c>
      <c r="BO19" s="62" t="n">
        <v>100</v>
      </c>
      <c r="BP19" s="62" t="n">
        <v>100</v>
      </c>
      <c r="BQ19" s="62" t="n">
        <v>100</v>
      </c>
      <c r="BR19" s="62" t="n">
        <v>0</v>
      </c>
      <c r="BS19" s="58" t="n">
        <f aca="false">IFERROR(AVERAGE(BI19:BR19),0)</f>
        <v>89</v>
      </c>
      <c r="BT19" s="61" t="n">
        <f aca="false">IFERROR(__xludf.dummyfunction("""COMPUTED_VALUE"""),0)</f>
        <v>0</v>
      </c>
      <c r="BU19" s="61" t="n">
        <f aca="false">IFERROR(__xludf.dummyfunction("""COMPUTED_VALUE"""),100)</f>
        <v>100</v>
      </c>
      <c r="BV19" s="61" t="n">
        <f aca="false">IFERROR(__xludf.dummyfunction("""COMPUTED_VALUE"""),100)</f>
        <v>100</v>
      </c>
      <c r="BW19" s="61" t="n">
        <f aca="false">IFERROR(__xludf.dummyfunction("""COMPUTED_VALUE"""),100)</f>
        <v>100</v>
      </c>
      <c r="BX19" s="61" t="n">
        <f aca="false">IFERROR(__xludf.dummyfunction("""COMPUTED_VALUE"""),100)</f>
        <v>100</v>
      </c>
      <c r="BY19" s="61" t="n">
        <f aca="false">IFERROR(__xludf.dummyfunction("""COMPUTED_VALUE"""),100)</f>
        <v>100</v>
      </c>
      <c r="BZ19" s="61" t="n">
        <f aca="false">IFERROR(__xludf.dummyfunction("""COMPUTED_VALUE"""),100)</f>
        <v>100</v>
      </c>
      <c r="CA19" s="61" t="n">
        <f aca="false">IFERROR(__xludf.dummyfunction("""COMPUTED_VALUE"""),100)</f>
        <v>100</v>
      </c>
      <c r="CB19" s="61" t="n">
        <f aca="false">IFERROR(__xludf.dummyfunction("""COMPUTED_VALUE"""),87.5)</f>
        <v>87.5</v>
      </c>
    </row>
    <row r="20" customFormat="false" ht="15.75" hidden="false" customHeight="true" outlineLevel="0" collapsed="false">
      <c r="A20" s="13" t="str">
        <f aca="false">$E20&amp;"-"&amp;$F20</f>
        <v>202060563-7</v>
      </c>
      <c r="B20" s="18" t="n">
        <f aca="false">$W20</f>
        <v>74</v>
      </c>
      <c r="C20" s="13"/>
      <c r="D20" s="63" t="n">
        <v>16</v>
      </c>
      <c r="E20" s="53" t="s">
        <v>362</v>
      </c>
      <c r="F20" s="53" t="s">
        <v>75</v>
      </c>
      <c r="G20" s="53" t="s">
        <v>363</v>
      </c>
      <c r="H20" s="53" t="s">
        <v>67</v>
      </c>
      <c r="I20" s="53" t="s">
        <v>364</v>
      </c>
      <c r="J20" s="53" t="s">
        <v>365</v>
      </c>
      <c r="K20" s="53" t="s">
        <v>366</v>
      </c>
      <c r="L20" s="53" t="s">
        <v>58</v>
      </c>
      <c r="M20" s="53" t="s">
        <v>64</v>
      </c>
      <c r="N20" s="53" t="s">
        <v>367</v>
      </c>
      <c r="O20" s="54" t="n">
        <f aca="false">$AA20</f>
        <v>99</v>
      </c>
      <c r="P20" s="54" t="n">
        <f aca="false">$AE20</f>
        <v>35</v>
      </c>
      <c r="Q20" s="54" t="n">
        <f aca="false">IFERROR(IF($V20&lt;&gt;0,ROUND((MAX(O20:P20)*0.5+$V20*0.5),0),ROUND(($O20*0.5+$P20*0.5),0)),)</f>
        <v>67</v>
      </c>
      <c r="R20" s="54" t="n">
        <f aca="false">$AU20</f>
        <v>90</v>
      </c>
      <c r="S20" s="54" t="n">
        <f aca="false">$BH20</f>
        <v>88.2</v>
      </c>
      <c r="T20" s="54" t="n">
        <f aca="false">$BS20</f>
        <v>70</v>
      </c>
      <c r="U20" s="54" t="n">
        <f aca="false">$CB20</f>
        <v>75</v>
      </c>
      <c r="V20" s="55" t="n">
        <f aca="false">$AI20</f>
        <v>0</v>
      </c>
      <c r="W20" s="56" t="n">
        <f aca="false">IF($Q20&gt;=55,ROUND($Q20*$Q$3+$R20*$R$3+$S20*$S$3+$T20*$T$3+$U20*$U$3,0),$Q20)</f>
        <v>74</v>
      </c>
      <c r="X20" s="54" t="n">
        <v>20</v>
      </c>
      <c r="Y20" s="57" t="n">
        <v>29</v>
      </c>
      <c r="Z20" s="57" t="n">
        <v>50</v>
      </c>
      <c r="AA20" s="58" t="n">
        <f aca="false">IFERROR(SUM(X20:Z20),0)</f>
        <v>99</v>
      </c>
      <c r="AB20" s="57" t="n">
        <v>15</v>
      </c>
      <c r="AC20" s="57" t="n">
        <v>20</v>
      </c>
      <c r="AD20" s="82" t="n">
        <v>1</v>
      </c>
      <c r="AE20" s="58" t="n">
        <f aca="false">ROUND(AB20+(AC20*AD20),0)</f>
        <v>35</v>
      </c>
      <c r="AF20" s="57"/>
      <c r="AG20" s="57"/>
      <c r="AH20" s="57"/>
      <c r="AI20" s="58" t="n">
        <f aca="false">ROUND(AF20 + (AG20*AH20),0)</f>
        <v>0</v>
      </c>
      <c r="AJ20" s="61" t="n">
        <f aca="false">IFERROR(__xludf.dummyfunction("""COMPUTED_VALUE"""),100)</f>
        <v>100</v>
      </c>
      <c r="AK20" s="61" t="n">
        <f aca="false">IFERROR(__xludf.dummyfunction("""COMPUTED_VALUE"""),0)</f>
        <v>0</v>
      </c>
      <c r="AL20" s="61" t="n">
        <f aca="false">IFERROR(__xludf.dummyfunction("""COMPUTED_VALUE"""),100)</f>
        <v>100</v>
      </c>
      <c r="AM20" s="61" t="n">
        <f aca="false">IFERROR(__xludf.dummyfunction("""COMPUTED_VALUE"""),100)</f>
        <v>100</v>
      </c>
      <c r="AN20" s="61" t="n">
        <f aca="false">IFERROR(__xludf.dummyfunction("""COMPUTED_VALUE"""),100)</f>
        <v>100</v>
      </c>
      <c r="AO20" s="61" t="n">
        <f aca="false">IFERROR(__xludf.dummyfunction("""COMPUTED_VALUE"""),100)</f>
        <v>100</v>
      </c>
      <c r="AP20" s="61" t="n">
        <f aca="false">IFERROR(__xludf.dummyfunction("""COMPUTED_VALUE"""),100)</f>
        <v>100</v>
      </c>
      <c r="AQ20" s="61" t="n">
        <f aca="false">IFERROR(__xludf.dummyfunction("""COMPUTED_VALUE"""),100)</f>
        <v>100</v>
      </c>
      <c r="AR20" s="61" t="n">
        <f aca="false">IFERROR(__xludf.dummyfunction("""COMPUTED_VALUE"""),100)</f>
        <v>100</v>
      </c>
      <c r="AS20" s="61" t="n">
        <f aca="false">IFERROR(__xludf.dummyfunction("""COMPUTED_VALUE"""),100)</f>
        <v>100</v>
      </c>
      <c r="AT20" s="62"/>
      <c r="AU20" s="58" t="n">
        <f aca="false">IFERROR(AVERAGE(AJ20:AT20),0)</f>
        <v>90</v>
      </c>
      <c r="AV20" s="62" t="n">
        <v>100</v>
      </c>
      <c r="AW20" s="62" t="n">
        <v>100</v>
      </c>
      <c r="AX20" s="62" t="n">
        <v>100</v>
      </c>
      <c r="AY20" s="65" t="n">
        <v>97</v>
      </c>
      <c r="AZ20" s="65" t="n">
        <v>100</v>
      </c>
      <c r="BA20" s="62" t="n">
        <v>95</v>
      </c>
      <c r="BB20" s="62" t="n">
        <v>92</v>
      </c>
      <c r="BC20" s="62" t="n">
        <v>100</v>
      </c>
      <c r="BD20" s="62" t="n">
        <v>98</v>
      </c>
      <c r="BE20" s="62" t="n">
        <v>0</v>
      </c>
      <c r="BF20" s="62"/>
      <c r="BG20" s="62"/>
      <c r="BH20" s="58" t="n">
        <f aca="false">IFERROR(AVERAGE(AV20:BG20),0)</f>
        <v>88.2</v>
      </c>
      <c r="BI20" s="62" t="n">
        <v>100</v>
      </c>
      <c r="BJ20" s="62" t="n">
        <v>95</v>
      </c>
      <c r="BK20" s="62" t="n">
        <v>100</v>
      </c>
      <c r="BL20" s="62" t="n">
        <v>100</v>
      </c>
      <c r="BM20" s="62" t="n">
        <v>105</v>
      </c>
      <c r="BN20" s="62" t="n">
        <v>0</v>
      </c>
      <c r="BO20" s="62" t="n">
        <v>0</v>
      </c>
      <c r="BP20" s="62" t="n">
        <v>100</v>
      </c>
      <c r="BQ20" s="62" t="n">
        <v>100</v>
      </c>
      <c r="BR20" s="62" t="n">
        <v>0</v>
      </c>
      <c r="BS20" s="58" t="n">
        <f aca="false">IFERROR(AVERAGE(BI20:BR20),0)</f>
        <v>70</v>
      </c>
      <c r="BT20" s="61" t="n">
        <f aca="false">IFERROR(__xludf.dummyfunction("""COMPUTED_VALUE"""),0)</f>
        <v>0</v>
      </c>
      <c r="BU20" s="61" t="n">
        <f aca="false">IFERROR(__xludf.dummyfunction("""COMPUTED_VALUE"""),100)</f>
        <v>100</v>
      </c>
      <c r="BV20" s="61" t="n">
        <f aca="false">IFERROR(__xludf.dummyfunction("""COMPUTED_VALUE"""),100)</f>
        <v>100</v>
      </c>
      <c r="BW20" s="61" t="n">
        <f aca="false">IFERROR(__xludf.dummyfunction("""COMPUTED_VALUE"""),100)</f>
        <v>100</v>
      </c>
      <c r="BX20" s="61" t="n">
        <f aca="false">IFERROR(__xludf.dummyfunction("""COMPUTED_VALUE"""),100)</f>
        <v>100</v>
      </c>
      <c r="BY20" s="61" t="n">
        <f aca="false">IFERROR(__xludf.dummyfunction("""COMPUTED_VALUE"""),100)</f>
        <v>100</v>
      </c>
      <c r="BZ20" s="61" t="n">
        <f aca="false">IFERROR(__xludf.dummyfunction("""COMPUTED_VALUE"""),0)</f>
        <v>0</v>
      </c>
      <c r="CA20" s="61" t="n">
        <f aca="false">IFERROR(__xludf.dummyfunction("""COMPUTED_VALUE"""),100)</f>
        <v>100</v>
      </c>
      <c r="CB20" s="61" t="n">
        <f aca="false">IFERROR(__xludf.dummyfunction("""COMPUTED_VALUE"""),75)</f>
        <v>75</v>
      </c>
    </row>
    <row r="21" customFormat="false" ht="15.75" hidden="false" customHeight="true" outlineLevel="0" collapsed="false">
      <c r="A21" s="13" t="str">
        <f aca="false">$E21&amp;"-"&amp;$F21</f>
        <v>202060554-8</v>
      </c>
      <c r="B21" s="18" t="n">
        <f aca="false">$W21</f>
        <v>94</v>
      </c>
      <c r="C21" s="13"/>
      <c r="D21" s="63" t="n">
        <v>17</v>
      </c>
      <c r="E21" s="53" t="s">
        <v>368</v>
      </c>
      <c r="F21" s="53" t="s">
        <v>113</v>
      </c>
      <c r="G21" s="53" t="s">
        <v>369</v>
      </c>
      <c r="H21" s="53" t="s">
        <v>81</v>
      </c>
      <c r="I21" s="53" t="s">
        <v>370</v>
      </c>
      <c r="J21" s="53" t="s">
        <v>371</v>
      </c>
      <c r="K21" s="53" t="s">
        <v>372</v>
      </c>
      <c r="L21" s="53" t="s">
        <v>58</v>
      </c>
      <c r="M21" s="53" t="s">
        <v>64</v>
      </c>
      <c r="N21" s="53" t="s">
        <v>373</v>
      </c>
      <c r="O21" s="54" t="n">
        <f aca="false">$AA21</f>
        <v>85</v>
      </c>
      <c r="P21" s="54" t="n">
        <f aca="false">$AE21</f>
        <v>100</v>
      </c>
      <c r="Q21" s="54" t="n">
        <f aca="false">IFERROR(IF($V21&lt;&gt;0,ROUND((MAX(O21:P21)*0.5+$V21*0.5),0),ROUND(($O21*0.5+$P21*0.5),0)),)</f>
        <v>93</v>
      </c>
      <c r="R21" s="54" t="n">
        <f aca="false">$AU21</f>
        <v>88.5</v>
      </c>
      <c r="S21" s="54" t="n">
        <f aca="false">$BH21</f>
        <v>93.4</v>
      </c>
      <c r="T21" s="54" t="n">
        <f aca="false">$BS21</f>
        <v>100.5</v>
      </c>
      <c r="U21" s="54" t="n">
        <f aca="false">$CB21</f>
        <v>100</v>
      </c>
      <c r="V21" s="55" t="n">
        <f aca="false">$AI21</f>
        <v>0</v>
      </c>
      <c r="W21" s="56" t="n">
        <f aca="false">IF($Q21&gt;=55,ROUND($Q21*$Q$3+$R21*$R$3+$S21*$S$3+$T21*$T$3+$U21*$U$3,0),$Q21)</f>
        <v>94</v>
      </c>
      <c r="X21" s="54" t="n">
        <v>20</v>
      </c>
      <c r="Y21" s="57" t="n">
        <v>20</v>
      </c>
      <c r="Z21" s="57" t="n">
        <v>45</v>
      </c>
      <c r="AA21" s="58" t="n">
        <f aca="false">IFERROR(SUM(X21:Z21),0)</f>
        <v>85</v>
      </c>
      <c r="AB21" s="57" t="n">
        <v>30</v>
      </c>
      <c r="AC21" s="57" t="n">
        <v>70</v>
      </c>
      <c r="AD21" s="82" t="n">
        <v>1</v>
      </c>
      <c r="AE21" s="58" t="n">
        <f aca="false">ROUND(AB21+(AC21*AD21),0)</f>
        <v>100</v>
      </c>
      <c r="AF21" s="57"/>
      <c r="AG21" s="57"/>
      <c r="AH21" s="57"/>
      <c r="AI21" s="58" t="n">
        <f aca="false">ROUND(AF21 + (AG21*AH21),0)</f>
        <v>0</v>
      </c>
      <c r="AJ21" s="61" t="n">
        <f aca="false">IFERROR(__xludf.dummyfunction("""COMPUTED_VALUE"""),100)</f>
        <v>100</v>
      </c>
      <c r="AK21" s="61" t="n">
        <f aca="false">IFERROR(__xludf.dummyfunction("""COMPUTED_VALUE"""),100)</f>
        <v>100</v>
      </c>
      <c r="AL21" s="61" t="n">
        <f aca="false">IFERROR(__xludf.dummyfunction("""COMPUTED_VALUE"""),100)</f>
        <v>100</v>
      </c>
      <c r="AM21" s="61" t="n">
        <f aca="false">IFERROR(__xludf.dummyfunction("""COMPUTED_VALUE"""),100)</f>
        <v>100</v>
      </c>
      <c r="AN21" s="61" t="n">
        <f aca="false">IFERROR(__xludf.dummyfunction("""COMPUTED_VALUE"""),75)</f>
        <v>75</v>
      </c>
      <c r="AO21" s="61" t="n">
        <f aca="false">IFERROR(__xludf.dummyfunction("""COMPUTED_VALUE"""),100)</f>
        <v>100</v>
      </c>
      <c r="AP21" s="61" t="n">
        <f aca="false">IFERROR(__xludf.dummyfunction("""COMPUTED_VALUE"""),100)</f>
        <v>100</v>
      </c>
      <c r="AQ21" s="61" t="n">
        <f aca="false">IFERROR(__xludf.dummyfunction("""COMPUTED_VALUE"""),50)</f>
        <v>50</v>
      </c>
      <c r="AR21" s="61" t="n">
        <f aca="false">IFERROR(__xludf.dummyfunction("""COMPUTED_VALUE"""),60)</f>
        <v>60</v>
      </c>
      <c r="AS21" s="61" t="n">
        <f aca="false">IFERROR(__xludf.dummyfunction("""COMPUTED_VALUE"""),100)</f>
        <v>100</v>
      </c>
      <c r="AT21" s="62"/>
      <c r="AU21" s="58" t="n">
        <f aca="false">IFERROR(AVERAGE(AJ21:AT21),0)</f>
        <v>88.5</v>
      </c>
      <c r="AV21" s="62" t="n">
        <v>66</v>
      </c>
      <c r="AW21" s="62" t="n">
        <v>100</v>
      </c>
      <c r="AX21" s="62" t="n">
        <v>100</v>
      </c>
      <c r="AY21" s="62" t="n">
        <v>81</v>
      </c>
      <c r="AZ21" s="62" t="n">
        <v>97</v>
      </c>
      <c r="BA21" s="62" t="n">
        <v>100</v>
      </c>
      <c r="BB21" s="62" t="n">
        <v>93</v>
      </c>
      <c r="BC21" s="62" t="n">
        <v>100</v>
      </c>
      <c r="BD21" s="62" t="n">
        <v>100</v>
      </c>
      <c r="BE21" s="62" t="n">
        <v>97</v>
      </c>
      <c r="BF21" s="62"/>
      <c r="BG21" s="62"/>
      <c r="BH21" s="58" t="n">
        <f aca="false">IFERROR(AVERAGE(AV21:BG21),0)</f>
        <v>93.4</v>
      </c>
      <c r="BI21" s="62" t="n">
        <v>100</v>
      </c>
      <c r="BJ21" s="62" t="n">
        <v>100</v>
      </c>
      <c r="BK21" s="62" t="n">
        <v>100</v>
      </c>
      <c r="BL21" s="62" t="n">
        <v>100</v>
      </c>
      <c r="BM21" s="62" t="n">
        <v>105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58" t="n">
        <f aca="false">IFERROR(AVERAGE(BI21:BR21),0)</f>
        <v>100.5</v>
      </c>
      <c r="BT21" s="61" t="n">
        <f aca="false">IFERROR(__xludf.dummyfunction("""COMPUTED_VALUE"""),100)</f>
        <v>100</v>
      </c>
      <c r="BU21" s="61" t="n">
        <f aca="false">IFERROR(__xludf.dummyfunction("""COMPUTED_VALUE"""),100)</f>
        <v>100</v>
      </c>
      <c r="BV21" s="61" t="n">
        <f aca="false">IFERROR(__xludf.dummyfunction("""COMPUTED_VALUE"""),100)</f>
        <v>100</v>
      </c>
      <c r="BW21" s="61" t="n">
        <f aca="false">IFERROR(__xludf.dummyfunction("""COMPUTED_VALUE"""),100)</f>
        <v>100</v>
      </c>
      <c r="BX21" s="61" t="n">
        <f aca="false">IFERROR(__xludf.dummyfunction("""COMPUTED_VALUE"""),100)</f>
        <v>100</v>
      </c>
      <c r="BY21" s="61" t="n">
        <f aca="false">IFERROR(__xludf.dummyfunction("""COMPUTED_VALUE"""),100)</f>
        <v>100</v>
      </c>
      <c r="BZ21" s="61" t="n">
        <f aca="false">IFERROR(__xludf.dummyfunction("""COMPUTED_VALUE"""),100)</f>
        <v>100</v>
      </c>
      <c r="CA21" s="61" t="n">
        <f aca="false">IFERROR(__xludf.dummyfunction("""COMPUTED_VALUE"""),100)</f>
        <v>100</v>
      </c>
      <c r="CB21" s="61" t="n">
        <f aca="false">IFERROR(__xludf.dummyfunction("""COMPUTED_VALUE"""),100)</f>
        <v>100</v>
      </c>
    </row>
    <row r="22" customFormat="false" ht="15.75" hidden="false" customHeight="true" outlineLevel="0" collapsed="false">
      <c r="A22" s="13" t="str">
        <f aca="false">$E22&amp;"-"&amp;$F22</f>
        <v>202069526-1</v>
      </c>
      <c r="B22" s="18" t="n">
        <f aca="false">$W22</f>
        <v>70</v>
      </c>
      <c r="C22" s="13"/>
      <c r="D22" s="63" t="n">
        <v>18</v>
      </c>
      <c r="E22" s="53" t="s">
        <v>374</v>
      </c>
      <c r="F22" s="53" t="s">
        <v>58</v>
      </c>
      <c r="G22" s="53" t="s">
        <v>375</v>
      </c>
      <c r="H22" s="53" t="s">
        <v>58</v>
      </c>
      <c r="I22" s="53" t="s">
        <v>376</v>
      </c>
      <c r="J22" s="53" t="s">
        <v>124</v>
      </c>
      <c r="K22" s="53" t="s">
        <v>377</v>
      </c>
      <c r="L22" s="53" t="s">
        <v>58</v>
      </c>
      <c r="M22" s="53" t="s">
        <v>156</v>
      </c>
      <c r="N22" s="53" t="s">
        <v>378</v>
      </c>
      <c r="O22" s="54" t="n">
        <f aca="false">$AA22</f>
        <v>78</v>
      </c>
      <c r="P22" s="54" t="n">
        <f aca="false">$AE22</f>
        <v>19</v>
      </c>
      <c r="Q22" s="54" t="n">
        <f aca="false">IFERROR(IF($V22&lt;&gt;0,ROUND((MAX(O22:P22)*0.5+$V22*0.5),0),ROUND(($O22*0.5+$P22*0.5),0)),)</f>
        <v>62</v>
      </c>
      <c r="R22" s="54" t="n">
        <f aca="false">$AU22</f>
        <v>61.8</v>
      </c>
      <c r="S22" s="54" t="n">
        <f aca="false">$BH22</f>
        <v>100</v>
      </c>
      <c r="T22" s="54" t="n">
        <f aca="false">$BS22</f>
        <v>88.5</v>
      </c>
      <c r="U22" s="54" t="n">
        <f aca="false">$CB22</f>
        <v>87.5</v>
      </c>
      <c r="V22" s="55" t="n">
        <f aca="false">$AI22</f>
        <v>46</v>
      </c>
      <c r="W22" s="56" t="n">
        <f aca="false">IF($Q22&gt;=55,ROUND($Q22*$Q$3+$R22*$R$3+$S22*$S$3+$T22*$T$3+$U22*$U$3,0),$Q22)</f>
        <v>70</v>
      </c>
      <c r="X22" s="54" t="n">
        <v>20</v>
      </c>
      <c r="Y22" s="57" t="n">
        <v>28</v>
      </c>
      <c r="Z22" s="57" t="n">
        <v>30</v>
      </c>
      <c r="AA22" s="58" t="n">
        <f aca="false">IFERROR(SUM(X22:Z22),0)</f>
        <v>78</v>
      </c>
      <c r="AB22" s="57" t="n">
        <v>5</v>
      </c>
      <c r="AC22" s="57" t="n">
        <v>45</v>
      </c>
      <c r="AD22" s="82" t="n">
        <v>0.3</v>
      </c>
      <c r="AE22" s="58" t="n">
        <f aca="false">ROUND(AB22+(AC22*AD22),0)</f>
        <v>19</v>
      </c>
      <c r="AF22" s="57" t="n">
        <v>25</v>
      </c>
      <c r="AG22" s="57" t="n">
        <v>70</v>
      </c>
      <c r="AH22" s="57" t="n">
        <v>0.3</v>
      </c>
      <c r="AI22" s="58" t="n">
        <f aca="false">ROUND(AF22 + (AG22*AH22),0)</f>
        <v>46</v>
      </c>
      <c r="AJ22" s="61" t="n">
        <f aca="false">IFERROR(__xludf.dummyfunction("""COMPUTED_VALUE"""),50)</f>
        <v>50</v>
      </c>
      <c r="AK22" s="61" t="n">
        <f aca="false">IFERROR(__xludf.dummyfunction("""COMPUTED_VALUE"""),0)</f>
        <v>0</v>
      </c>
      <c r="AL22" s="61" t="n">
        <f aca="false">IFERROR(__xludf.dummyfunction("""COMPUTED_VALUE"""),100)</f>
        <v>100</v>
      </c>
      <c r="AM22" s="61" t="n">
        <f aca="false">IFERROR(__xludf.dummyfunction("""COMPUTED_VALUE"""),100)</f>
        <v>100</v>
      </c>
      <c r="AN22" s="61" t="n">
        <f aca="false">IFERROR(__xludf.dummyfunction("""COMPUTED_VALUE"""),25)</f>
        <v>25</v>
      </c>
      <c r="AO22" s="61" t="n">
        <f aca="false">IFERROR(__xludf.dummyfunction("""COMPUTED_VALUE"""),60)</f>
        <v>60</v>
      </c>
      <c r="AP22" s="61" t="n">
        <f aca="false">IFERROR(__xludf.dummyfunction("""COMPUTED_VALUE"""),60)</f>
        <v>60</v>
      </c>
      <c r="AQ22" s="61" t="n">
        <f aca="false">IFERROR(__xludf.dummyfunction("""COMPUTED_VALUE"""),83)</f>
        <v>83</v>
      </c>
      <c r="AR22" s="61" t="n">
        <f aca="false">IFERROR(__xludf.dummyfunction("""COMPUTED_VALUE"""),40)</f>
        <v>40</v>
      </c>
      <c r="AS22" s="61" t="n">
        <f aca="false">IFERROR(__xludf.dummyfunction("""COMPUTED_VALUE"""),100)</f>
        <v>100</v>
      </c>
      <c r="AT22" s="62"/>
      <c r="AU22" s="58" t="n">
        <f aca="false">IFERROR(AVERAGE(AJ22:AT22),0)</f>
        <v>61.8</v>
      </c>
      <c r="AV22" s="62" t="n">
        <v>100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100</v>
      </c>
      <c r="BE22" s="62" t="n">
        <v>100</v>
      </c>
      <c r="BF22" s="62"/>
      <c r="BG22" s="62"/>
      <c r="BH22" s="58" t="n">
        <f aca="false">IFERROR(AVERAGE(AV22:BG22),0)</f>
        <v>100</v>
      </c>
      <c r="BI22" s="62" t="n">
        <v>100</v>
      </c>
      <c r="BJ22" s="62" t="n">
        <v>95</v>
      </c>
      <c r="BK22" s="62" t="n">
        <v>100</v>
      </c>
      <c r="BL22" s="62" t="n">
        <v>100</v>
      </c>
      <c r="BM22" s="62" t="n">
        <v>105</v>
      </c>
      <c r="BN22" s="62" t="n">
        <v>0</v>
      </c>
      <c r="BO22" s="62" t="n">
        <v>100</v>
      </c>
      <c r="BP22" s="62" t="n">
        <v>100</v>
      </c>
      <c r="BQ22" s="62" t="n">
        <v>100</v>
      </c>
      <c r="BR22" s="62" t="n">
        <v>85</v>
      </c>
      <c r="BS22" s="58" t="n">
        <f aca="false">IFERROR(AVERAGE(BI22:BR22),0)</f>
        <v>88.5</v>
      </c>
      <c r="BT22" s="61" t="n">
        <f aca="false">IFERROR(__xludf.dummyfunction("""COMPUTED_VALUE"""),0)</f>
        <v>0</v>
      </c>
      <c r="BU22" s="61" t="n">
        <f aca="false">IFERROR(__xludf.dummyfunction("""COMPUTED_VALUE"""),100)</f>
        <v>100</v>
      </c>
      <c r="BV22" s="61" t="n">
        <f aca="false">IFERROR(__xludf.dummyfunction("""COMPUTED_VALUE"""),100)</f>
        <v>100</v>
      </c>
      <c r="BW22" s="61" t="n">
        <f aca="false">IFERROR(__xludf.dummyfunction("""COMPUTED_VALUE"""),100)</f>
        <v>100</v>
      </c>
      <c r="BX22" s="61" t="n">
        <f aca="false">IFERROR(__xludf.dummyfunction("""COMPUTED_VALUE"""),100)</f>
        <v>100</v>
      </c>
      <c r="BY22" s="61" t="n">
        <f aca="false">IFERROR(__xludf.dummyfunction("""COMPUTED_VALUE"""),100)</f>
        <v>100</v>
      </c>
      <c r="BZ22" s="61" t="n">
        <f aca="false">IFERROR(__xludf.dummyfunction("""COMPUTED_VALUE"""),100)</f>
        <v>100</v>
      </c>
      <c r="CA22" s="61" t="n">
        <f aca="false">IFERROR(__xludf.dummyfunction("""COMPUTED_VALUE"""),100)</f>
        <v>100</v>
      </c>
      <c r="CB22" s="61" t="n">
        <f aca="false">IFERROR(__xludf.dummyfunction("""COMPUTED_VALUE"""),87.5)</f>
        <v>87.5</v>
      </c>
    </row>
    <row r="23" customFormat="false" ht="15.75" hidden="false" customHeight="true" outlineLevel="0" collapsed="false">
      <c r="A23" s="13" t="str">
        <f aca="false">$E23&amp;"-"&amp;$F23</f>
        <v>202060553-k</v>
      </c>
      <c r="B23" s="18" t="n">
        <f aca="false">$W23</f>
        <v>86</v>
      </c>
      <c r="C23" s="13"/>
      <c r="D23" s="63" t="n">
        <v>19</v>
      </c>
      <c r="E23" s="53" t="s">
        <v>379</v>
      </c>
      <c r="F23" s="53" t="s">
        <v>278</v>
      </c>
      <c r="G23" s="53" t="s">
        <v>380</v>
      </c>
      <c r="H23" s="53" t="s">
        <v>60</v>
      </c>
      <c r="I23" s="53" t="s">
        <v>381</v>
      </c>
      <c r="J23" s="53" t="s">
        <v>382</v>
      </c>
      <c r="K23" s="53" t="s">
        <v>383</v>
      </c>
      <c r="L23" s="53" t="s">
        <v>58</v>
      </c>
      <c r="M23" s="53" t="s">
        <v>64</v>
      </c>
      <c r="N23" s="53" t="s">
        <v>384</v>
      </c>
      <c r="O23" s="54" t="n">
        <f aca="false">$AA23</f>
        <v>75</v>
      </c>
      <c r="P23" s="54" t="n">
        <f aca="false">$AE23</f>
        <v>75</v>
      </c>
      <c r="Q23" s="54" t="n">
        <f aca="false">IFERROR(IF($V23&lt;&gt;0,ROUND((MAX(O23:P23)*0.5+$V23*0.5),0),ROUND(($O23*0.5+$P23*0.5),0)),)</f>
        <v>75</v>
      </c>
      <c r="R23" s="54" t="n">
        <f aca="false">$AU23</f>
        <v>100</v>
      </c>
      <c r="S23" s="54" t="n">
        <f aca="false">$BH23</f>
        <v>100</v>
      </c>
      <c r="T23" s="54" t="n">
        <f aca="false">$BS23</f>
        <v>97</v>
      </c>
      <c r="U23" s="54" t="n">
        <f aca="false">$CB23</f>
        <v>87.5</v>
      </c>
      <c r="V23" s="55" t="n">
        <f aca="false">$AI23</f>
        <v>0</v>
      </c>
      <c r="W23" s="56" t="n">
        <f aca="false">IF($Q23&gt;=55,ROUND($Q23*$Q$3+$R23*$R$3+$S23*$S$3+$T23*$T$3+$U23*$U$3,0),$Q23)</f>
        <v>86</v>
      </c>
      <c r="X23" s="54" t="n">
        <v>20</v>
      </c>
      <c r="Y23" s="57" t="n">
        <v>30</v>
      </c>
      <c r="Z23" s="57" t="n">
        <v>25</v>
      </c>
      <c r="AA23" s="58" t="n">
        <f aca="false">IFERROR(SUM(X23:Z23),0)</f>
        <v>75</v>
      </c>
      <c r="AB23" s="57" t="n">
        <v>20</v>
      </c>
      <c r="AC23" s="57" t="n">
        <v>55</v>
      </c>
      <c r="AD23" s="82" t="n">
        <v>1</v>
      </c>
      <c r="AE23" s="58" t="n">
        <f aca="false">ROUND(AB23+(AC23*AD23),0)</f>
        <v>75</v>
      </c>
      <c r="AF23" s="57"/>
      <c r="AG23" s="57"/>
      <c r="AH23" s="57"/>
      <c r="AI23" s="58" t="n">
        <f aca="false">ROUND(AF23 + (AG23*AH23),0)</f>
        <v>0</v>
      </c>
      <c r="AJ23" s="61" t="n">
        <f aca="false">IFERROR(__xludf.dummyfunction("""COMPUTED_VALUE"""),100)</f>
        <v>100</v>
      </c>
      <c r="AK23" s="61" t="n">
        <f aca="false">IFERROR(__xludf.dummyfunction("""COMPUTED_VALUE"""),100)</f>
        <v>100</v>
      </c>
      <c r="AL23" s="61" t="n">
        <f aca="false">IFERROR(__xludf.dummyfunction("""COMPUTED_VALUE"""),100)</f>
        <v>100</v>
      </c>
      <c r="AM23" s="61" t="n">
        <f aca="false">IFERROR(__xludf.dummyfunction("""COMPUTED_VALUE"""),100)</f>
        <v>100</v>
      </c>
      <c r="AN23" s="61" t="n">
        <f aca="false">IFERROR(__xludf.dummyfunction("""COMPUTED_VALUE"""),100)</f>
        <v>100</v>
      </c>
      <c r="AO23" s="61" t="n">
        <f aca="false">IFERROR(__xludf.dummyfunction("""COMPUTED_VALUE"""),100)</f>
        <v>100</v>
      </c>
      <c r="AP23" s="61" t="n">
        <f aca="false">IFERROR(__xludf.dummyfunction("""COMPUTED_VALUE"""),100)</f>
        <v>100</v>
      </c>
      <c r="AQ23" s="61" t="n">
        <f aca="false">IFERROR(__xludf.dummyfunction("""COMPUTED_VALUE"""),100)</f>
        <v>100</v>
      </c>
      <c r="AR23" s="61" t="n">
        <f aca="false">IFERROR(__xludf.dummyfunction("""COMPUTED_VALUE"""),100)</f>
        <v>100</v>
      </c>
      <c r="AS23" s="61" t="n">
        <f aca="false">IFERROR(__xludf.dummyfunction("""COMPUTED_VALUE"""),100)</f>
        <v>100</v>
      </c>
      <c r="AT23" s="62"/>
      <c r="AU23" s="58" t="n">
        <f aca="false">IFERROR(AVERAGE(AJ23:AT23),0)</f>
        <v>100</v>
      </c>
      <c r="AV23" s="62" t="n">
        <v>100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/>
      <c r="BG23" s="62"/>
      <c r="BH23" s="58" t="n">
        <f aca="false">IFERROR(AVERAGE(AV23:BG23),0)</f>
        <v>100</v>
      </c>
      <c r="BI23" s="62" t="n">
        <v>100</v>
      </c>
      <c r="BJ23" s="62" t="n">
        <v>95</v>
      </c>
      <c r="BK23" s="62" t="n">
        <v>100</v>
      </c>
      <c r="BL23" s="62" t="n">
        <v>100</v>
      </c>
      <c r="BM23" s="62" t="n">
        <v>105</v>
      </c>
      <c r="BN23" s="62" t="n">
        <v>70</v>
      </c>
      <c r="BO23" s="62" t="n">
        <v>100</v>
      </c>
      <c r="BP23" s="62" t="n">
        <v>100</v>
      </c>
      <c r="BQ23" s="62" t="n">
        <v>100</v>
      </c>
      <c r="BR23" s="62" t="n">
        <v>100</v>
      </c>
      <c r="BS23" s="58" t="n">
        <f aca="false">IFERROR(AVERAGE(BI23:BR23),0)</f>
        <v>97</v>
      </c>
      <c r="BT23" s="61" t="n">
        <f aca="false">IFERROR(__xludf.dummyfunction("""COMPUTED_VALUE"""),100)</f>
        <v>100</v>
      </c>
      <c r="BU23" s="61" t="n">
        <f aca="false">IFERROR(__xludf.dummyfunction("""COMPUTED_VALUE"""),100)</f>
        <v>100</v>
      </c>
      <c r="BV23" s="61" t="n">
        <f aca="false">IFERROR(__xludf.dummyfunction("""COMPUTED_VALUE"""),100)</f>
        <v>100</v>
      </c>
      <c r="BW23" s="61" t="n">
        <f aca="false">IFERROR(__xludf.dummyfunction("""COMPUTED_VALUE"""),100)</f>
        <v>100</v>
      </c>
      <c r="BX23" s="61" t="n">
        <f aca="false">IFERROR(__xludf.dummyfunction("""COMPUTED_VALUE"""),100)</f>
        <v>100</v>
      </c>
      <c r="BY23" s="61" t="n">
        <f aca="false">IFERROR(__xludf.dummyfunction("""COMPUTED_VALUE"""),100)</f>
        <v>100</v>
      </c>
      <c r="BZ23" s="61" t="n">
        <f aca="false">IFERROR(__xludf.dummyfunction("""COMPUTED_VALUE"""),100)</f>
        <v>100</v>
      </c>
      <c r="CA23" s="61" t="n">
        <f aca="false">IFERROR(__xludf.dummyfunction("""COMPUTED_VALUE"""),0)</f>
        <v>0</v>
      </c>
      <c r="CB23" s="61" t="n">
        <f aca="false">IFERROR(__xludf.dummyfunction("""COMPUTED_VALUE"""),87.5)</f>
        <v>87.5</v>
      </c>
    </row>
    <row r="24" customFormat="false" ht="15.75" hidden="false" customHeight="true" outlineLevel="0" collapsed="false">
      <c r="A24" s="13" t="str">
        <f aca="false">$E24&amp;"-"&amp;$F24</f>
        <v>202060572-6</v>
      </c>
      <c r="B24" s="18" t="n">
        <f aca="false">$W24</f>
        <v>65</v>
      </c>
      <c r="C24" s="13"/>
      <c r="D24" s="63" t="n">
        <v>20</v>
      </c>
      <c r="E24" s="53" t="s">
        <v>385</v>
      </c>
      <c r="F24" s="53" t="s">
        <v>129</v>
      </c>
      <c r="G24" s="53" t="s">
        <v>386</v>
      </c>
      <c r="H24" s="53" t="s">
        <v>83</v>
      </c>
      <c r="I24" s="53" t="s">
        <v>387</v>
      </c>
      <c r="J24" s="53" t="s">
        <v>388</v>
      </c>
      <c r="K24" s="53" t="s">
        <v>389</v>
      </c>
      <c r="L24" s="53" t="s">
        <v>58</v>
      </c>
      <c r="M24" s="53" t="s">
        <v>64</v>
      </c>
      <c r="N24" s="53" t="s">
        <v>390</v>
      </c>
      <c r="O24" s="54" t="n">
        <f aca="false">$AA24</f>
        <v>94</v>
      </c>
      <c r="P24" s="54" t="n">
        <f aca="false">$AE24</f>
        <v>0</v>
      </c>
      <c r="Q24" s="66" t="n">
        <f aca="false">IFERROR(IF($V24&lt;&gt;0,ROUND(AVERAGE(AA24,AE24,AI24),0),ROUND(($O24*0.5+$P24*0.5),0)),)</f>
        <v>57</v>
      </c>
      <c r="R24" s="54" t="n">
        <f aca="false">$AU24</f>
        <v>86.7</v>
      </c>
      <c r="S24" s="54" t="n">
        <f aca="false">$BH24</f>
        <v>50</v>
      </c>
      <c r="T24" s="54" t="n">
        <f aca="false">$BS24</f>
        <v>82.5</v>
      </c>
      <c r="U24" s="54" t="n">
        <f aca="false">$CB24</f>
        <v>12.5</v>
      </c>
      <c r="V24" s="55" t="n">
        <f aca="false">$AI24</f>
        <v>76</v>
      </c>
      <c r="W24" s="56" t="n">
        <f aca="false">IF($Q24&gt;=55,ROUND($Q24*$Q$3+$R24*$R$3+$S24*$S$3+$T24*$T$3+$U24*$U$3,0),$Q24)</f>
        <v>65</v>
      </c>
      <c r="X24" s="54" t="n">
        <v>20</v>
      </c>
      <c r="Y24" s="57" t="n">
        <v>29</v>
      </c>
      <c r="Z24" s="57" t="n">
        <v>45</v>
      </c>
      <c r="AA24" s="58" t="n">
        <f aca="false">IFERROR(SUM(X24:Z24),0)</f>
        <v>94</v>
      </c>
      <c r="AB24" s="79" t="n">
        <v>0</v>
      </c>
      <c r="AC24" s="79" t="n">
        <v>0</v>
      </c>
      <c r="AD24" s="80" t="n">
        <v>1</v>
      </c>
      <c r="AE24" s="81" t="n">
        <f aca="false">ROUND(AB24+(AC24*AD24),0)</f>
        <v>0</v>
      </c>
      <c r="AF24" s="57" t="n">
        <v>30</v>
      </c>
      <c r="AG24" s="57" t="n">
        <v>65</v>
      </c>
      <c r="AH24" s="57" t="n">
        <v>0.7</v>
      </c>
      <c r="AI24" s="58" t="n">
        <f aca="false">ROUND(AF24 + (AG24*AH24),0)</f>
        <v>76</v>
      </c>
      <c r="AJ24" s="61" t="n">
        <f aca="false">IFERROR(__xludf.dummyfunction("""COMPUTED_VALUE"""),100)</f>
        <v>100</v>
      </c>
      <c r="AK24" s="61" t="n">
        <f aca="false">IFERROR(__xludf.dummyfunction("""COMPUTED_VALUE"""),0)</f>
        <v>0</v>
      </c>
      <c r="AL24" s="61" t="n">
        <f aca="false">IFERROR(__xludf.dummyfunction("""COMPUTED_VALUE"""),100)</f>
        <v>100</v>
      </c>
      <c r="AM24" s="61" t="n">
        <f aca="false">IFERROR(__xludf.dummyfunction("""COMPUTED_VALUE"""),100)</f>
        <v>100</v>
      </c>
      <c r="AN24" s="61" t="n">
        <f aca="false">IFERROR(__xludf.dummyfunction("""COMPUTED_VALUE"""),100)</f>
        <v>100</v>
      </c>
      <c r="AO24" s="61" t="n">
        <f aca="false">IFERROR(__xludf.dummyfunction("""COMPUTED_VALUE"""),100)</f>
        <v>100</v>
      </c>
      <c r="AP24" s="61" t="n">
        <f aca="false">IFERROR(__xludf.dummyfunction("""COMPUTED_VALUE"""),100)</f>
        <v>100</v>
      </c>
      <c r="AQ24" s="61" t="n">
        <f aca="false">IFERROR(__xludf.dummyfunction("""COMPUTED_VALUE"""),67)</f>
        <v>67</v>
      </c>
      <c r="AR24" s="61" t="n">
        <f aca="false">IFERROR(__xludf.dummyfunction("""COMPUTED_VALUE"""),100)</f>
        <v>100</v>
      </c>
      <c r="AS24" s="61" t="n">
        <f aca="false">IFERROR(__xludf.dummyfunction("""COMPUTED_VALUE"""),100)</f>
        <v>100</v>
      </c>
      <c r="AT24" s="62"/>
      <c r="AU24" s="58" t="n">
        <f aca="false">IFERROR(AVERAGE(AJ24:AT24),0)</f>
        <v>86.7</v>
      </c>
      <c r="AV24" s="62" t="n">
        <v>0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0</v>
      </c>
      <c r="BB24" s="62" t="n">
        <v>0</v>
      </c>
      <c r="BC24" s="62" t="n">
        <v>100</v>
      </c>
      <c r="BD24" s="62" t="n">
        <v>0</v>
      </c>
      <c r="BE24" s="62" t="n">
        <v>0</v>
      </c>
      <c r="BF24" s="62"/>
      <c r="BG24" s="62"/>
      <c r="BH24" s="58" t="n">
        <f aca="false">IFERROR(AVERAGE(AV24:BG24),0)</f>
        <v>50</v>
      </c>
      <c r="BI24" s="62" t="n">
        <v>100</v>
      </c>
      <c r="BJ24" s="62" t="n">
        <v>95</v>
      </c>
      <c r="BK24" s="62" t="n">
        <v>100</v>
      </c>
      <c r="BL24" s="62" t="n">
        <v>100</v>
      </c>
      <c r="BM24" s="62" t="n">
        <v>105</v>
      </c>
      <c r="BN24" s="83" t="n">
        <v>0</v>
      </c>
      <c r="BO24" s="62" t="n">
        <v>100</v>
      </c>
      <c r="BP24" s="62" t="n">
        <v>30</v>
      </c>
      <c r="BQ24" s="62" t="n">
        <v>100</v>
      </c>
      <c r="BR24" s="62" t="n">
        <v>95</v>
      </c>
      <c r="BS24" s="58" t="n">
        <f aca="false">IFERROR(AVERAGE(BI24:BR24),0)</f>
        <v>82.5</v>
      </c>
      <c r="BT24" s="61" t="n">
        <f aca="false">IFERROR(__xludf.dummyfunction("""COMPUTED_VALUE"""),0)</f>
        <v>0</v>
      </c>
      <c r="BU24" s="61" t="n">
        <f aca="false">IFERROR(__xludf.dummyfunction("""COMPUTED_VALUE"""),100)</f>
        <v>100</v>
      </c>
      <c r="BV24" s="61" t="n">
        <f aca="false">IFERROR(__xludf.dummyfunction("""COMPUTED_VALUE"""),0)</f>
        <v>0</v>
      </c>
      <c r="BW24" s="61" t="n">
        <f aca="false">IFERROR(__xludf.dummyfunction("""COMPUTED_VALUE"""),0)</f>
        <v>0</v>
      </c>
      <c r="BX24" s="61" t="n">
        <f aca="false">IFERROR(__xludf.dummyfunction("""COMPUTED_VALUE"""),0)</f>
        <v>0</v>
      </c>
      <c r="BY24" s="61" t="n">
        <f aca="false">IFERROR(__xludf.dummyfunction("""COMPUTED_VALUE"""),0)</f>
        <v>0</v>
      </c>
      <c r="BZ24" s="61" t="n">
        <f aca="false">IFERROR(__xludf.dummyfunction("""COMPUTED_VALUE"""),0)</f>
        <v>0</v>
      </c>
      <c r="CA24" s="61" t="n">
        <f aca="false">IFERROR(__xludf.dummyfunction("""COMPUTED_VALUE"""),0)</f>
        <v>0</v>
      </c>
      <c r="CB24" s="61" t="n">
        <f aca="false">IFERROR(__xludf.dummyfunction("""COMPUTED_VALUE"""),12.5)</f>
        <v>12.5</v>
      </c>
    </row>
    <row r="25" customFormat="false" ht="15.75" hidden="false" customHeight="true" outlineLevel="0" collapsed="false">
      <c r="A25" s="13" t="str">
        <f aca="false">$E25&amp;"-"&amp;$F25</f>
        <v>202060649-8</v>
      </c>
      <c r="B25" s="18" t="n">
        <f aca="false">$W25</f>
        <v>81</v>
      </c>
      <c r="C25" s="13"/>
      <c r="D25" s="63" t="n">
        <v>21</v>
      </c>
      <c r="E25" s="53" t="s">
        <v>391</v>
      </c>
      <c r="F25" s="53" t="s">
        <v>113</v>
      </c>
      <c r="G25" s="53" t="s">
        <v>392</v>
      </c>
      <c r="H25" s="53" t="s">
        <v>115</v>
      </c>
      <c r="I25" s="53" t="s">
        <v>393</v>
      </c>
      <c r="J25" s="53" t="s">
        <v>394</v>
      </c>
      <c r="K25" s="53" t="s">
        <v>395</v>
      </c>
      <c r="L25" s="53" t="s">
        <v>58</v>
      </c>
      <c r="M25" s="53" t="s">
        <v>64</v>
      </c>
      <c r="N25" s="53" t="s">
        <v>396</v>
      </c>
      <c r="O25" s="54" t="n">
        <f aca="false">$AA25</f>
        <v>65</v>
      </c>
      <c r="P25" s="54" t="n">
        <f aca="false">$AE25</f>
        <v>75</v>
      </c>
      <c r="Q25" s="54" t="n">
        <f aca="false">IFERROR(IF($V25&lt;&gt;0,ROUND((MAX(O25:P25)*0.5+$V25*0.5),0),ROUND(($O25*0.5+$P25*0.5),0)),)</f>
        <v>70</v>
      </c>
      <c r="R25" s="54" t="n">
        <f aca="false">$AU25</f>
        <v>86.7</v>
      </c>
      <c r="S25" s="54" t="n">
        <f aca="false">$BH25</f>
        <v>97.5</v>
      </c>
      <c r="T25" s="54" t="n">
        <f aca="false">$BS25</f>
        <v>98.5</v>
      </c>
      <c r="U25" s="54" t="n">
        <f aca="false">$CB25</f>
        <v>87.5</v>
      </c>
      <c r="V25" s="55" t="n">
        <f aca="false">$AI25</f>
        <v>0</v>
      </c>
      <c r="W25" s="56" t="n">
        <f aca="false">IF($Q25&gt;=55,ROUND($Q25*$Q$3+$R25*$R$3+$S25*$S$3+$T25*$T$3+$U25*$U$3,0),$Q25)</f>
        <v>81</v>
      </c>
      <c r="X25" s="54" t="n">
        <v>20</v>
      </c>
      <c r="Y25" s="57" t="n">
        <v>15</v>
      </c>
      <c r="Z25" s="57" t="n">
        <v>30</v>
      </c>
      <c r="AA25" s="58" t="n">
        <f aca="false">IFERROR(SUM(X25:Z25),0)</f>
        <v>65</v>
      </c>
      <c r="AB25" s="57" t="n">
        <v>25</v>
      </c>
      <c r="AC25" s="57" t="n">
        <v>50</v>
      </c>
      <c r="AD25" s="82" t="n">
        <v>1</v>
      </c>
      <c r="AE25" s="58" t="n">
        <f aca="false">ROUND(AB25+(AC25*AD25),0)</f>
        <v>75</v>
      </c>
      <c r="AF25" s="57"/>
      <c r="AG25" s="57"/>
      <c r="AH25" s="57"/>
      <c r="AI25" s="58" t="n">
        <f aca="false">ROUND(AF25 + (AG25*AH25),0)</f>
        <v>0</v>
      </c>
      <c r="AJ25" s="61" t="n">
        <f aca="false">IFERROR(__xludf.dummyfunction("""COMPUTED_VALUE"""),100)</f>
        <v>100</v>
      </c>
      <c r="AK25" s="61" t="n">
        <f aca="false">IFERROR(__xludf.dummyfunction("""COMPUTED_VALUE"""),100)</f>
        <v>100</v>
      </c>
      <c r="AL25" s="61" t="n">
        <f aca="false">IFERROR(__xludf.dummyfunction("""COMPUTED_VALUE"""),100)</f>
        <v>100</v>
      </c>
      <c r="AM25" s="61" t="n">
        <f aca="false">IFERROR(__xludf.dummyfunction("""COMPUTED_VALUE"""),75)</f>
        <v>75</v>
      </c>
      <c r="AN25" s="61" t="n">
        <f aca="false">IFERROR(__xludf.dummyfunction("""COMPUTED_VALUE"""),25)</f>
        <v>25</v>
      </c>
      <c r="AO25" s="61" t="n">
        <f aca="false">IFERROR(__xludf.dummyfunction("""COMPUTED_VALUE"""),100)</f>
        <v>100</v>
      </c>
      <c r="AP25" s="61" t="n">
        <f aca="false">IFERROR(__xludf.dummyfunction("""COMPUTED_VALUE"""),100)</f>
        <v>100</v>
      </c>
      <c r="AQ25" s="61" t="n">
        <f aca="false">IFERROR(__xludf.dummyfunction("""COMPUTED_VALUE"""),67)</f>
        <v>67</v>
      </c>
      <c r="AR25" s="61" t="n">
        <f aca="false">IFERROR(__xludf.dummyfunction("""COMPUTED_VALUE"""),100)</f>
        <v>100</v>
      </c>
      <c r="AS25" s="61" t="n">
        <f aca="false">IFERROR(__xludf.dummyfunction("""COMPUTED_VALUE"""),100)</f>
        <v>100</v>
      </c>
      <c r="AT25" s="62"/>
      <c r="AU25" s="58" t="n">
        <f aca="false">IFERROR(AVERAGE(AJ25:AT25),0)</f>
        <v>86.7</v>
      </c>
      <c r="AV25" s="62" t="n">
        <v>100</v>
      </c>
      <c r="AW25" s="62" t="n">
        <v>100</v>
      </c>
      <c r="AX25" s="62" t="n">
        <v>100</v>
      </c>
      <c r="AY25" s="62" t="n">
        <v>100</v>
      </c>
      <c r="AZ25" s="62" t="n">
        <v>93</v>
      </c>
      <c r="BA25" s="62" t="n">
        <v>100</v>
      </c>
      <c r="BB25" s="62" t="n">
        <v>91</v>
      </c>
      <c r="BC25" s="62" t="n">
        <v>91</v>
      </c>
      <c r="BD25" s="62" t="n">
        <v>100</v>
      </c>
      <c r="BE25" s="62" t="n">
        <v>100</v>
      </c>
      <c r="BF25" s="62"/>
      <c r="BG25" s="62"/>
      <c r="BH25" s="58" t="n">
        <f aca="false">IFERROR(AVERAGE(AV25:BG25),0)</f>
        <v>97.5</v>
      </c>
      <c r="BI25" s="62" t="n">
        <v>100</v>
      </c>
      <c r="BJ25" s="62" t="n">
        <v>95</v>
      </c>
      <c r="BK25" s="62" t="n">
        <v>100</v>
      </c>
      <c r="BL25" s="62" t="n">
        <v>100</v>
      </c>
      <c r="BM25" s="62" t="n">
        <v>90</v>
      </c>
      <c r="BN25" s="62" t="n">
        <v>100</v>
      </c>
      <c r="BO25" s="62" t="n">
        <v>100</v>
      </c>
      <c r="BP25" s="62" t="n">
        <v>100</v>
      </c>
      <c r="BQ25" s="62" t="n">
        <v>100</v>
      </c>
      <c r="BR25" s="62" t="n">
        <v>100</v>
      </c>
      <c r="BS25" s="58" t="n">
        <f aca="false">IFERROR(AVERAGE(BI25:BR25),0)</f>
        <v>98.5</v>
      </c>
      <c r="BT25" s="61" t="n">
        <f aca="false">IFERROR(__xludf.dummyfunction("""COMPUTED_VALUE"""),100)</f>
        <v>100</v>
      </c>
      <c r="BU25" s="61" t="n">
        <f aca="false">IFERROR(__xludf.dummyfunction("""COMPUTED_VALUE"""),0)</f>
        <v>0</v>
      </c>
      <c r="BV25" s="61" t="n">
        <f aca="false">IFERROR(__xludf.dummyfunction("""COMPUTED_VALUE"""),100)</f>
        <v>100</v>
      </c>
      <c r="BW25" s="61" t="n">
        <f aca="false">IFERROR(__xludf.dummyfunction("""COMPUTED_VALUE"""),100)</f>
        <v>100</v>
      </c>
      <c r="BX25" s="61" t="n">
        <f aca="false">IFERROR(__xludf.dummyfunction("""COMPUTED_VALUE"""),100)</f>
        <v>100</v>
      </c>
      <c r="BY25" s="61" t="n">
        <f aca="false">IFERROR(__xludf.dummyfunction("""COMPUTED_VALUE"""),100)</f>
        <v>100</v>
      </c>
      <c r="BZ25" s="61" t="n">
        <f aca="false">IFERROR(__xludf.dummyfunction("""COMPUTED_VALUE"""),100)</f>
        <v>100</v>
      </c>
      <c r="CA25" s="61" t="n">
        <f aca="false">IFERROR(__xludf.dummyfunction("""COMPUTED_VALUE"""),100)</f>
        <v>100</v>
      </c>
      <c r="CB25" s="61" t="n">
        <f aca="false">IFERROR(__xludf.dummyfunction("""COMPUTED_VALUE"""),87.5)</f>
        <v>87.5</v>
      </c>
    </row>
    <row r="26" customFormat="false" ht="15.75" hidden="false" customHeight="true" outlineLevel="0" collapsed="false">
      <c r="A26" s="13" t="str">
        <f aca="false">$E26&amp;"-"&amp;$F26</f>
        <v>202060633-1</v>
      </c>
      <c r="B26" s="18" t="n">
        <f aca="false">$W26</f>
        <v>79</v>
      </c>
      <c r="C26" s="13"/>
      <c r="D26" s="63" t="n">
        <v>22</v>
      </c>
      <c r="E26" s="53" t="s">
        <v>397</v>
      </c>
      <c r="F26" s="53" t="s">
        <v>58</v>
      </c>
      <c r="G26" s="53" t="s">
        <v>398</v>
      </c>
      <c r="H26" s="53" t="s">
        <v>83</v>
      </c>
      <c r="I26" s="53" t="s">
        <v>399</v>
      </c>
      <c r="J26" s="53" t="s">
        <v>400</v>
      </c>
      <c r="K26" s="53" t="s">
        <v>401</v>
      </c>
      <c r="L26" s="53" t="s">
        <v>58</v>
      </c>
      <c r="M26" s="53" t="s">
        <v>64</v>
      </c>
      <c r="N26" s="53" t="s">
        <v>402</v>
      </c>
      <c r="O26" s="54" t="n">
        <f aca="false">$AA26</f>
        <v>88</v>
      </c>
      <c r="P26" s="54" t="n">
        <f aca="false">$AE26</f>
        <v>35</v>
      </c>
      <c r="Q26" s="54" t="n">
        <f aca="false">IFERROR(IF($V26&lt;&gt;0,ROUND((MAX(O26:P26)*0.5+$V26*0.5),0),ROUND(($O26*0.5+$P26*0.5),0)),)</f>
        <v>62</v>
      </c>
      <c r="R26" s="54" t="n">
        <f aca="false">$AU26</f>
        <v>95</v>
      </c>
      <c r="S26" s="54" t="n">
        <f aca="false">$BH26</f>
        <v>89.8</v>
      </c>
      <c r="T26" s="54" t="n">
        <f aca="false">$BS26</f>
        <v>100</v>
      </c>
      <c r="U26" s="54" t="n">
        <f aca="false">$CB26</f>
        <v>100</v>
      </c>
      <c r="V26" s="55" t="n">
        <f aca="false">$AI26</f>
        <v>0</v>
      </c>
      <c r="W26" s="56" t="n">
        <f aca="false">IF($Q26&gt;=55,ROUND($Q26*$Q$3+$R26*$R$3+$S26*$S$3+$T26*$T$3+$U26*$U$3,0),$Q26)</f>
        <v>79</v>
      </c>
      <c r="X26" s="54" t="n">
        <v>15</v>
      </c>
      <c r="Y26" s="57" t="n">
        <v>28</v>
      </c>
      <c r="Z26" s="57" t="n">
        <v>45</v>
      </c>
      <c r="AA26" s="58" t="n">
        <f aca="false">IFERROR(SUM(X26:Z26),0)</f>
        <v>88</v>
      </c>
      <c r="AB26" s="57" t="n">
        <v>5</v>
      </c>
      <c r="AC26" s="57" t="n">
        <v>30</v>
      </c>
      <c r="AD26" s="82" t="n">
        <v>1</v>
      </c>
      <c r="AE26" s="58" t="n">
        <f aca="false">ROUND(AB26+(AC26*AD26),0)</f>
        <v>35</v>
      </c>
      <c r="AF26" s="57"/>
      <c r="AG26" s="57"/>
      <c r="AH26" s="57"/>
      <c r="AI26" s="58" t="n">
        <f aca="false">ROUND(AF26 + (AG26*AH26),0)</f>
        <v>0</v>
      </c>
      <c r="AJ26" s="61" t="n">
        <f aca="false">IFERROR(__xludf.dummyfunction("""COMPUTED_VALUE"""),100)</f>
        <v>100</v>
      </c>
      <c r="AK26" s="61" t="n">
        <f aca="false">IFERROR(__xludf.dummyfunction("""COMPUTED_VALUE"""),100)</f>
        <v>100</v>
      </c>
      <c r="AL26" s="61" t="n">
        <f aca="false">IFERROR(__xludf.dummyfunction("""COMPUTED_VALUE"""),100)</f>
        <v>100</v>
      </c>
      <c r="AM26" s="61" t="n">
        <f aca="false">IFERROR(__xludf.dummyfunction("""COMPUTED_VALUE"""),100)</f>
        <v>100</v>
      </c>
      <c r="AN26" s="61" t="n">
        <f aca="false">IFERROR(__xludf.dummyfunction("""COMPUTED_VALUE"""),50)</f>
        <v>50</v>
      </c>
      <c r="AO26" s="61" t="n">
        <f aca="false">IFERROR(__xludf.dummyfunction("""COMPUTED_VALUE"""),100)</f>
        <v>100</v>
      </c>
      <c r="AP26" s="61" t="n">
        <f aca="false">IFERROR(__xludf.dummyfunction("""COMPUTED_VALUE"""),100)</f>
        <v>100</v>
      </c>
      <c r="AQ26" s="61" t="n">
        <f aca="false">IFERROR(__xludf.dummyfunction("""COMPUTED_VALUE"""),100)</f>
        <v>100</v>
      </c>
      <c r="AR26" s="61" t="n">
        <f aca="false">IFERROR(__xludf.dummyfunction("""COMPUTED_VALUE"""),100)</f>
        <v>100</v>
      </c>
      <c r="AS26" s="61" t="n">
        <f aca="false">IFERROR(__xludf.dummyfunction("""COMPUTED_VALUE"""),100)</f>
        <v>100</v>
      </c>
      <c r="AT26" s="62"/>
      <c r="AU26" s="58" t="n">
        <f aca="false">IFERROR(AVERAGE(AJ26:AT26),0)</f>
        <v>95</v>
      </c>
      <c r="AV26" s="62" t="n">
        <v>0</v>
      </c>
      <c r="AW26" s="62" t="n">
        <v>98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100</v>
      </c>
      <c r="BE26" s="62" t="n">
        <v>100</v>
      </c>
      <c r="BF26" s="62"/>
      <c r="BG26" s="62"/>
      <c r="BH26" s="58" t="n">
        <f aca="false">IFERROR(AVERAGE(AV26:BG26),0)</f>
        <v>89.8</v>
      </c>
      <c r="BI26" s="62" t="n">
        <v>100</v>
      </c>
      <c r="BJ26" s="62" t="n">
        <v>95</v>
      </c>
      <c r="BK26" s="62" t="n">
        <v>100</v>
      </c>
      <c r="BL26" s="62" t="n">
        <v>100</v>
      </c>
      <c r="BM26" s="62" t="n">
        <v>105</v>
      </c>
      <c r="BN26" s="62" t="n">
        <v>100</v>
      </c>
      <c r="BO26" s="62" t="n">
        <v>100</v>
      </c>
      <c r="BP26" s="62" t="n">
        <v>100</v>
      </c>
      <c r="BQ26" s="62" t="n">
        <v>100</v>
      </c>
      <c r="BR26" s="62" t="n">
        <v>100</v>
      </c>
      <c r="BS26" s="58" t="n">
        <f aca="false">IFERROR(AVERAGE(BI26:BR26),0)</f>
        <v>100</v>
      </c>
      <c r="BT26" s="61" t="n">
        <f aca="false">IFERROR(__xludf.dummyfunction("""COMPUTED_VALUE"""),100)</f>
        <v>100</v>
      </c>
      <c r="BU26" s="61" t="n">
        <f aca="false">IFERROR(__xludf.dummyfunction("""COMPUTED_VALUE"""),100)</f>
        <v>100</v>
      </c>
      <c r="BV26" s="61" t="n">
        <f aca="false">IFERROR(__xludf.dummyfunction("""COMPUTED_VALUE"""),100)</f>
        <v>100</v>
      </c>
      <c r="BW26" s="61" t="n">
        <f aca="false">IFERROR(__xludf.dummyfunction("""COMPUTED_VALUE"""),100)</f>
        <v>100</v>
      </c>
      <c r="BX26" s="61" t="n">
        <f aca="false">IFERROR(__xludf.dummyfunction("""COMPUTED_VALUE"""),100)</f>
        <v>100</v>
      </c>
      <c r="BY26" s="61" t="n">
        <f aca="false">IFERROR(__xludf.dummyfunction("""COMPUTED_VALUE"""),100)</f>
        <v>100</v>
      </c>
      <c r="BZ26" s="61" t="n">
        <f aca="false">IFERROR(__xludf.dummyfunction("""COMPUTED_VALUE"""),100)</f>
        <v>100</v>
      </c>
      <c r="CA26" s="61" t="n">
        <f aca="false">IFERROR(__xludf.dummyfunction("""COMPUTED_VALUE"""),100)</f>
        <v>100</v>
      </c>
      <c r="CB26" s="61" t="n">
        <f aca="false">IFERROR(__xludf.dummyfunction("""COMPUTED_VALUE"""),100)</f>
        <v>100</v>
      </c>
    </row>
    <row r="27" customFormat="false" ht="15.75" hidden="false" customHeight="true" outlineLevel="0" collapsed="false">
      <c r="A27" s="13" t="str">
        <f aca="false">$E27&amp;"-"&amp;$F27</f>
        <v>202060653-6</v>
      </c>
      <c r="B27" s="18" t="n">
        <f aca="false">$W27</f>
        <v>75</v>
      </c>
      <c r="C27" s="13"/>
      <c r="D27" s="63" t="n">
        <v>23</v>
      </c>
      <c r="E27" s="53" t="s">
        <v>403</v>
      </c>
      <c r="F27" s="53" t="s">
        <v>129</v>
      </c>
      <c r="G27" s="53" t="s">
        <v>404</v>
      </c>
      <c r="H27" s="53" t="s">
        <v>81</v>
      </c>
      <c r="I27" s="53" t="s">
        <v>399</v>
      </c>
      <c r="J27" s="53" t="s">
        <v>405</v>
      </c>
      <c r="K27" s="53" t="s">
        <v>406</v>
      </c>
      <c r="L27" s="53" t="s">
        <v>58</v>
      </c>
      <c r="M27" s="53" t="s">
        <v>64</v>
      </c>
      <c r="N27" s="53" t="s">
        <v>407</v>
      </c>
      <c r="O27" s="54" t="n">
        <f aca="false">$AA27</f>
        <v>68</v>
      </c>
      <c r="P27" s="54" t="n">
        <f aca="false">$AE27</f>
        <v>42</v>
      </c>
      <c r="Q27" s="54" t="n">
        <f aca="false">IFERROR(IF($V27&lt;&gt;0,ROUND((MAX(O27:P27)*0.5+$V27*0.5),0),ROUND(($O27*0.5+$P27*0.5),0)),)</f>
        <v>55</v>
      </c>
      <c r="R27" s="54" t="n">
        <f aca="false">$AU27</f>
        <v>93</v>
      </c>
      <c r="S27" s="54" t="n">
        <f aca="false">$BH27</f>
        <v>97.9</v>
      </c>
      <c r="T27" s="54" t="n">
        <f aca="false">$BS27</f>
        <v>95.5</v>
      </c>
      <c r="U27" s="54" t="n">
        <f aca="false">$CB27</f>
        <v>100</v>
      </c>
      <c r="V27" s="55" t="n">
        <f aca="false">$AI27</f>
        <v>0</v>
      </c>
      <c r="W27" s="56" t="n">
        <f aca="false">IF($Q27&gt;=55,ROUND($Q27*$Q$3+$R27*$R$3+$S27*$S$3+$T27*$T$3+$U27*$U$3,0),$Q27)</f>
        <v>75</v>
      </c>
      <c r="X27" s="54" t="n">
        <v>20</v>
      </c>
      <c r="Y27" s="57" t="n">
        <v>28</v>
      </c>
      <c r="Z27" s="57" t="n">
        <v>20</v>
      </c>
      <c r="AA27" s="58" t="n">
        <f aca="false">IFERROR(SUM(X27:Z27),0)</f>
        <v>68</v>
      </c>
      <c r="AB27" s="57" t="n">
        <v>20</v>
      </c>
      <c r="AC27" s="57" t="n">
        <v>22</v>
      </c>
      <c r="AD27" s="82" t="n">
        <v>1</v>
      </c>
      <c r="AE27" s="58" t="n">
        <f aca="false">ROUND(AB27+(AC27*AD27),0)</f>
        <v>42</v>
      </c>
      <c r="AF27" s="57"/>
      <c r="AG27" s="57"/>
      <c r="AH27" s="57"/>
      <c r="AI27" s="58" t="n">
        <f aca="false">ROUND(AF27 + (AG27*AH27),0)</f>
        <v>0</v>
      </c>
      <c r="AJ27" s="61" t="n">
        <f aca="false">IFERROR(__xludf.dummyfunction("""COMPUTED_VALUE"""),100)</f>
        <v>100</v>
      </c>
      <c r="AK27" s="61" t="n">
        <f aca="false">IFERROR(__xludf.dummyfunction("""COMPUTED_VALUE"""),100)</f>
        <v>100</v>
      </c>
      <c r="AL27" s="61" t="n">
        <f aca="false">IFERROR(__xludf.dummyfunction("""COMPUTED_VALUE"""),30)</f>
        <v>30</v>
      </c>
      <c r="AM27" s="61" t="n">
        <f aca="false">IFERROR(__xludf.dummyfunction("""COMPUTED_VALUE"""),100)</f>
        <v>100</v>
      </c>
      <c r="AN27" s="61" t="n">
        <f aca="false">IFERROR(__xludf.dummyfunction("""COMPUTED_VALUE"""),100)</f>
        <v>100</v>
      </c>
      <c r="AO27" s="61" t="n">
        <f aca="false">IFERROR(__xludf.dummyfunction("""COMPUTED_VALUE"""),100)</f>
        <v>100</v>
      </c>
      <c r="AP27" s="61" t="n">
        <f aca="false">IFERROR(__xludf.dummyfunction("""COMPUTED_VALUE"""),100)</f>
        <v>100</v>
      </c>
      <c r="AQ27" s="61" t="n">
        <f aca="false">IFERROR(__xludf.dummyfunction("""COMPUTED_VALUE"""),100)</f>
        <v>100</v>
      </c>
      <c r="AR27" s="61" t="n">
        <f aca="false">IFERROR(__xludf.dummyfunction("""COMPUTED_VALUE"""),100)</f>
        <v>100</v>
      </c>
      <c r="AS27" s="61" t="n">
        <f aca="false">IFERROR(__xludf.dummyfunction("""COMPUTED_VALUE"""),100)</f>
        <v>100</v>
      </c>
      <c r="AT27" s="62"/>
      <c r="AU27" s="58" t="n">
        <f aca="false">IFERROR(AVERAGE(AJ27:AT27),0)</f>
        <v>93</v>
      </c>
      <c r="AV27" s="62" t="n">
        <v>100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91</v>
      </c>
      <c r="BD27" s="62" t="n">
        <v>100</v>
      </c>
      <c r="BE27" s="62" t="n">
        <v>88</v>
      </c>
      <c r="BF27" s="62"/>
      <c r="BG27" s="62"/>
      <c r="BH27" s="58" t="n">
        <f aca="false">IFERROR(AVERAGE(AV27:BG27),0)</f>
        <v>97.9</v>
      </c>
      <c r="BI27" s="62" t="n">
        <v>100</v>
      </c>
      <c r="BJ27" s="62" t="n">
        <v>95</v>
      </c>
      <c r="BK27" s="62" t="n">
        <v>100</v>
      </c>
      <c r="BL27" s="62" t="n">
        <v>90</v>
      </c>
      <c r="BM27" s="62" t="n">
        <v>90</v>
      </c>
      <c r="BN27" s="62" t="n">
        <v>80</v>
      </c>
      <c r="BO27" s="62" t="n">
        <v>100</v>
      </c>
      <c r="BP27" s="62" t="n">
        <v>100</v>
      </c>
      <c r="BQ27" s="62" t="n">
        <v>100</v>
      </c>
      <c r="BR27" s="62" t="n">
        <v>100</v>
      </c>
      <c r="BS27" s="58" t="n">
        <f aca="false">IFERROR(AVERAGE(BI27:BR27),0)</f>
        <v>95.5</v>
      </c>
      <c r="BT27" s="61" t="n">
        <f aca="false">IFERROR(__xludf.dummyfunction("""COMPUTED_VALUE"""),100)</f>
        <v>100</v>
      </c>
      <c r="BU27" s="61" t="n">
        <f aca="false">IFERROR(__xludf.dummyfunction("""COMPUTED_VALUE"""),100)</f>
        <v>100</v>
      </c>
      <c r="BV27" s="61" t="n">
        <f aca="false">IFERROR(__xludf.dummyfunction("""COMPUTED_VALUE"""),100)</f>
        <v>100</v>
      </c>
      <c r="BW27" s="61" t="n">
        <f aca="false">IFERROR(__xludf.dummyfunction("""COMPUTED_VALUE"""),100)</f>
        <v>100</v>
      </c>
      <c r="BX27" s="61" t="n">
        <f aca="false">IFERROR(__xludf.dummyfunction("""COMPUTED_VALUE"""),100)</f>
        <v>100</v>
      </c>
      <c r="BY27" s="61" t="n">
        <f aca="false">IFERROR(__xludf.dummyfunction("""COMPUTED_VALUE"""),100)</f>
        <v>100</v>
      </c>
      <c r="BZ27" s="61" t="n">
        <f aca="false">IFERROR(__xludf.dummyfunction("""COMPUTED_VALUE"""),100)</f>
        <v>100</v>
      </c>
      <c r="CA27" s="61" t="n">
        <f aca="false">IFERROR(__xludf.dummyfunction("""COMPUTED_VALUE"""),100)</f>
        <v>100</v>
      </c>
      <c r="CB27" s="61" t="n">
        <f aca="false">IFERROR(__xludf.dummyfunction("""COMPUTED_VALUE"""),100)</f>
        <v>100</v>
      </c>
    </row>
    <row r="28" customFormat="false" ht="15.75" hidden="false" customHeight="true" outlineLevel="0" collapsed="false">
      <c r="A28" s="13" t="str">
        <f aca="false">$E28&amp;"-"&amp;$F28</f>
        <v>202060634-k</v>
      </c>
      <c r="B28" s="18" t="n">
        <f aca="false">$W28</f>
        <v>74</v>
      </c>
      <c r="C28" s="13"/>
      <c r="D28" s="63" t="n">
        <v>24</v>
      </c>
      <c r="E28" s="53" t="s">
        <v>408</v>
      </c>
      <c r="F28" s="53" t="s">
        <v>278</v>
      </c>
      <c r="G28" s="53" t="s">
        <v>409</v>
      </c>
      <c r="H28" s="53" t="s">
        <v>83</v>
      </c>
      <c r="I28" s="53" t="s">
        <v>410</v>
      </c>
      <c r="J28" s="53" t="s">
        <v>394</v>
      </c>
      <c r="K28" s="53" t="s">
        <v>411</v>
      </c>
      <c r="L28" s="53" t="s">
        <v>58</v>
      </c>
      <c r="M28" s="53" t="s">
        <v>64</v>
      </c>
      <c r="N28" s="53" t="s">
        <v>412</v>
      </c>
      <c r="O28" s="54" t="n">
        <f aca="false">$AA28</f>
        <v>87</v>
      </c>
      <c r="P28" s="54" t="n">
        <f aca="false">$AE28</f>
        <v>37</v>
      </c>
      <c r="Q28" s="54" t="n">
        <f aca="false">IFERROR(IF($V28&lt;&gt;0,ROUND((MAX(O28:P28)*0.5+$V28*0.5),0),ROUND(($O28*0.5+$P28*0.5),0)),)</f>
        <v>62</v>
      </c>
      <c r="R28" s="54" t="n">
        <f aca="false">$AU28</f>
        <v>74</v>
      </c>
      <c r="S28" s="54" t="n">
        <f aca="false">$BH28</f>
        <v>100</v>
      </c>
      <c r="T28" s="54" t="n">
        <f aca="false">$BS28</f>
        <v>89</v>
      </c>
      <c r="U28" s="54" t="n">
        <f aca="false">$CB28</f>
        <v>100</v>
      </c>
      <c r="V28" s="55" t="n">
        <f aca="false">$AI28</f>
        <v>0</v>
      </c>
      <c r="W28" s="56" t="n">
        <f aca="false">IF($Q28&gt;=55,ROUND($Q28*$Q$3+$R28*$R$3+$S28*$S$3+$T28*$T$3+$U28*$U$3,0),$Q28)</f>
        <v>74</v>
      </c>
      <c r="X28" s="54" t="n">
        <v>15</v>
      </c>
      <c r="Y28" s="57" t="n">
        <v>27</v>
      </c>
      <c r="Z28" s="57" t="n">
        <v>45</v>
      </c>
      <c r="AA28" s="58" t="n">
        <f aca="false">IFERROR(SUM(X28:Z28),0)</f>
        <v>87</v>
      </c>
      <c r="AB28" s="57" t="n">
        <v>30</v>
      </c>
      <c r="AC28" s="57" t="n">
        <v>10</v>
      </c>
      <c r="AD28" s="82" t="n">
        <v>0.7</v>
      </c>
      <c r="AE28" s="58" t="n">
        <f aca="false">ROUND(AB28+(AC28*AD28),0)</f>
        <v>37</v>
      </c>
      <c r="AF28" s="57"/>
      <c r="AG28" s="57"/>
      <c r="AH28" s="57"/>
      <c r="AI28" s="58" t="n">
        <f aca="false">ROUND(AF28 + (AG28*AH28),0)</f>
        <v>0</v>
      </c>
      <c r="AJ28" s="61" t="n">
        <f aca="false">IFERROR(__xludf.dummyfunction("""COMPUTED_VALUE"""),100)</f>
        <v>100</v>
      </c>
      <c r="AK28" s="61" t="n">
        <f aca="false">IFERROR(__xludf.dummyfunction("""COMPUTED_VALUE"""),0)</f>
        <v>0</v>
      </c>
      <c r="AL28" s="61" t="n">
        <f aca="false">IFERROR(__xludf.dummyfunction("""COMPUTED_VALUE"""),100)</f>
        <v>100</v>
      </c>
      <c r="AM28" s="61" t="n">
        <f aca="false">IFERROR(__xludf.dummyfunction("""COMPUTED_VALUE"""),100)</f>
        <v>100</v>
      </c>
      <c r="AN28" s="61" t="n">
        <f aca="false">IFERROR(__xludf.dummyfunction("""COMPUTED_VALUE"""),50)</f>
        <v>50</v>
      </c>
      <c r="AO28" s="61" t="n">
        <f aca="false">IFERROR(__xludf.dummyfunction("""COMPUTED_VALUE"""),100)</f>
        <v>100</v>
      </c>
      <c r="AP28" s="61" t="n">
        <f aca="false">IFERROR(__xludf.dummyfunction("""COMPUTED_VALUE"""),60)</f>
        <v>60</v>
      </c>
      <c r="AQ28" s="61" t="n">
        <f aca="false">IFERROR(__xludf.dummyfunction("""COMPUTED_VALUE"""),50)</f>
        <v>50</v>
      </c>
      <c r="AR28" s="61" t="n">
        <f aca="false">IFERROR(__xludf.dummyfunction("""COMPUTED_VALUE"""),80)</f>
        <v>80</v>
      </c>
      <c r="AS28" s="61" t="n">
        <f aca="false">IFERROR(__xludf.dummyfunction("""COMPUTED_VALUE"""),100)</f>
        <v>100</v>
      </c>
      <c r="AT28" s="62"/>
      <c r="AU28" s="58" t="n">
        <f aca="false">IFERROR(AVERAGE(AJ28:AT28),0)</f>
        <v>74</v>
      </c>
      <c r="AV28" s="62" t="n">
        <v>100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100</v>
      </c>
      <c r="BF28" s="62"/>
      <c r="BG28" s="62"/>
      <c r="BH28" s="58" t="n">
        <f aca="false">IFERROR(AVERAGE(AV28:BG28),0)</f>
        <v>100</v>
      </c>
      <c r="BI28" s="62" t="n">
        <v>100</v>
      </c>
      <c r="BJ28" s="62" t="n">
        <v>90</v>
      </c>
      <c r="BK28" s="62" t="n">
        <v>100</v>
      </c>
      <c r="BL28" s="62" t="n">
        <v>100</v>
      </c>
      <c r="BM28" s="62" t="n">
        <v>100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0</v>
      </c>
      <c r="BS28" s="58" t="n">
        <f aca="false">IFERROR(AVERAGE(BI28:BR28),0)</f>
        <v>89</v>
      </c>
      <c r="BT28" s="61" t="n">
        <f aca="false">IFERROR(__xludf.dummyfunction("""COMPUTED_VALUE"""),100)</f>
        <v>100</v>
      </c>
      <c r="BU28" s="61" t="n">
        <f aca="false">IFERROR(__xludf.dummyfunction("""COMPUTED_VALUE"""),100)</f>
        <v>100</v>
      </c>
      <c r="BV28" s="61" t="n">
        <f aca="false">IFERROR(__xludf.dummyfunction("""COMPUTED_VALUE"""),100)</f>
        <v>100</v>
      </c>
      <c r="BW28" s="61" t="n">
        <f aca="false">IFERROR(__xludf.dummyfunction("""COMPUTED_VALUE"""),100)</f>
        <v>100</v>
      </c>
      <c r="BX28" s="61" t="n">
        <f aca="false">IFERROR(__xludf.dummyfunction("""COMPUTED_VALUE"""),100)</f>
        <v>100</v>
      </c>
      <c r="BY28" s="61" t="n">
        <f aca="false">IFERROR(__xludf.dummyfunction("""COMPUTED_VALUE"""),100)</f>
        <v>100</v>
      </c>
      <c r="BZ28" s="61" t="n">
        <f aca="false">IFERROR(__xludf.dummyfunction("""COMPUTED_VALUE"""),100)</f>
        <v>100</v>
      </c>
      <c r="CA28" s="61" t="n">
        <f aca="false">IFERROR(__xludf.dummyfunction("""COMPUTED_VALUE"""),100)</f>
        <v>100</v>
      </c>
      <c r="CB28" s="61" t="n">
        <f aca="false">IFERROR(__xludf.dummyfunction("""COMPUTED_VALUE"""),100)</f>
        <v>100</v>
      </c>
    </row>
    <row r="29" customFormat="false" ht="15.75" hidden="false" customHeight="true" outlineLevel="0" collapsed="false">
      <c r="A29" s="13" t="str">
        <f aca="false">$E29&amp;"-"&amp;$F29</f>
        <v>202060558-0</v>
      </c>
      <c r="B29" s="18" t="n">
        <f aca="false">$W29</f>
        <v>80</v>
      </c>
      <c r="C29" s="13"/>
      <c r="D29" s="63" t="n">
        <v>25</v>
      </c>
      <c r="E29" s="53" t="s">
        <v>413</v>
      </c>
      <c r="F29" s="53" t="s">
        <v>81</v>
      </c>
      <c r="G29" s="53" t="s">
        <v>414</v>
      </c>
      <c r="H29" s="53" t="s">
        <v>60</v>
      </c>
      <c r="I29" s="53" t="s">
        <v>415</v>
      </c>
      <c r="J29" s="53" t="s">
        <v>416</v>
      </c>
      <c r="K29" s="53" t="s">
        <v>417</v>
      </c>
      <c r="L29" s="53" t="s">
        <v>58</v>
      </c>
      <c r="M29" s="53" t="s">
        <v>64</v>
      </c>
      <c r="N29" s="53" t="s">
        <v>418</v>
      </c>
      <c r="O29" s="54" t="n">
        <f aca="false">$AA29</f>
        <v>80</v>
      </c>
      <c r="P29" s="54" t="n">
        <f aca="false">$AE29</f>
        <v>25</v>
      </c>
      <c r="Q29" s="54" t="n">
        <f aca="false">IFERROR(IF($V29&lt;&gt;0,ROUND((MAX(O29:P29)*0.5+$V29*0.5),0),ROUND(($O29*0.5+$P29*0.5),0)),)</f>
        <v>70</v>
      </c>
      <c r="R29" s="54" t="n">
        <f aca="false">$AU29</f>
        <v>80.2</v>
      </c>
      <c r="S29" s="54" t="n">
        <f aca="false">$BH29</f>
        <v>98.6</v>
      </c>
      <c r="T29" s="54" t="n">
        <f aca="false">$BS29</f>
        <v>95</v>
      </c>
      <c r="U29" s="54" t="n">
        <f aca="false">$CB29</f>
        <v>100</v>
      </c>
      <c r="V29" s="55" t="n">
        <f aca="false">$AI29</f>
        <v>60</v>
      </c>
      <c r="W29" s="56" t="n">
        <f aca="false">IF($Q29&gt;=55,ROUND($Q29*$Q$3+$R29*$R$3+$S29*$S$3+$T29*$T$3+$U29*$U$3,0),$Q29)</f>
        <v>80</v>
      </c>
      <c r="X29" s="54" t="n">
        <v>15</v>
      </c>
      <c r="Y29" s="57" t="n">
        <v>30</v>
      </c>
      <c r="Z29" s="57" t="n">
        <v>35</v>
      </c>
      <c r="AA29" s="58" t="n">
        <f aca="false">IFERROR(SUM(X29:Z29),0)</f>
        <v>80</v>
      </c>
      <c r="AB29" s="57" t="n">
        <v>10</v>
      </c>
      <c r="AC29" s="57" t="n">
        <v>15</v>
      </c>
      <c r="AD29" s="82" t="n">
        <v>1</v>
      </c>
      <c r="AE29" s="58" t="n">
        <f aca="false">ROUND(AB29+(AC29*AD29),0)</f>
        <v>25</v>
      </c>
      <c r="AF29" s="57" t="n">
        <v>15</v>
      </c>
      <c r="AG29" s="57" t="n">
        <v>45</v>
      </c>
      <c r="AH29" s="57" t="n">
        <v>1</v>
      </c>
      <c r="AI29" s="58" t="n">
        <f aca="false">ROUND(AF29 + (AG29*AH29),0)</f>
        <v>60</v>
      </c>
      <c r="AJ29" s="61" t="n">
        <f aca="false">IFERROR(__xludf.dummyfunction("""COMPUTED_VALUE"""),100)</f>
        <v>100</v>
      </c>
      <c r="AK29" s="61" t="n">
        <f aca="false">IFERROR(__xludf.dummyfunction("""COMPUTED_VALUE"""),0)</f>
        <v>0</v>
      </c>
      <c r="AL29" s="61" t="n">
        <f aca="false">IFERROR(__xludf.dummyfunction("""COMPUTED_VALUE"""),100)</f>
        <v>100</v>
      </c>
      <c r="AM29" s="61" t="n">
        <f aca="false">IFERROR(__xludf.dummyfunction("""COMPUTED_VALUE"""),100)</f>
        <v>100</v>
      </c>
      <c r="AN29" s="61" t="n">
        <f aca="false">IFERROR(__xludf.dummyfunction("""COMPUTED_VALUE"""),75)</f>
        <v>75</v>
      </c>
      <c r="AO29" s="61" t="n">
        <f aca="false">IFERROR(__xludf.dummyfunction("""COMPUTED_VALUE"""),100)</f>
        <v>100</v>
      </c>
      <c r="AP29" s="61" t="n">
        <f aca="false">IFERROR(__xludf.dummyfunction("""COMPUTED_VALUE"""),100)</f>
        <v>100</v>
      </c>
      <c r="AQ29" s="61" t="n">
        <f aca="false">IFERROR(__xludf.dummyfunction("""COMPUTED_VALUE"""),67)</f>
        <v>67</v>
      </c>
      <c r="AR29" s="61" t="n">
        <f aca="false">IFERROR(__xludf.dummyfunction("""COMPUTED_VALUE"""),60)</f>
        <v>60</v>
      </c>
      <c r="AS29" s="61" t="n">
        <f aca="false">IFERROR(__xludf.dummyfunction("""COMPUTED_VALUE"""),100)</f>
        <v>100</v>
      </c>
      <c r="AT29" s="62"/>
      <c r="AU29" s="58" t="n">
        <f aca="false">IFERROR(AVERAGE(AJ29:AT29),0)</f>
        <v>80.2</v>
      </c>
      <c r="AV29" s="62" t="n">
        <v>100</v>
      </c>
      <c r="AW29" s="62" t="n">
        <v>100</v>
      </c>
      <c r="AX29" s="62" t="n">
        <v>100</v>
      </c>
      <c r="AY29" s="62" t="n">
        <v>100</v>
      </c>
      <c r="AZ29" s="62" t="n">
        <v>86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100</v>
      </c>
      <c r="BF29" s="62"/>
      <c r="BG29" s="62"/>
      <c r="BH29" s="58" t="n">
        <f aca="false">IFERROR(AVERAGE(AV29:BG29),0)</f>
        <v>98.6</v>
      </c>
      <c r="BI29" s="62" t="n">
        <v>100</v>
      </c>
      <c r="BJ29" s="62" t="n">
        <v>95</v>
      </c>
      <c r="BK29" s="62" t="n">
        <v>100</v>
      </c>
      <c r="BL29" s="62" t="n">
        <v>100</v>
      </c>
      <c r="BM29" s="62" t="n">
        <v>90</v>
      </c>
      <c r="BN29" s="62" t="n">
        <v>75</v>
      </c>
      <c r="BO29" s="62" t="n">
        <v>90</v>
      </c>
      <c r="BP29" s="62" t="n">
        <v>100</v>
      </c>
      <c r="BQ29" s="62" t="n">
        <v>100</v>
      </c>
      <c r="BR29" s="62" t="n">
        <v>100</v>
      </c>
      <c r="BS29" s="58" t="n">
        <f aca="false">IFERROR(AVERAGE(BI29:BR29),0)</f>
        <v>95</v>
      </c>
      <c r="BT29" s="61" t="n">
        <f aca="false">IFERROR(__xludf.dummyfunction("""COMPUTED_VALUE"""),100)</f>
        <v>100</v>
      </c>
      <c r="BU29" s="61" t="n">
        <f aca="false">IFERROR(__xludf.dummyfunction("""COMPUTED_VALUE"""),100)</f>
        <v>100</v>
      </c>
      <c r="BV29" s="61" t="n">
        <f aca="false">IFERROR(__xludf.dummyfunction("""COMPUTED_VALUE"""),100)</f>
        <v>100</v>
      </c>
      <c r="BW29" s="61" t="n">
        <f aca="false">IFERROR(__xludf.dummyfunction("""COMPUTED_VALUE"""),100)</f>
        <v>100</v>
      </c>
      <c r="BX29" s="61" t="n">
        <f aca="false">IFERROR(__xludf.dummyfunction("""COMPUTED_VALUE"""),100)</f>
        <v>100</v>
      </c>
      <c r="BY29" s="61" t="n">
        <f aca="false">IFERROR(__xludf.dummyfunction("""COMPUTED_VALUE"""),100)</f>
        <v>100</v>
      </c>
      <c r="BZ29" s="61" t="n">
        <f aca="false">IFERROR(__xludf.dummyfunction("""COMPUTED_VALUE"""),100)</f>
        <v>100</v>
      </c>
      <c r="CA29" s="61" t="n">
        <f aca="false">IFERROR(__xludf.dummyfunction("""COMPUTED_VALUE"""),100)</f>
        <v>100</v>
      </c>
      <c r="CB29" s="61" t="n">
        <f aca="false">IFERROR(__xludf.dummyfunction("""COMPUTED_VALUE"""),100)</f>
        <v>100</v>
      </c>
    </row>
    <row r="30" customFormat="false" ht="15.75" hidden="false" customHeight="true" outlineLevel="0" collapsed="false">
      <c r="A30" s="13" t="str">
        <f aca="false">$E30&amp;"-"&amp;$F30</f>
        <v>202060592-0</v>
      </c>
      <c r="B30" s="18" t="n">
        <f aca="false">$W30</f>
        <v>77</v>
      </c>
      <c r="C30" s="13"/>
      <c r="D30" s="63" t="n">
        <v>26</v>
      </c>
      <c r="E30" s="53" t="s">
        <v>419</v>
      </c>
      <c r="F30" s="53" t="s">
        <v>81</v>
      </c>
      <c r="G30" s="53" t="s">
        <v>420</v>
      </c>
      <c r="H30" s="53" t="s">
        <v>113</v>
      </c>
      <c r="I30" s="53" t="s">
        <v>421</v>
      </c>
      <c r="J30" s="53" t="s">
        <v>422</v>
      </c>
      <c r="K30" s="53" t="s">
        <v>423</v>
      </c>
      <c r="L30" s="53" t="s">
        <v>58</v>
      </c>
      <c r="M30" s="53" t="s">
        <v>64</v>
      </c>
      <c r="N30" s="53" t="s">
        <v>424</v>
      </c>
      <c r="O30" s="54" t="n">
        <f aca="false">$AA30</f>
        <v>60</v>
      </c>
      <c r="P30" s="54" t="n">
        <f aca="false">$AE30</f>
        <v>44</v>
      </c>
      <c r="Q30" s="54" t="n">
        <f aca="false">IFERROR(IF($V30&lt;&gt;0,ROUND((MAX(O30:P30)*0.5+$V30*0.5),0),ROUND(($O30*0.5+$P30*0.5),0)),)</f>
        <v>56</v>
      </c>
      <c r="R30" s="54" t="n">
        <f aca="false">$AU30</f>
        <v>97.5</v>
      </c>
      <c r="S30" s="54" t="n">
        <f aca="false">$BH30</f>
        <v>89.7</v>
      </c>
      <c r="T30" s="54" t="n">
        <f aca="false">$BS30</f>
        <v>99</v>
      </c>
      <c r="U30" s="54" t="n">
        <f aca="false">$CB30</f>
        <v>98.125</v>
      </c>
      <c r="V30" s="55" t="n">
        <f aca="false">$AI30</f>
        <v>52</v>
      </c>
      <c r="W30" s="56" t="n">
        <f aca="false">IF($Q30&gt;=55,ROUND($Q30*$Q$3+$R30*$R$3+$S30*$S$3+$T30*$T$3+$U30*$U$3,0),$Q30)</f>
        <v>77</v>
      </c>
      <c r="X30" s="54" t="n">
        <v>15</v>
      </c>
      <c r="Y30" s="57" t="n">
        <v>5</v>
      </c>
      <c r="Z30" s="57" t="n">
        <v>40</v>
      </c>
      <c r="AA30" s="58" t="n">
        <f aca="false">IFERROR(SUM(X30:Z30),0)</f>
        <v>60</v>
      </c>
      <c r="AB30" s="57" t="n">
        <v>12</v>
      </c>
      <c r="AC30" s="57" t="n">
        <v>45</v>
      </c>
      <c r="AD30" s="82" t="n">
        <v>0.7</v>
      </c>
      <c r="AE30" s="58" t="n">
        <f aca="false">ROUND(AB30+(AC30*AD30),0)</f>
        <v>44</v>
      </c>
      <c r="AF30" s="57" t="n">
        <v>27</v>
      </c>
      <c r="AG30" s="57" t="n">
        <v>25</v>
      </c>
      <c r="AH30" s="57" t="n">
        <v>1</v>
      </c>
      <c r="AI30" s="58" t="n">
        <f aca="false">ROUND(AF30 + (AG30*AH30),0)</f>
        <v>52</v>
      </c>
      <c r="AJ30" s="61" t="n">
        <f aca="false">IFERROR(__xludf.dummyfunction("""COMPUTED_VALUE"""),100)</f>
        <v>100</v>
      </c>
      <c r="AK30" s="61" t="n">
        <f aca="false">IFERROR(__xludf.dummyfunction("""COMPUTED_VALUE"""),100)</f>
        <v>100</v>
      </c>
      <c r="AL30" s="61" t="n">
        <f aca="false">IFERROR(__xludf.dummyfunction("""COMPUTED_VALUE"""),100)</f>
        <v>100</v>
      </c>
      <c r="AM30" s="61" t="n">
        <f aca="false">IFERROR(__xludf.dummyfunction("""COMPUTED_VALUE"""),75)</f>
        <v>75</v>
      </c>
      <c r="AN30" s="61" t="n">
        <f aca="false">IFERROR(__xludf.dummyfunction("""COMPUTED_VALUE"""),100)</f>
        <v>100</v>
      </c>
      <c r="AO30" s="61" t="n">
        <f aca="false">IFERROR(__xludf.dummyfunction("""COMPUTED_VALUE"""),100)</f>
        <v>100</v>
      </c>
      <c r="AP30" s="61" t="n">
        <f aca="false">IFERROR(__xludf.dummyfunction("""COMPUTED_VALUE"""),100)</f>
        <v>100</v>
      </c>
      <c r="AQ30" s="61" t="n">
        <f aca="false">IFERROR(__xludf.dummyfunction("""COMPUTED_VALUE"""),100)</f>
        <v>100</v>
      </c>
      <c r="AR30" s="61" t="n">
        <f aca="false">IFERROR(__xludf.dummyfunction("""COMPUTED_VALUE"""),100)</f>
        <v>100</v>
      </c>
      <c r="AS30" s="61" t="n">
        <f aca="false">IFERROR(__xludf.dummyfunction("""COMPUTED_VALUE"""),100)</f>
        <v>100</v>
      </c>
      <c r="AT30" s="62"/>
      <c r="AU30" s="58" t="n">
        <f aca="false">IFERROR(AVERAGE(AJ30:AT30),0)</f>
        <v>97.5</v>
      </c>
      <c r="AV30" s="62" t="n">
        <v>95</v>
      </c>
      <c r="AW30" s="62" t="n">
        <v>90</v>
      </c>
      <c r="AX30" s="62" t="n">
        <v>90</v>
      </c>
      <c r="AY30" s="62" t="n">
        <v>97</v>
      </c>
      <c r="AZ30" s="62" t="n">
        <v>83</v>
      </c>
      <c r="BA30" s="62" t="n">
        <v>89</v>
      </c>
      <c r="BB30" s="62" t="n">
        <v>77</v>
      </c>
      <c r="BC30" s="62" t="n">
        <v>100</v>
      </c>
      <c r="BD30" s="62" t="n">
        <v>90</v>
      </c>
      <c r="BE30" s="62" t="n">
        <v>86</v>
      </c>
      <c r="BF30" s="62"/>
      <c r="BG30" s="62"/>
      <c r="BH30" s="58" t="n">
        <f aca="false">IFERROR(AVERAGE(AV30:BG30),0)</f>
        <v>89.7</v>
      </c>
      <c r="BI30" s="62" t="n">
        <v>90</v>
      </c>
      <c r="BJ30" s="62" t="n">
        <v>100</v>
      </c>
      <c r="BK30" s="62" t="n">
        <v>100</v>
      </c>
      <c r="BL30" s="62" t="n">
        <v>95</v>
      </c>
      <c r="BM30" s="62" t="n">
        <v>105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58" t="n">
        <f aca="false">IFERROR(AVERAGE(BI30:BR30),0)</f>
        <v>99</v>
      </c>
      <c r="BT30" s="61" t="n">
        <f aca="false">IFERROR(__xludf.dummyfunction("""COMPUTED_VALUE"""),100)</f>
        <v>100</v>
      </c>
      <c r="BU30" s="61" t="n">
        <f aca="false">IFERROR(__xludf.dummyfunction("""COMPUTED_VALUE"""),85)</f>
        <v>85</v>
      </c>
      <c r="BV30" s="61" t="n">
        <f aca="false">IFERROR(__xludf.dummyfunction("""COMPUTED_VALUE"""),100)</f>
        <v>100</v>
      </c>
      <c r="BW30" s="61" t="n">
        <f aca="false">IFERROR(__xludf.dummyfunction("""COMPUTED_VALUE"""),100)</f>
        <v>100</v>
      </c>
      <c r="BX30" s="61" t="n">
        <f aca="false">IFERROR(__xludf.dummyfunction("""COMPUTED_VALUE"""),100)</f>
        <v>100</v>
      </c>
      <c r="BY30" s="61" t="n">
        <f aca="false">IFERROR(__xludf.dummyfunction("""COMPUTED_VALUE"""),100)</f>
        <v>100</v>
      </c>
      <c r="BZ30" s="61" t="n">
        <f aca="false">IFERROR(__xludf.dummyfunction("""COMPUTED_VALUE"""),100)</f>
        <v>100</v>
      </c>
      <c r="CA30" s="61" t="n">
        <f aca="false">IFERROR(__xludf.dummyfunction("""COMPUTED_VALUE"""),100)</f>
        <v>100</v>
      </c>
      <c r="CB30" s="61" t="n">
        <f aca="false">IFERROR(__xludf.dummyfunction("""COMPUTED_VALUE"""),98.125)</f>
        <v>98.125</v>
      </c>
    </row>
    <row r="31" customFormat="false" ht="15.75" hidden="false" customHeight="true" outlineLevel="0" collapsed="false">
      <c r="A31" s="13" t="str">
        <f aca="false">$E31&amp;"-"&amp;$F31</f>
        <v>202060616-1</v>
      </c>
      <c r="B31" s="18" t="n">
        <f aca="false">$W31</f>
        <v>99</v>
      </c>
      <c r="C31" s="13"/>
      <c r="D31" s="63" t="n">
        <v>27</v>
      </c>
      <c r="E31" s="53" t="s">
        <v>425</v>
      </c>
      <c r="F31" s="53" t="s">
        <v>58</v>
      </c>
      <c r="G31" s="53" t="s">
        <v>426</v>
      </c>
      <c r="H31" s="53" t="s">
        <v>129</v>
      </c>
      <c r="I31" s="53" t="s">
        <v>421</v>
      </c>
      <c r="J31" s="53" t="s">
        <v>427</v>
      </c>
      <c r="K31" s="53" t="s">
        <v>428</v>
      </c>
      <c r="L31" s="53" t="s">
        <v>58</v>
      </c>
      <c r="M31" s="53" t="s">
        <v>64</v>
      </c>
      <c r="N31" s="53" t="s">
        <v>429</v>
      </c>
      <c r="O31" s="54" t="n">
        <f aca="false">$AA31</f>
        <v>100</v>
      </c>
      <c r="P31" s="54" t="n">
        <f aca="false">$AE31</f>
        <v>95</v>
      </c>
      <c r="Q31" s="54" t="n">
        <f aca="false">IFERROR(IF($V31&lt;&gt;0,ROUND((MAX(O31:P31)*0.5+$V31*0.5),0),ROUND(($O31*0.5+$P31*0.5),0)),)</f>
        <v>98</v>
      </c>
      <c r="R31" s="54" t="n">
        <f aca="false">$AU31</f>
        <v>97.5</v>
      </c>
      <c r="S31" s="54" t="n">
        <f aca="false">$BH31</f>
        <v>100</v>
      </c>
      <c r="T31" s="54" t="n">
        <f aca="false">$BS31</f>
        <v>100.5</v>
      </c>
      <c r="U31" s="54" t="n">
        <f aca="false">$CB31</f>
        <v>100</v>
      </c>
      <c r="V31" s="55" t="n">
        <f aca="false">$AI31</f>
        <v>0</v>
      </c>
      <c r="W31" s="56" t="n">
        <f aca="false">IF($Q31&gt;=55,ROUND($Q31*$Q$3+$R31*$R$3+$S31*$S$3+$T31*$T$3+$U31*$U$3,0),$Q31)</f>
        <v>99</v>
      </c>
      <c r="X31" s="54" t="n">
        <v>20</v>
      </c>
      <c r="Y31" s="57" t="n">
        <v>30</v>
      </c>
      <c r="Z31" s="57" t="n">
        <v>50</v>
      </c>
      <c r="AA31" s="58" t="n">
        <f aca="false">IFERROR(SUM(X31:Z31),0)</f>
        <v>100</v>
      </c>
      <c r="AB31" s="57" t="n">
        <v>25</v>
      </c>
      <c r="AC31" s="57" t="n">
        <v>70</v>
      </c>
      <c r="AD31" s="82" t="n">
        <v>1</v>
      </c>
      <c r="AE31" s="58" t="n">
        <f aca="false">ROUND(AB31+(AC31*AD31),0)</f>
        <v>95</v>
      </c>
      <c r="AF31" s="57"/>
      <c r="AG31" s="57"/>
      <c r="AH31" s="57"/>
      <c r="AI31" s="58" t="n">
        <f aca="false">ROUND(AF31 + (AG31*AH31),0)</f>
        <v>0</v>
      </c>
      <c r="AJ31" s="61" t="n">
        <f aca="false">IFERROR(__xludf.dummyfunction("""COMPUTED_VALUE"""),100)</f>
        <v>100</v>
      </c>
      <c r="AK31" s="61" t="n">
        <f aca="false">IFERROR(__xludf.dummyfunction("""COMPUTED_VALUE"""),100)</f>
        <v>100</v>
      </c>
      <c r="AL31" s="61" t="n">
        <f aca="false">IFERROR(__xludf.dummyfunction("""COMPUTED_VALUE"""),100)</f>
        <v>100</v>
      </c>
      <c r="AM31" s="61" t="n">
        <f aca="false">IFERROR(__xludf.dummyfunction("""COMPUTED_VALUE"""),75)</f>
        <v>75</v>
      </c>
      <c r="AN31" s="61" t="n">
        <f aca="false">IFERROR(__xludf.dummyfunction("""COMPUTED_VALUE"""),100)</f>
        <v>100</v>
      </c>
      <c r="AO31" s="61" t="n">
        <f aca="false">IFERROR(__xludf.dummyfunction("""COMPUTED_VALUE"""),100)</f>
        <v>100</v>
      </c>
      <c r="AP31" s="61" t="n">
        <f aca="false">IFERROR(__xludf.dummyfunction("""COMPUTED_VALUE"""),100)</f>
        <v>100</v>
      </c>
      <c r="AQ31" s="61" t="n">
        <f aca="false">IFERROR(__xludf.dummyfunction("""COMPUTED_VALUE"""),100)</f>
        <v>100</v>
      </c>
      <c r="AR31" s="61" t="n">
        <f aca="false">IFERROR(__xludf.dummyfunction("""COMPUTED_VALUE"""),100)</f>
        <v>100</v>
      </c>
      <c r="AS31" s="61" t="n">
        <f aca="false">IFERROR(__xludf.dummyfunction("""COMPUTED_VALUE"""),100)</f>
        <v>100</v>
      </c>
      <c r="AT31" s="62"/>
      <c r="AU31" s="58" t="n">
        <f aca="false">IFERROR(AVERAGE(AJ31:AT31),0)</f>
        <v>97.5</v>
      </c>
      <c r="AV31" s="62" t="n">
        <v>100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/>
      <c r="BG31" s="62"/>
      <c r="BH31" s="58" t="n">
        <f aca="false">IFERROR(AVERAGE(AV31:BG31),0)</f>
        <v>100</v>
      </c>
      <c r="BI31" s="62" t="n">
        <v>100</v>
      </c>
      <c r="BJ31" s="62" t="n">
        <v>100</v>
      </c>
      <c r="BK31" s="62" t="n">
        <v>100</v>
      </c>
      <c r="BL31" s="62" t="n">
        <v>100</v>
      </c>
      <c r="BM31" s="62" t="n">
        <v>105</v>
      </c>
      <c r="BN31" s="62" t="n">
        <v>100</v>
      </c>
      <c r="BO31" s="62" t="n">
        <v>100</v>
      </c>
      <c r="BP31" s="62" t="n">
        <v>100</v>
      </c>
      <c r="BQ31" s="62" t="n">
        <v>100</v>
      </c>
      <c r="BR31" s="62" t="n">
        <v>100</v>
      </c>
      <c r="BS31" s="58" t="n">
        <f aca="false">IFERROR(AVERAGE(BI31:BR31),0)</f>
        <v>100.5</v>
      </c>
      <c r="BT31" s="61" t="n">
        <f aca="false">IFERROR(__xludf.dummyfunction("""COMPUTED_VALUE"""),100)</f>
        <v>100</v>
      </c>
      <c r="BU31" s="61" t="n">
        <f aca="false">IFERROR(__xludf.dummyfunction("""COMPUTED_VALUE"""),100)</f>
        <v>100</v>
      </c>
      <c r="BV31" s="61" t="n">
        <f aca="false">IFERROR(__xludf.dummyfunction("""COMPUTED_VALUE"""),100)</f>
        <v>100</v>
      </c>
      <c r="BW31" s="61" t="n">
        <f aca="false">IFERROR(__xludf.dummyfunction("""COMPUTED_VALUE"""),100)</f>
        <v>100</v>
      </c>
      <c r="BX31" s="61" t="n">
        <f aca="false">IFERROR(__xludf.dummyfunction("""COMPUTED_VALUE"""),100)</f>
        <v>100</v>
      </c>
      <c r="BY31" s="61" t="n">
        <f aca="false">IFERROR(__xludf.dummyfunction("""COMPUTED_VALUE"""),100)</f>
        <v>100</v>
      </c>
      <c r="BZ31" s="61" t="n">
        <f aca="false">IFERROR(__xludf.dummyfunction("""COMPUTED_VALUE"""),100)</f>
        <v>100</v>
      </c>
      <c r="CA31" s="61" t="n">
        <f aca="false">IFERROR(__xludf.dummyfunction("""COMPUTED_VALUE"""),100)</f>
        <v>100</v>
      </c>
      <c r="CB31" s="61" t="n">
        <f aca="false">IFERROR(__xludf.dummyfunction("""COMPUTED_VALUE"""),100)</f>
        <v>100</v>
      </c>
    </row>
    <row r="32" customFormat="false" ht="15.75" hidden="false" customHeight="true" outlineLevel="0" collapsed="false">
      <c r="A32" s="13" t="str">
        <f aca="false">$E32&amp;"-"&amp;$F32</f>
        <v>202069501-6</v>
      </c>
      <c r="B32" s="18" t="n">
        <f aca="false">$W32</f>
        <v>25</v>
      </c>
      <c r="C32" s="13"/>
      <c r="D32" s="63" t="n">
        <v>28</v>
      </c>
      <c r="E32" s="53" t="s">
        <v>430</v>
      </c>
      <c r="F32" s="53" t="s">
        <v>129</v>
      </c>
      <c r="G32" s="53" t="s">
        <v>431</v>
      </c>
      <c r="H32" s="53" t="s">
        <v>113</v>
      </c>
      <c r="I32" s="53" t="s">
        <v>432</v>
      </c>
      <c r="J32" s="53" t="s">
        <v>433</v>
      </c>
      <c r="K32" s="53" t="s">
        <v>434</v>
      </c>
      <c r="L32" s="53" t="s">
        <v>58</v>
      </c>
      <c r="M32" s="53" t="s">
        <v>156</v>
      </c>
      <c r="N32" s="53" t="s">
        <v>435</v>
      </c>
      <c r="O32" s="54" t="n">
        <f aca="false">$AA32</f>
        <v>50</v>
      </c>
      <c r="P32" s="54" t="n">
        <f aca="false">$AE32</f>
        <v>0</v>
      </c>
      <c r="Q32" s="66" t="n">
        <f aca="false">IFERROR(IF($V32&lt;&gt;0,ROUND(AVERAGE(AA32,AE32,AI32),0),ROUND(($O32*0.5+$P32*0.5),0)),)</f>
        <v>25</v>
      </c>
      <c r="R32" s="54" t="n">
        <f aca="false">$AU32</f>
        <v>70</v>
      </c>
      <c r="S32" s="54" t="n">
        <f aca="false">$BH32</f>
        <v>47.2</v>
      </c>
      <c r="T32" s="54" t="n">
        <f aca="false">$BS32</f>
        <v>69</v>
      </c>
      <c r="U32" s="54" t="n">
        <f aca="false">$CB32</f>
        <v>0</v>
      </c>
      <c r="V32" s="55" t="n">
        <f aca="false">$AI32</f>
        <v>0</v>
      </c>
      <c r="W32" s="56" t="n">
        <f aca="false">IF($Q32&gt;=55,ROUND($Q32*$Q$3+$R32*$R$3+$S32*$S$3+$T32*$T$3+$U32*$U$3,0),$Q32)</f>
        <v>25</v>
      </c>
      <c r="X32" s="54" t="n">
        <v>20</v>
      </c>
      <c r="Y32" s="57" t="n">
        <v>30</v>
      </c>
      <c r="Z32" s="57" t="n">
        <v>0</v>
      </c>
      <c r="AA32" s="58" t="n">
        <f aca="false">IFERROR(SUM(X32:Z32),0)</f>
        <v>50</v>
      </c>
      <c r="AB32" s="57"/>
      <c r="AC32" s="57"/>
      <c r="AD32" s="82"/>
      <c r="AE32" s="58" t="n">
        <f aca="false">ROUND(AB32+(AC32*AD32),0)</f>
        <v>0</v>
      </c>
      <c r="AF32" s="79" t="n">
        <v>22</v>
      </c>
      <c r="AG32" s="79" t="n">
        <v>0</v>
      </c>
      <c r="AH32" s="79" t="n">
        <v>0</v>
      </c>
      <c r="AI32" s="81" t="n">
        <v>0</v>
      </c>
      <c r="AJ32" s="61" t="n">
        <f aca="false">IFERROR(__xludf.dummyfunction("""COMPUTED_VALUE"""),100)</f>
        <v>100</v>
      </c>
      <c r="AK32" s="61" t="n">
        <f aca="false">IFERROR(__xludf.dummyfunction("""COMPUTED_VALUE"""),0)</f>
        <v>0</v>
      </c>
      <c r="AL32" s="61" t="n">
        <f aca="false">IFERROR(__xludf.dummyfunction("""COMPUTED_VALUE"""),100)</f>
        <v>100</v>
      </c>
      <c r="AM32" s="61" t="n">
        <f aca="false">IFERROR(__xludf.dummyfunction("""COMPUTED_VALUE"""),100)</f>
        <v>100</v>
      </c>
      <c r="AN32" s="61" t="n">
        <f aca="false">IFERROR(__xludf.dummyfunction("""COMPUTED_VALUE"""),100)</f>
        <v>100</v>
      </c>
      <c r="AO32" s="61" t="n">
        <f aca="false">IFERROR(__xludf.dummyfunction("""COMPUTED_VALUE"""),60)</f>
        <v>60</v>
      </c>
      <c r="AP32" s="61" t="n">
        <f aca="false">IFERROR(__xludf.dummyfunction("""COMPUTED_VALUE"""),100)</f>
        <v>100</v>
      </c>
      <c r="AQ32" s="61" t="n">
        <f aca="false">IFERROR(__xludf.dummyfunction("""COMPUTED_VALUE"""),0)</f>
        <v>0</v>
      </c>
      <c r="AR32" s="61" t="n">
        <f aca="false">IFERROR(__xludf.dummyfunction("""COMPUTED_VALUE"""),40)</f>
        <v>40</v>
      </c>
      <c r="AS32" s="61" t="n">
        <f aca="false">IFERROR(__xludf.dummyfunction("""COMPUTED_VALUE"""),100)</f>
        <v>100</v>
      </c>
      <c r="AT32" s="62"/>
      <c r="AU32" s="58" t="n">
        <f aca="false">IFERROR(AVERAGE(AJ32:AT32),0)</f>
        <v>70</v>
      </c>
      <c r="AV32" s="62" t="n">
        <v>0</v>
      </c>
      <c r="AW32" s="62" t="n">
        <v>68</v>
      </c>
      <c r="AX32" s="62" t="n">
        <v>90</v>
      </c>
      <c r="AY32" s="62" t="n">
        <v>81</v>
      </c>
      <c r="AZ32" s="62" t="n">
        <v>97</v>
      </c>
      <c r="BA32" s="62" t="n">
        <v>0</v>
      </c>
      <c r="BB32" s="62" t="n">
        <v>54</v>
      </c>
      <c r="BC32" s="62" t="n">
        <v>0</v>
      </c>
      <c r="BD32" s="62" t="n">
        <v>82</v>
      </c>
      <c r="BE32" s="62" t="n">
        <v>0</v>
      </c>
      <c r="BF32" s="62"/>
      <c r="BG32" s="62"/>
      <c r="BH32" s="58" t="n">
        <f aca="false">IFERROR(AVERAGE(AV32:BG32),0)</f>
        <v>47.2</v>
      </c>
      <c r="BI32" s="62" t="n">
        <v>90</v>
      </c>
      <c r="BJ32" s="62" t="n">
        <v>100</v>
      </c>
      <c r="BK32" s="62" t="n">
        <v>100</v>
      </c>
      <c r="BL32" s="62" t="n">
        <v>100</v>
      </c>
      <c r="BM32" s="62" t="n">
        <v>105</v>
      </c>
      <c r="BN32" s="62" t="n">
        <v>95</v>
      </c>
      <c r="BO32" s="62" t="n">
        <v>100</v>
      </c>
      <c r="BP32" s="62" t="n">
        <v>0</v>
      </c>
      <c r="BQ32" s="62" t="n">
        <v>0</v>
      </c>
      <c r="BR32" s="62" t="n">
        <v>0</v>
      </c>
      <c r="BS32" s="58" t="n">
        <f aca="false">IFERROR(AVERAGE(BI32:BR32),0)</f>
        <v>69</v>
      </c>
      <c r="BT32" s="61" t="n">
        <f aca="false">IFERROR(__xludf.dummyfunction("""COMPUTED_VALUE"""),0)</f>
        <v>0</v>
      </c>
      <c r="BU32" s="61" t="n">
        <f aca="false">IFERROR(__xludf.dummyfunction("""COMPUTED_VALUE"""),0)</f>
        <v>0</v>
      </c>
      <c r="BV32" s="61" t="n">
        <f aca="false">IFERROR(__xludf.dummyfunction("""COMPUTED_VALUE"""),0)</f>
        <v>0</v>
      </c>
      <c r="BW32" s="61" t="n">
        <f aca="false">IFERROR(__xludf.dummyfunction("""COMPUTED_VALUE"""),0)</f>
        <v>0</v>
      </c>
      <c r="BX32" s="61" t="n">
        <f aca="false">IFERROR(__xludf.dummyfunction("""COMPUTED_VALUE"""),0)</f>
        <v>0</v>
      </c>
      <c r="BY32" s="61" t="n">
        <f aca="false">IFERROR(__xludf.dummyfunction("""COMPUTED_VALUE"""),0)</f>
        <v>0</v>
      </c>
      <c r="BZ32" s="61" t="n">
        <f aca="false">IFERROR(__xludf.dummyfunction("""COMPUTED_VALUE"""),0)</f>
        <v>0</v>
      </c>
      <c r="CA32" s="61" t="n">
        <f aca="false">IFERROR(__xludf.dummyfunction("""COMPUTED_VALUE"""),0)</f>
        <v>0</v>
      </c>
      <c r="CB32" s="61" t="n">
        <f aca="false">IFERROR(__xludf.dummyfunction("""COMPUTED_VALUE"""),0)</f>
        <v>0</v>
      </c>
    </row>
    <row r="33" customFormat="false" ht="15.75" hidden="false" customHeight="true" outlineLevel="0" collapsed="false">
      <c r="A33" s="13" t="str">
        <f aca="false">$E33&amp;"-"&amp;$F33</f>
        <v>202060670-6</v>
      </c>
      <c r="B33" s="18" t="n">
        <f aca="false">$W33</f>
        <v>78</v>
      </c>
      <c r="C33" s="13"/>
      <c r="D33" s="63" t="n">
        <v>29</v>
      </c>
      <c r="E33" s="53" t="s">
        <v>436</v>
      </c>
      <c r="F33" s="53" t="s">
        <v>129</v>
      </c>
      <c r="G33" s="53" t="s">
        <v>437</v>
      </c>
      <c r="H33" s="53" t="s">
        <v>75</v>
      </c>
      <c r="I33" s="53" t="s">
        <v>432</v>
      </c>
      <c r="J33" s="53" t="s">
        <v>438</v>
      </c>
      <c r="K33" s="53" t="s">
        <v>439</v>
      </c>
      <c r="L33" s="53" t="s">
        <v>58</v>
      </c>
      <c r="M33" s="53" t="s">
        <v>64</v>
      </c>
      <c r="N33" s="53" t="s">
        <v>440</v>
      </c>
      <c r="O33" s="54" t="n">
        <f aca="false">$AA33</f>
        <v>90</v>
      </c>
      <c r="P33" s="54" t="n">
        <f aca="false">$AE33</f>
        <v>60</v>
      </c>
      <c r="Q33" s="54" t="n">
        <f aca="false">IFERROR(IF($V33&lt;&gt;0,ROUND((MAX(O33:P33)*0.5+$V33*0.5),0),ROUND(($O33*0.5+$P33*0.5),0)),)</f>
        <v>75</v>
      </c>
      <c r="R33" s="54" t="n">
        <f aca="false">$AU33</f>
        <v>83.2</v>
      </c>
      <c r="S33" s="54" t="n">
        <f aca="false">$BH33</f>
        <v>95.7</v>
      </c>
      <c r="T33" s="54" t="n">
        <f aca="false">$BS33</f>
        <v>80.5</v>
      </c>
      <c r="U33" s="54" t="n">
        <f aca="false">$CB33</f>
        <v>50</v>
      </c>
      <c r="V33" s="55" t="n">
        <f aca="false">$AI33</f>
        <v>0</v>
      </c>
      <c r="W33" s="56" t="n">
        <f aca="false">IF($Q33&gt;=55,ROUND($Q33*$Q$3+$R33*$R$3+$S33*$S$3+$T33*$T$3+$U33*$U$3,0),$Q33)</f>
        <v>78</v>
      </c>
      <c r="X33" s="54" t="n">
        <v>20</v>
      </c>
      <c r="Y33" s="57" t="n">
        <v>30</v>
      </c>
      <c r="Z33" s="57" t="n">
        <v>40</v>
      </c>
      <c r="AA33" s="58" t="n">
        <f aca="false">IFERROR(SUM(X33:Z33),0)</f>
        <v>90</v>
      </c>
      <c r="AB33" s="57" t="n">
        <v>15</v>
      </c>
      <c r="AC33" s="57" t="n">
        <v>45</v>
      </c>
      <c r="AD33" s="82" t="n">
        <v>1</v>
      </c>
      <c r="AE33" s="58" t="n">
        <f aca="false">ROUND(AB33+(AC33*AD33),0)</f>
        <v>60</v>
      </c>
      <c r="AF33" s="57"/>
      <c r="AG33" s="57"/>
      <c r="AH33" s="57"/>
      <c r="AI33" s="58" t="n">
        <f aca="false">ROUND(AF33 + (AG33*AH33),0)</f>
        <v>0</v>
      </c>
      <c r="AJ33" s="61" t="n">
        <f aca="false">IFERROR(__xludf.dummyfunction("""COMPUTED_VALUE"""),100)</f>
        <v>100</v>
      </c>
      <c r="AK33" s="61" t="n">
        <f aca="false">IFERROR(__xludf.dummyfunction("""COMPUTED_VALUE"""),100)</f>
        <v>100</v>
      </c>
      <c r="AL33" s="61" t="n">
        <f aca="false">IFERROR(__xludf.dummyfunction("""COMPUTED_VALUE"""),100)</f>
        <v>100</v>
      </c>
      <c r="AM33" s="61" t="n">
        <f aca="false">IFERROR(__xludf.dummyfunction("""COMPUTED_VALUE"""),75)</f>
        <v>75</v>
      </c>
      <c r="AN33" s="61" t="n">
        <f aca="false">IFERROR(__xludf.dummyfunction("""COMPUTED_VALUE"""),50)</f>
        <v>50</v>
      </c>
      <c r="AO33" s="61" t="n">
        <f aca="false">IFERROR(__xludf.dummyfunction("""COMPUTED_VALUE"""),100)</f>
        <v>100</v>
      </c>
      <c r="AP33" s="61" t="n">
        <f aca="false">IFERROR(__xludf.dummyfunction("""COMPUTED_VALUE"""),100)</f>
        <v>100</v>
      </c>
      <c r="AQ33" s="61" t="n">
        <f aca="false">IFERROR(__xludf.dummyfunction("""COMPUTED_VALUE"""),67)</f>
        <v>67</v>
      </c>
      <c r="AR33" s="61" t="n">
        <f aca="false">IFERROR(__xludf.dummyfunction("""COMPUTED_VALUE"""),40)</f>
        <v>40</v>
      </c>
      <c r="AS33" s="61" t="n">
        <f aca="false">IFERROR(__xludf.dummyfunction("""COMPUTED_VALUE"""),100)</f>
        <v>100</v>
      </c>
      <c r="AT33" s="62"/>
      <c r="AU33" s="58" t="n">
        <f aca="false">IFERROR(AVERAGE(AJ33:AT33),0)</f>
        <v>83.2</v>
      </c>
      <c r="AV33" s="62" t="n">
        <v>100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93</v>
      </c>
      <c r="BB33" s="62" t="n">
        <v>96</v>
      </c>
      <c r="BC33" s="62" t="n">
        <v>91</v>
      </c>
      <c r="BD33" s="62" t="n">
        <v>98</v>
      </c>
      <c r="BE33" s="62" t="n">
        <v>79</v>
      </c>
      <c r="BF33" s="62"/>
      <c r="BG33" s="62"/>
      <c r="BH33" s="58" t="n">
        <f aca="false">IFERROR(AVERAGE(AV33:BG33),0)</f>
        <v>95.7</v>
      </c>
      <c r="BI33" s="62" t="n">
        <v>100</v>
      </c>
      <c r="BJ33" s="62" t="n">
        <v>100</v>
      </c>
      <c r="BK33" s="62" t="n">
        <v>100</v>
      </c>
      <c r="BL33" s="62" t="n">
        <v>100</v>
      </c>
      <c r="BM33" s="62" t="n">
        <v>105</v>
      </c>
      <c r="BN33" s="62" t="n">
        <v>0</v>
      </c>
      <c r="BO33" s="62" t="n">
        <v>100</v>
      </c>
      <c r="BP33" s="62" t="n">
        <v>100</v>
      </c>
      <c r="BQ33" s="62" t="n">
        <v>100</v>
      </c>
      <c r="BR33" s="62" t="n">
        <v>0</v>
      </c>
      <c r="BS33" s="58" t="n">
        <f aca="false">IFERROR(AVERAGE(BI33:BR33),0)</f>
        <v>80.5</v>
      </c>
      <c r="BT33" s="61" t="n">
        <f aca="false">IFERROR(__xludf.dummyfunction("""COMPUTED_VALUE"""),100)</f>
        <v>100</v>
      </c>
      <c r="BU33" s="61" t="n">
        <f aca="false">IFERROR(__xludf.dummyfunction("""COMPUTED_VALUE"""),100)</f>
        <v>100</v>
      </c>
      <c r="BV33" s="61" t="n">
        <f aca="false">IFERROR(__xludf.dummyfunction("""COMPUTED_VALUE"""),100)</f>
        <v>100</v>
      </c>
      <c r="BW33" s="61" t="n">
        <f aca="false">IFERROR(__xludf.dummyfunction("""COMPUTED_VALUE"""),100)</f>
        <v>100</v>
      </c>
      <c r="BX33" s="61" t="n">
        <f aca="false">IFERROR(__xludf.dummyfunction("""COMPUTED_VALUE"""),0)</f>
        <v>0</v>
      </c>
      <c r="BY33" s="61" t="n">
        <f aca="false">IFERROR(__xludf.dummyfunction("""COMPUTED_VALUE"""),0)</f>
        <v>0</v>
      </c>
      <c r="BZ33" s="61" t="n">
        <f aca="false">IFERROR(__xludf.dummyfunction("""COMPUTED_VALUE"""),0)</f>
        <v>0</v>
      </c>
      <c r="CA33" s="61" t="n">
        <f aca="false">IFERROR(__xludf.dummyfunction("""COMPUTED_VALUE"""),0)</f>
        <v>0</v>
      </c>
      <c r="CB33" s="61" t="n">
        <f aca="false">IFERROR(__xludf.dummyfunction("""COMPUTED_VALUE"""),50)</f>
        <v>50</v>
      </c>
    </row>
    <row r="34" customFormat="false" ht="15.75" hidden="false" customHeight="true" outlineLevel="0" collapsed="false">
      <c r="A34" s="13" t="str">
        <f aca="false">$E34&amp;"-"&amp;$F34</f>
        <v>201769520-K</v>
      </c>
      <c r="B34" s="18" t="n">
        <f aca="false">$W34</f>
        <v>59</v>
      </c>
      <c r="C34" s="13"/>
      <c r="D34" s="63" t="n">
        <v>30</v>
      </c>
      <c r="E34" s="53" t="s">
        <v>441</v>
      </c>
      <c r="F34" s="53" t="s">
        <v>115</v>
      </c>
      <c r="G34" s="53" t="s">
        <v>442</v>
      </c>
      <c r="H34" s="53" t="s">
        <v>122</v>
      </c>
      <c r="I34" s="53" t="s">
        <v>443</v>
      </c>
      <c r="J34" s="53" t="s">
        <v>444</v>
      </c>
      <c r="K34" s="53" t="s">
        <v>445</v>
      </c>
      <c r="L34" s="53" t="s">
        <v>108</v>
      </c>
      <c r="M34" s="53" t="s">
        <v>156</v>
      </c>
      <c r="N34" s="53" t="s">
        <v>446</v>
      </c>
      <c r="O34" s="54" t="n">
        <f aca="false">$AA34</f>
        <v>75</v>
      </c>
      <c r="P34" s="54" t="n">
        <f aca="false">$AE34</f>
        <v>55</v>
      </c>
      <c r="Q34" s="54" t="n">
        <f aca="false">IFERROR(IF($V34&lt;&gt;0,ROUND((MAX(O34:P34)*0.5+$V34*0.5),0),ROUND(($O34*0.5+$P34*0.5),0)),)</f>
        <v>65</v>
      </c>
      <c r="R34" s="54" t="n">
        <f aca="false">$AU34</f>
        <v>47.5</v>
      </c>
      <c r="S34" s="54" t="n">
        <f aca="false">$BH34</f>
        <v>42.7</v>
      </c>
      <c r="T34" s="54" t="n">
        <f aca="false">$BS34</f>
        <v>75</v>
      </c>
      <c r="U34" s="54" t="n">
        <f aca="false">$CB34</f>
        <v>3.5</v>
      </c>
      <c r="V34" s="55" t="n">
        <f aca="false">$AI34</f>
        <v>0</v>
      </c>
      <c r="W34" s="56" t="n">
        <f aca="false">IF($Q34&gt;=55,ROUND($Q34*$Q$3+$R34*$R$3+$S34*$S$3+$T34*$T$3+$U34*$U$3,0),$Q34)</f>
        <v>59</v>
      </c>
      <c r="X34" s="54" t="n">
        <v>0</v>
      </c>
      <c r="Y34" s="57" t="n">
        <v>30</v>
      </c>
      <c r="Z34" s="57" t="n">
        <v>45</v>
      </c>
      <c r="AA34" s="58" t="n">
        <f aca="false">IFERROR(SUM(X34:Z34),0)</f>
        <v>75</v>
      </c>
      <c r="AB34" s="57" t="n">
        <v>30</v>
      </c>
      <c r="AC34" s="57" t="n">
        <v>25</v>
      </c>
      <c r="AD34" s="82" t="n">
        <v>1</v>
      </c>
      <c r="AE34" s="58" t="n">
        <f aca="false">ROUND(AB34+(AC34*AD34),0)</f>
        <v>55</v>
      </c>
      <c r="AF34" s="57"/>
      <c r="AG34" s="57"/>
      <c r="AH34" s="57"/>
      <c r="AI34" s="58" t="n">
        <f aca="false">ROUND(AF34 + (AG34*AH34),0)</f>
        <v>0</v>
      </c>
      <c r="AJ34" s="61" t="n">
        <f aca="false">IFERROR(__xludf.dummyfunction("""COMPUTED_VALUE"""),0)</f>
        <v>0</v>
      </c>
      <c r="AK34" s="61" t="n">
        <f aca="false">IFERROR(__xludf.dummyfunction("""COMPUTED_VALUE"""),100)</f>
        <v>100</v>
      </c>
      <c r="AL34" s="61" t="n">
        <f aca="false">IFERROR(__xludf.dummyfunction("""COMPUTED_VALUE"""),0)</f>
        <v>0</v>
      </c>
      <c r="AM34" s="61" t="n">
        <f aca="false">IFERROR(__xludf.dummyfunction("""COMPUTED_VALUE"""),0)</f>
        <v>0</v>
      </c>
      <c r="AN34" s="61" t="n">
        <f aca="false">IFERROR(__xludf.dummyfunction("""COMPUTED_VALUE"""),75)</f>
        <v>75</v>
      </c>
      <c r="AO34" s="61" t="n">
        <f aca="false">IFERROR(__xludf.dummyfunction("""COMPUTED_VALUE"""),0)</f>
        <v>0</v>
      </c>
      <c r="AP34" s="61" t="n">
        <f aca="false">IFERROR(__xludf.dummyfunction("""COMPUTED_VALUE"""),100)</f>
        <v>100</v>
      </c>
      <c r="AQ34" s="61" t="n">
        <f aca="false">IFERROR(__xludf.dummyfunction("""COMPUTED_VALUE"""),100)</f>
        <v>100</v>
      </c>
      <c r="AR34" s="61" t="n">
        <f aca="false">IFERROR(__xludf.dummyfunction("""COMPUTED_VALUE"""),0)</f>
        <v>0</v>
      </c>
      <c r="AS34" s="61" t="n">
        <f aca="false">IFERROR(__xludf.dummyfunction("""COMPUTED_VALUE"""),100)</f>
        <v>100</v>
      </c>
      <c r="AT34" s="62"/>
      <c r="AU34" s="58" t="n">
        <f aca="false">IFERROR(AVERAGE(AJ34:AT34),0)</f>
        <v>47.5</v>
      </c>
      <c r="AV34" s="62" t="n">
        <v>86</v>
      </c>
      <c r="AW34" s="62" t="n">
        <v>97</v>
      </c>
      <c r="AX34" s="62" t="n">
        <v>27</v>
      </c>
      <c r="AY34" s="62" t="n">
        <v>91</v>
      </c>
      <c r="AZ34" s="62" t="n">
        <v>0</v>
      </c>
      <c r="BA34" s="62" t="n">
        <v>0</v>
      </c>
      <c r="BB34" s="62" t="n">
        <v>35</v>
      </c>
      <c r="BC34" s="62" t="n">
        <v>91</v>
      </c>
      <c r="BD34" s="62" t="n">
        <v>0</v>
      </c>
      <c r="BE34" s="62" t="n">
        <v>0</v>
      </c>
      <c r="BF34" s="62"/>
      <c r="BG34" s="62"/>
      <c r="BH34" s="58" t="n">
        <f aca="false">IFERROR(AVERAGE(AV34:BG34),0)</f>
        <v>42.7</v>
      </c>
      <c r="BI34" s="62" t="n">
        <v>100</v>
      </c>
      <c r="BJ34" s="62" t="n">
        <v>95</v>
      </c>
      <c r="BK34" s="62" t="n">
        <v>0</v>
      </c>
      <c r="BL34" s="62" t="n">
        <v>100</v>
      </c>
      <c r="BM34" s="62" t="n">
        <v>105</v>
      </c>
      <c r="BN34" s="62" t="n">
        <v>50</v>
      </c>
      <c r="BO34" s="62" t="n">
        <v>100</v>
      </c>
      <c r="BP34" s="62" t="n">
        <v>100</v>
      </c>
      <c r="BQ34" s="62" t="n">
        <v>100</v>
      </c>
      <c r="BR34" s="62" t="n">
        <v>0</v>
      </c>
      <c r="BS34" s="58" t="n">
        <f aca="false">IFERROR(AVERAGE(BI34:BR34),0)</f>
        <v>75</v>
      </c>
      <c r="BT34" s="61" t="n">
        <f aca="false">IFERROR(__xludf.dummyfunction("""COMPUTED_VALUE"""),0)</f>
        <v>0</v>
      </c>
      <c r="BU34" s="61" t="n">
        <f aca="false">IFERROR(__xludf.dummyfunction("""COMPUTED_VALUE"""),0)</f>
        <v>0</v>
      </c>
      <c r="BV34" s="61" t="n">
        <f aca="false">IFERROR(__xludf.dummyfunction("""COMPUTED_VALUE"""),0)</f>
        <v>0</v>
      </c>
      <c r="BW34" s="61" t="n">
        <f aca="false">IFERROR(__xludf.dummyfunction("""COMPUTED_VALUE"""),0)</f>
        <v>0</v>
      </c>
      <c r="BX34" s="61" t="n">
        <f aca="false">IFERROR(__xludf.dummyfunction("""COMPUTED_VALUE"""),0)</f>
        <v>0</v>
      </c>
      <c r="BY34" s="61" t="n">
        <f aca="false">IFERROR(__xludf.dummyfunction("""COMPUTED_VALUE"""),28)</f>
        <v>28</v>
      </c>
      <c r="BZ34" s="61" t="n">
        <f aca="false">IFERROR(__xludf.dummyfunction("""COMPUTED_VALUE"""),0)</f>
        <v>0</v>
      </c>
      <c r="CA34" s="61" t="n">
        <f aca="false">IFERROR(__xludf.dummyfunction("""COMPUTED_VALUE"""),0)</f>
        <v>0</v>
      </c>
      <c r="CB34" s="61" t="n">
        <f aca="false">IFERROR(__xludf.dummyfunction("""COMPUTED_VALUE"""),3.5)</f>
        <v>3.5</v>
      </c>
    </row>
    <row r="35" customFormat="false" ht="15.75" hidden="false" customHeight="true" outlineLevel="0" collapsed="false">
      <c r="A35" s="13" t="str">
        <f aca="false">$E35&amp;"-"&amp;$F35</f>
        <v>201960628-K</v>
      </c>
      <c r="B35" s="18" t="n">
        <f aca="false">$W35</f>
        <v>93</v>
      </c>
      <c r="C35" s="13"/>
      <c r="D35" s="63" t="n">
        <v>31</v>
      </c>
      <c r="E35" s="53" t="s">
        <v>447</v>
      </c>
      <c r="F35" s="53" t="s">
        <v>115</v>
      </c>
      <c r="G35" s="53" t="s">
        <v>448</v>
      </c>
      <c r="H35" s="53" t="s">
        <v>113</v>
      </c>
      <c r="I35" s="53" t="s">
        <v>449</v>
      </c>
      <c r="J35" s="53" t="s">
        <v>450</v>
      </c>
      <c r="K35" s="53" t="s">
        <v>451</v>
      </c>
      <c r="L35" s="53" t="s">
        <v>58</v>
      </c>
      <c r="M35" s="53" t="s">
        <v>64</v>
      </c>
      <c r="N35" s="53" t="s">
        <v>452</v>
      </c>
      <c r="O35" s="54" t="n">
        <f aca="false">$AA35</f>
        <v>100</v>
      </c>
      <c r="P35" s="54" t="n">
        <f aca="false">$AE35</f>
        <v>95</v>
      </c>
      <c r="Q35" s="54" t="n">
        <f aca="false">IFERROR(IF($V35&lt;&gt;0,ROUND((MAX(O35:P35)*0.5+$V35*0.5),0),ROUND(($O35*0.5+$P35*0.5),0)),)</f>
        <v>98</v>
      </c>
      <c r="R35" s="54" t="n">
        <f aca="false">$AU35</f>
        <v>89.3</v>
      </c>
      <c r="S35" s="54" t="n">
        <f aca="false">$BH35</f>
        <v>72.6</v>
      </c>
      <c r="T35" s="54" t="n">
        <f aca="false">$BS35</f>
        <v>90</v>
      </c>
      <c r="U35" s="54" t="n">
        <f aca="false">$CB35</f>
        <v>100</v>
      </c>
      <c r="V35" s="55" t="n">
        <f aca="false">$AI35</f>
        <v>0</v>
      </c>
      <c r="W35" s="56" t="n">
        <f aca="false">IF($Q35&gt;=55,ROUND($Q35*$Q$3+$R35*$R$3+$S35*$S$3+$T35*$T$3+$U35*$U$3,0),$Q35)</f>
        <v>93</v>
      </c>
      <c r="X35" s="54" t="n">
        <v>20</v>
      </c>
      <c r="Y35" s="57" t="n">
        <v>30</v>
      </c>
      <c r="Z35" s="57" t="n">
        <v>50</v>
      </c>
      <c r="AA35" s="58" t="n">
        <f aca="false">IFERROR(SUM(X35:Z35),0)</f>
        <v>100</v>
      </c>
      <c r="AB35" s="57" t="n">
        <v>25</v>
      </c>
      <c r="AC35" s="57" t="n">
        <v>70</v>
      </c>
      <c r="AD35" s="82" t="n">
        <v>1</v>
      </c>
      <c r="AE35" s="58" t="n">
        <f aca="false">ROUND(AB35+(AC35*AD35),0)</f>
        <v>95</v>
      </c>
      <c r="AF35" s="57"/>
      <c r="AG35" s="57"/>
      <c r="AH35" s="57"/>
      <c r="AI35" s="58" t="n">
        <f aca="false">ROUND(AF35 + (AG35*AH35),0)</f>
        <v>0</v>
      </c>
      <c r="AJ35" s="61" t="n">
        <f aca="false">IFERROR(__xludf.dummyfunction("""COMPUTED_VALUE"""),100)</f>
        <v>100</v>
      </c>
      <c r="AK35" s="61" t="n">
        <f aca="false">IFERROR(__xludf.dummyfunction("""COMPUTED_VALUE"""),100)</f>
        <v>100</v>
      </c>
      <c r="AL35" s="61" t="n">
        <f aca="false">IFERROR(__xludf.dummyfunction("""COMPUTED_VALUE"""),100)</f>
        <v>100</v>
      </c>
      <c r="AM35" s="61" t="n">
        <f aca="false">IFERROR(__xludf.dummyfunction("""COMPUTED_VALUE"""),100)</f>
        <v>100</v>
      </c>
      <c r="AN35" s="61" t="n">
        <f aca="false">IFERROR(__xludf.dummyfunction("""COMPUTED_VALUE"""),50)</f>
        <v>50</v>
      </c>
      <c r="AO35" s="61" t="n">
        <f aca="false">IFERROR(__xludf.dummyfunction("""COMPUTED_VALUE"""),100)</f>
        <v>100</v>
      </c>
      <c r="AP35" s="61" t="n">
        <f aca="false">IFERROR(__xludf.dummyfunction("""COMPUTED_VALUE"""),100)</f>
        <v>100</v>
      </c>
      <c r="AQ35" s="61" t="n">
        <f aca="false">IFERROR(__xludf.dummyfunction("""COMPUTED_VALUE"""),83)</f>
        <v>83</v>
      </c>
      <c r="AR35" s="61" t="n">
        <f aca="false">IFERROR(__xludf.dummyfunction("""COMPUTED_VALUE"""),60)</f>
        <v>60</v>
      </c>
      <c r="AS35" s="61" t="n">
        <f aca="false">IFERROR(__xludf.dummyfunction("""COMPUTED_VALUE"""),100)</f>
        <v>100</v>
      </c>
      <c r="AT35" s="62"/>
      <c r="AU35" s="58" t="n">
        <f aca="false">IFERROR(AVERAGE(AJ35:AT35),0)</f>
        <v>89.3</v>
      </c>
      <c r="AV35" s="62" t="n">
        <v>33</v>
      </c>
      <c r="AW35" s="62" t="n">
        <v>100</v>
      </c>
      <c r="AX35" s="62" t="n">
        <v>100</v>
      </c>
      <c r="AY35" s="62" t="n">
        <v>100</v>
      </c>
      <c r="AZ35" s="62" t="n">
        <v>80</v>
      </c>
      <c r="BA35" s="62" t="n">
        <v>59</v>
      </c>
      <c r="BB35" s="62" t="n">
        <v>84</v>
      </c>
      <c r="BC35" s="62" t="n">
        <v>0</v>
      </c>
      <c r="BD35" s="62" t="n">
        <v>100</v>
      </c>
      <c r="BE35" s="62" t="n">
        <v>70</v>
      </c>
      <c r="BF35" s="62"/>
      <c r="BG35" s="62"/>
      <c r="BH35" s="58" t="n">
        <f aca="false">IFERROR(AVERAGE(AV35:BG35),0)</f>
        <v>72.6</v>
      </c>
      <c r="BI35" s="62" t="n">
        <v>100</v>
      </c>
      <c r="BJ35" s="62" t="n">
        <v>95</v>
      </c>
      <c r="BK35" s="62" t="n">
        <v>100</v>
      </c>
      <c r="BL35" s="62" t="n">
        <v>100</v>
      </c>
      <c r="BM35" s="62" t="n">
        <v>105</v>
      </c>
      <c r="BN35" s="83" t="n">
        <v>0</v>
      </c>
      <c r="BO35" s="62" t="n">
        <v>100</v>
      </c>
      <c r="BP35" s="62" t="n">
        <v>100</v>
      </c>
      <c r="BQ35" s="62" t="n">
        <v>100</v>
      </c>
      <c r="BR35" s="62" t="n">
        <v>100</v>
      </c>
      <c r="BS35" s="58" t="n">
        <f aca="false">IFERROR(AVERAGE(BI35:BR35),0)</f>
        <v>90</v>
      </c>
      <c r="BT35" s="61" t="n">
        <f aca="false">IFERROR(__xludf.dummyfunction("""COMPUTED_VALUE"""),100)</f>
        <v>100</v>
      </c>
      <c r="BU35" s="61" t="n">
        <f aca="false">IFERROR(__xludf.dummyfunction("""COMPUTED_VALUE"""),100)</f>
        <v>100</v>
      </c>
      <c r="BV35" s="61" t="n">
        <f aca="false">IFERROR(__xludf.dummyfunction("""COMPUTED_VALUE"""),100)</f>
        <v>100</v>
      </c>
      <c r="BW35" s="61" t="n">
        <f aca="false">IFERROR(__xludf.dummyfunction("""COMPUTED_VALUE"""),100)</f>
        <v>100</v>
      </c>
      <c r="BX35" s="61" t="n">
        <f aca="false">IFERROR(__xludf.dummyfunction("""COMPUTED_VALUE"""),100)</f>
        <v>100</v>
      </c>
      <c r="BY35" s="61" t="n">
        <f aca="false">IFERROR(__xludf.dummyfunction("""COMPUTED_VALUE"""),100)</f>
        <v>100</v>
      </c>
      <c r="BZ35" s="61" t="n">
        <f aca="false">IFERROR(__xludf.dummyfunction("""COMPUTED_VALUE"""),100)</f>
        <v>100</v>
      </c>
      <c r="CA35" s="61" t="n">
        <f aca="false">IFERROR(__xludf.dummyfunction("""COMPUTED_VALUE"""),100)</f>
        <v>100</v>
      </c>
      <c r="CB35" s="61" t="n">
        <f aca="false">IFERROR(__xludf.dummyfunction("""COMPUTED_VALUE"""),100)</f>
        <v>100</v>
      </c>
    </row>
    <row r="36" customFormat="false" ht="15.75" hidden="false" customHeight="true" outlineLevel="0" collapsed="false">
      <c r="A36" s="13" t="str">
        <f aca="false">$E36&amp;"-"&amp;$F36</f>
        <v>202060603-k</v>
      </c>
      <c r="B36" s="18" t="n">
        <f aca="false">$W36</f>
        <v>89</v>
      </c>
      <c r="C36" s="13"/>
      <c r="D36" s="63" t="n">
        <v>32</v>
      </c>
      <c r="E36" s="53" t="s">
        <v>453</v>
      </c>
      <c r="F36" s="53" t="s">
        <v>278</v>
      </c>
      <c r="G36" s="53" t="s">
        <v>454</v>
      </c>
      <c r="H36" s="53" t="s">
        <v>67</v>
      </c>
      <c r="I36" s="53" t="s">
        <v>455</v>
      </c>
      <c r="J36" s="53" t="s">
        <v>456</v>
      </c>
      <c r="K36" s="53" t="s">
        <v>457</v>
      </c>
      <c r="L36" s="53" t="s">
        <v>58</v>
      </c>
      <c r="M36" s="53" t="s">
        <v>64</v>
      </c>
      <c r="N36" s="53" t="s">
        <v>458</v>
      </c>
      <c r="O36" s="54" t="n">
        <f aca="false">$AA36</f>
        <v>88</v>
      </c>
      <c r="P36" s="54" t="n">
        <f aca="false">$AE36</f>
        <v>95</v>
      </c>
      <c r="Q36" s="54" t="n">
        <f aca="false">IFERROR(IF($V36&lt;&gt;0,ROUND((MAX(O36:P36)*0.5+$V36*0.5),0),ROUND(($O36*0.5+$P36*0.5),0)),)</f>
        <v>92</v>
      </c>
      <c r="R36" s="54" t="n">
        <f aca="false">$AU36</f>
        <v>87.5</v>
      </c>
      <c r="S36" s="54" t="n">
        <f aca="false">$BH36</f>
        <v>71.9</v>
      </c>
      <c r="T36" s="54" t="n">
        <f aca="false">$BS36</f>
        <v>88</v>
      </c>
      <c r="U36" s="54" t="n">
        <f aca="false">$CB36</f>
        <v>93.75</v>
      </c>
      <c r="V36" s="55" t="n">
        <f aca="false">$AI36</f>
        <v>0</v>
      </c>
      <c r="W36" s="56" t="n">
        <f aca="false">IF($Q36&gt;=55,ROUND($Q36*$Q$3+$R36*$R$3+$S36*$S$3+$T36*$T$3+$U36*$U$3,0),$Q36)</f>
        <v>89</v>
      </c>
      <c r="X36" s="54" t="n">
        <v>20</v>
      </c>
      <c r="Y36" s="57" t="n">
        <v>23</v>
      </c>
      <c r="Z36" s="57" t="n">
        <v>45</v>
      </c>
      <c r="AA36" s="58" t="n">
        <f aca="false">IFERROR(SUM(X36:Z36),0)</f>
        <v>88</v>
      </c>
      <c r="AB36" s="57" t="n">
        <v>25</v>
      </c>
      <c r="AC36" s="57" t="n">
        <v>70</v>
      </c>
      <c r="AD36" s="82" t="n">
        <v>1</v>
      </c>
      <c r="AE36" s="58" t="n">
        <f aca="false">ROUND(AB36+(AC36*AD36),0)</f>
        <v>95</v>
      </c>
      <c r="AF36" s="57"/>
      <c r="AG36" s="57"/>
      <c r="AH36" s="57"/>
      <c r="AI36" s="58" t="n">
        <f aca="false">ROUND(AF36 + (AG36*AH36),0)</f>
        <v>0</v>
      </c>
      <c r="AJ36" s="61" t="n">
        <f aca="false">IFERROR(__xludf.dummyfunction("""COMPUTED_VALUE"""),100)</f>
        <v>100</v>
      </c>
      <c r="AK36" s="61" t="n">
        <f aca="false">IFERROR(__xludf.dummyfunction("""COMPUTED_VALUE"""),100)</f>
        <v>100</v>
      </c>
      <c r="AL36" s="61" t="n">
        <f aca="false">IFERROR(__xludf.dummyfunction("""COMPUTED_VALUE"""),100)</f>
        <v>100</v>
      </c>
      <c r="AM36" s="61" t="n">
        <f aca="false">IFERROR(__xludf.dummyfunction("""COMPUTED_VALUE"""),100)</f>
        <v>100</v>
      </c>
      <c r="AN36" s="61" t="n">
        <f aca="false">IFERROR(__xludf.dummyfunction("""COMPUTED_VALUE"""),75)</f>
        <v>75</v>
      </c>
      <c r="AO36" s="61" t="n">
        <f aca="false">IFERROR(__xludf.dummyfunction("""COMPUTED_VALUE"""),60)</f>
        <v>60</v>
      </c>
      <c r="AP36" s="61" t="n">
        <f aca="false">IFERROR(__xludf.dummyfunction("""COMPUTED_VALUE"""),100)</f>
        <v>100</v>
      </c>
      <c r="AQ36" s="61" t="n">
        <f aca="false">IFERROR(__xludf.dummyfunction("""COMPUTED_VALUE"""),100)</f>
        <v>100</v>
      </c>
      <c r="AR36" s="61" t="n">
        <f aca="false">IFERROR(__xludf.dummyfunction("""COMPUTED_VALUE"""),40)</f>
        <v>40</v>
      </c>
      <c r="AS36" s="61" t="n">
        <f aca="false">IFERROR(__xludf.dummyfunction("""COMPUTED_VALUE"""),100)</f>
        <v>100</v>
      </c>
      <c r="AT36" s="62"/>
      <c r="AU36" s="58" t="n">
        <f aca="false">IFERROR(AVERAGE(AJ36:AT36),0)</f>
        <v>87.5</v>
      </c>
      <c r="AV36" s="62" t="n">
        <v>100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28</v>
      </c>
      <c r="BC36" s="62" t="n">
        <v>91</v>
      </c>
      <c r="BD36" s="62" t="n">
        <v>0</v>
      </c>
      <c r="BE36" s="62" t="n">
        <v>0</v>
      </c>
      <c r="BF36" s="62"/>
      <c r="BG36" s="62"/>
      <c r="BH36" s="58" t="n">
        <f aca="false">IFERROR(AVERAGE(AV36:BG36),0)</f>
        <v>71.9</v>
      </c>
      <c r="BI36" s="62" t="n">
        <v>100</v>
      </c>
      <c r="BJ36" s="62" t="n">
        <v>95</v>
      </c>
      <c r="BK36" s="62" t="n">
        <v>100</v>
      </c>
      <c r="BL36" s="62" t="n">
        <v>85</v>
      </c>
      <c r="BM36" s="62" t="n">
        <v>105</v>
      </c>
      <c r="BN36" s="62" t="n">
        <v>0</v>
      </c>
      <c r="BO36" s="62" t="n">
        <v>100</v>
      </c>
      <c r="BP36" s="62" t="n">
        <v>100</v>
      </c>
      <c r="BQ36" s="62" t="n">
        <v>100</v>
      </c>
      <c r="BR36" s="62" t="n">
        <v>95</v>
      </c>
      <c r="BS36" s="58" t="n">
        <f aca="false">IFERROR(AVERAGE(BI36:BR36),0)</f>
        <v>88</v>
      </c>
      <c r="BT36" s="61" t="n">
        <f aca="false">IFERROR(__xludf.dummyfunction("""COMPUTED_VALUE"""),100)</f>
        <v>100</v>
      </c>
      <c r="BU36" s="61" t="n">
        <f aca="false">IFERROR(__xludf.dummyfunction("""COMPUTED_VALUE"""),100)</f>
        <v>100</v>
      </c>
      <c r="BV36" s="61" t="n">
        <f aca="false">IFERROR(__xludf.dummyfunction("""COMPUTED_VALUE"""),100)</f>
        <v>100</v>
      </c>
      <c r="BW36" s="61" t="n">
        <f aca="false">IFERROR(__xludf.dummyfunction("""COMPUTED_VALUE"""),100)</f>
        <v>100</v>
      </c>
      <c r="BX36" s="61" t="n">
        <f aca="false">IFERROR(__xludf.dummyfunction("""COMPUTED_VALUE"""),50)</f>
        <v>50</v>
      </c>
      <c r="BY36" s="61" t="n">
        <f aca="false">IFERROR(__xludf.dummyfunction("""COMPUTED_VALUE"""),100)</f>
        <v>100</v>
      </c>
      <c r="BZ36" s="61" t="n">
        <f aca="false">IFERROR(__xludf.dummyfunction("""COMPUTED_VALUE"""),100)</f>
        <v>100</v>
      </c>
      <c r="CA36" s="61" t="n">
        <f aca="false">IFERROR(__xludf.dummyfunction("""COMPUTED_VALUE"""),100)</f>
        <v>100</v>
      </c>
      <c r="CB36" s="61" t="n">
        <f aca="false">IFERROR(__xludf.dummyfunction("""COMPUTED_VALUE"""),93.75)</f>
        <v>93.75</v>
      </c>
    </row>
    <row r="37" customFormat="false" ht="15.75" hidden="false" customHeight="true" outlineLevel="0" collapsed="false">
      <c r="A37" s="13" t="str">
        <f aca="false">$E37&amp;"-"&amp;$F37</f>
        <v>202060597-1</v>
      </c>
      <c r="B37" s="18" t="n">
        <f aca="false">$W37</f>
        <v>91</v>
      </c>
      <c r="C37" s="13"/>
      <c r="D37" s="72" t="n">
        <v>33</v>
      </c>
      <c r="E37" s="53" t="s">
        <v>459</v>
      </c>
      <c r="F37" s="53" t="s">
        <v>58</v>
      </c>
      <c r="G37" s="53" t="s">
        <v>460</v>
      </c>
      <c r="H37" s="53" t="s">
        <v>122</v>
      </c>
      <c r="I37" s="53" t="s">
        <v>143</v>
      </c>
      <c r="J37" s="53" t="s">
        <v>371</v>
      </c>
      <c r="K37" s="53" t="s">
        <v>461</v>
      </c>
      <c r="L37" s="53" t="s">
        <v>58</v>
      </c>
      <c r="M37" s="53" t="s">
        <v>64</v>
      </c>
      <c r="N37" s="53" t="s">
        <v>462</v>
      </c>
      <c r="O37" s="54" t="n">
        <f aca="false">$AA37</f>
        <v>98</v>
      </c>
      <c r="P37" s="54" t="n">
        <f aca="false">$AE37</f>
        <v>90</v>
      </c>
      <c r="Q37" s="54" t="n">
        <f aca="false">IFERROR(IF($V37&lt;&gt;0,ROUND((MAX(O37:P37)*0.5+$V37*0.5),0),ROUND(($O37*0.5+$P37*0.5),0)),)</f>
        <v>94</v>
      </c>
      <c r="R37" s="54" t="n">
        <f aca="false">$AU37</f>
        <v>72</v>
      </c>
      <c r="S37" s="54" t="n">
        <f aca="false">$BH37</f>
        <v>85.9</v>
      </c>
      <c r="T37" s="54" t="n">
        <f aca="false">$BS37</f>
        <v>100</v>
      </c>
      <c r="U37" s="54" t="n">
        <f aca="false">$CB37</f>
        <v>100</v>
      </c>
      <c r="V37" s="55" t="n">
        <f aca="false">$AI37</f>
        <v>0</v>
      </c>
      <c r="W37" s="56" t="n">
        <f aca="false">IF($Q37&gt;=55,ROUND($Q37*$Q$3+$R37*$R$3+$S37*$S$3+$T37*$T$3+$U37*$U$3,0),$Q37)</f>
        <v>91</v>
      </c>
      <c r="X37" s="54" t="n">
        <v>20</v>
      </c>
      <c r="Y37" s="57" t="n">
        <v>28</v>
      </c>
      <c r="Z37" s="57" t="n">
        <v>50</v>
      </c>
      <c r="AA37" s="58" t="n">
        <f aca="false">IFERROR(SUM(X37:Z37),0)</f>
        <v>98</v>
      </c>
      <c r="AB37" s="57" t="n">
        <v>30</v>
      </c>
      <c r="AC37" s="57" t="n">
        <v>60</v>
      </c>
      <c r="AD37" s="82" t="n">
        <v>1</v>
      </c>
      <c r="AE37" s="58" t="n">
        <f aca="false">ROUND(AB37+(AC37*AD37),0)</f>
        <v>90</v>
      </c>
      <c r="AF37" s="57"/>
      <c r="AG37" s="57"/>
      <c r="AH37" s="57"/>
      <c r="AI37" s="58" t="n">
        <f aca="false">ROUND(AF37 + (AG37*AH37),0)</f>
        <v>0</v>
      </c>
      <c r="AJ37" s="61" t="n">
        <f aca="false">IFERROR(__xludf.dummyfunction("""COMPUTED_VALUE"""),100)</f>
        <v>100</v>
      </c>
      <c r="AK37" s="61" t="n">
        <f aca="false">IFERROR(__xludf.dummyfunction("""COMPUTED_VALUE"""),0)</f>
        <v>0</v>
      </c>
      <c r="AL37" s="61" t="n">
        <f aca="false">IFERROR(__xludf.dummyfunction("""COMPUTED_VALUE"""),30)</f>
        <v>30</v>
      </c>
      <c r="AM37" s="61" t="n">
        <f aca="false">IFERROR(__xludf.dummyfunction("""COMPUTED_VALUE"""),75)</f>
        <v>75</v>
      </c>
      <c r="AN37" s="61" t="n">
        <f aca="false">IFERROR(__xludf.dummyfunction("""COMPUTED_VALUE"""),75)</f>
        <v>75</v>
      </c>
      <c r="AO37" s="61" t="n">
        <f aca="false">IFERROR(__xludf.dummyfunction("""COMPUTED_VALUE"""),80)</f>
        <v>80</v>
      </c>
      <c r="AP37" s="61" t="n">
        <f aca="false">IFERROR(__xludf.dummyfunction("""COMPUTED_VALUE"""),100)</f>
        <v>100</v>
      </c>
      <c r="AQ37" s="61" t="n">
        <f aca="false">IFERROR(__xludf.dummyfunction("""COMPUTED_VALUE"""),100)</f>
        <v>100</v>
      </c>
      <c r="AR37" s="61" t="n">
        <f aca="false">IFERROR(__xludf.dummyfunction("""COMPUTED_VALUE"""),60)</f>
        <v>60</v>
      </c>
      <c r="AS37" s="61" t="n">
        <f aca="false">IFERROR(__xludf.dummyfunction("""COMPUTED_VALUE"""),100)</f>
        <v>100</v>
      </c>
      <c r="AT37" s="62"/>
      <c r="AU37" s="58" t="n">
        <f aca="false">IFERROR(AVERAGE(AJ37:AT37),0)</f>
        <v>72</v>
      </c>
      <c r="AV37" s="62" t="n">
        <v>86</v>
      </c>
      <c r="AW37" s="62" t="n">
        <v>92</v>
      </c>
      <c r="AX37" s="62" t="n">
        <v>94</v>
      </c>
      <c r="AY37" s="62" t="n">
        <v>88</v>
      </c>
      <c r="AZ37" s="62" t="n">
        <v>88</v>
      </c>
      <c r="BA37" s="62" t="n">
        <v>60</v>
      </c>
      <c r="BB37" s="62" t="n">
        <v>81</v>
      </c>
      <c r="BC37" s="62" t="n">
        <v>100</v>
      </c>
      <c r="BD37" s="62" t="n">
        <v>92</v>
      </c>
      <c r="BE37" s="62" t="n">
        <v>78</v>
      </c>
      <c r="BF37" s="62"/>
      <c r="BG37" s="62"/>
      <c r="BH37" s="58" t="n">
        <f aca="false">IFERROR(AVERAGE(AV37:BG37),0)</f>
        <v>85.9</v>
      </c>
      <c r="BI37" s="62" t="n">
        <v>100</v>
      </c>
      <c r="BJ37" s="62" t="n">
        <v>95</v>
      </c>
      <c r="BK37" s="62" t="n">
        <v>100</v>
      </c>
      <c r="BL37" s="62" t="n">
        <v>100</v>
      </c>
      <c r="BM37" s="62" t="n">
        <v>105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58" t="n">
        <f aca="false">IFERROR(AVERAGE(BI37:BR37),0)</f>
        <v>100</v>
      </c>
      <c r="BT37" s="61" t="n">
        <f aca="false">IFERROR(__xludf.dummyfunction("""COMPUTED_VALUE"""),100)</f>
        <v>100</v>
      </c>
      <c r="BU37" s="61" t="n">
        <f aca="false">IFERROR(__xludf.dummyfunction("""COMPUTED_VALUE"""),100)</f>
        <v>100</v>
      </c>
      <c r="BV37" s="61" t="n">
        <f aca="false">IFERROR(__xludf.dummyfunction("""COMPUTED_VALUE"""),100)</f>
        <v>100</v>
      </c>
      <c r="BW37" s="61" t="n">
        <f aca="false">IFERROR(__xludf.dummyfunction("""COMPUTED_VALUE"""),100)</f>
        <v>100</v>
      </c>
      <c r="BX37" s="61" t="n">
        <f aca="false">IFERROR(__xludf.dummyfunction("""COMPUTED_VALUE"""),100)</f>
        <v>100</v>
      </c>
      <c r="BY37" s="61" t="n">
        <f aca="false">IFERROR(__xludf.dummyfunction("""COMPUTED_VALUE"""),100)</f>
        <v>100</v>
      </c>
      <c r="BZ37" s="61" t="n">
        <f aca="false">IFERROR(__xludf.dummyfunction("""COMPUTED_VALUE"""),100)</f>
        <v>100</v>
      </c>
      <c r="CA37" s="61" t="n">
        <f aca="false">IFERROR(__xludf.dummyfunction("""COMPUTED_VALUE"""),100)</f>
        <v>100</v>
      </c>
      <c r="CB37" s="61" t="n">
        <f aca="false">IFERROR(__xludf.dummyfunction("""COMPUTED_VALUE"""),100)</f>
        <v>100</v>
      </c>
    </row>
    <row r="38" customFormat="false" ht="15.75" hidden="false" customHeight="true" outlineLevel="0" collapsed="false">
      <c r="A38" s="13" t="str">
        <f aca="false">$E38&amp;"-"&amp;$F38</f>
        <v>202060613-7</v>
      </c>
      <c r="B38" s="18" t="n">
        <f aca="false">$W38</f>
        <v>81</v>
      </c>
      <c r="C38" s="13"/>
      <c r="D38" s="72" t="n">
        <v>34</v>
      </c>
      <c r="E38" s="53" t="s">
        <v>463</v>
      </c>
      <c r="F38" s="53" t="s">
        <v>75</v>
      </c>
      <c r="G38" s="53" t="s">
        <v>464</v>
      </c>
      <c r="H38" s="53" t="s">
        <v>108</v>
      </c>
      <c r="I38" s="53" t="s">
        <v>465</v>
      </c>
      <c r="J38" s="53" t="s">
        <v>466</v>
      </c>
      <c r="K38" s="53" t="s">
        <v>467</v>
      </c>
      <c r="L38" s="53" t="s">
        <v>58</v>
      </c>
      <c r="M38" s="53" t="s">
        <v>64</v>
      </c>
      <c r="N38" s="53" t="s">
        <v>468</v>
      </c>
      <c r="O38" s="54" t="n">
        <f aca="false">$AA38</f>
        <v>98</v>
      </c>
      <c r="P38" s="54" t="n">
        <f aca="false">$AE38</f>
        <v>55</v>
      </c>
      <c r="Q38" s="54" t="n">
        <f aca="false">IFERROR(IF($V38&lt;&gt;0,ROUND((MAX(O38:P38)*0.5+$V38*0.5),0),ROUND(($O38*0.5+$P38*0.5),0)),)</f>
        <v>77</v>
      </c>
      <c r="R38" s="54" t="n">
        <f aca="false">$AU38</f>
        <v>83.5</v>
      </c>
      <c r="S38" s="54" t="n">
        <f aca="false">$BH38</f>
        <v>98.1</v>
      </c>
      <c r="T38" s="54" t="n">
        <f aca="false">$BS38</f>
        <v>79</v>
      </c>
      <c r="U38" s="54" t="n">
        <f aca="false">$CB38</f>
        <v>100</v>
      </c>
      <c r="V38" s="55" t="n">
        <f aca="false">$AI38</f>
        <v>0</v>
      </c>
      <c r="W38" s="56" t="n">
        <f aca="false">IF($Q38&gt;=55,ROUND($Q38*$Q$3+$R38*$R$3+$S38*$S$3+$T38*$T$3+$U38*$U$3,0),$Q38)</f>
        <v>81</v>
      </c>
      <c r="X38" s="54" t="n">
        <v>20</v>
      </c>
      <c r="Y38" s="57" t="n">
        <v>28</v>
      </c>
      <c r="Z38" s="57" t="n">
        <v>50</v>
      </c>
      <c r="AA38" s="58" t="n">
        <f aca="false">IFERROR(SUM(X38:Z38),0)</f>
        <v>98</v>
      </c>
      <c r="AB38" s="57" t="n">
        <v>30</v>
      </c>
      <c r="AC38" s="57" t="n">
        <v>25</v>
      </c>
      <c r="AD38" s="82" t="n">
        <v>1</v>
      </c>
      <c r="AE38" s="58" t="n">
        <f aca="false">ROUND(AB38+(AC38*AD38),0)</f>
        <v>55</v>
      </c>
      <c r="AF38" s="57"/>
      <c r="AG38" s="57"/>
      <c r="AH38" s="57"/>
      <c r="AI38" s="58" t="n">
        <f aca="false">ROUND(AF38 + (AG38*AH38),0)</f>
        <v>0</v>
      </c>
      <c r="AJ38" s="61" t="n">
        <f aca="false">IFERROR(__xludf.dummyfunction("""COMPUTED_VALUE"""),80)</f>
        <v>80</v>
      </c>
      <c r="AK38" s="61" t="n">
        <f aca="false">IFERROR(__xludf.dummyfunction("""COMPUTED_VALUE"""),0)</f>
        <v>0</v>
      </c>
      <c r="AL38" s="61" t="n">
        <f aca="false">IFERROR(__xludf.dummyfunction("""COMPUTED_VALUE"""),100)</f>
        <v>100</v>
      </c>
      <c r="AM38" s="61" t="n">
        <f aca="false">IFERROR(__xludf.dummyfunction("""COMPUTED_VALUE"""),100)</f>
        <v>100</v>
      </c>
      <c r="AN38" s="61" t="n">
        <f aca="false">IFERROR(__xludf.dummyfunction("""COMPUTED_VALUE"""),75)</f>
        <v>75</v>
      </c>
      <c r="AO38" s="61" t="n">
        <f aca="false">IFERROR(__xludf.dummyfunction("""COMPUTED_VALUE"""),80)</f>
        <v>80</v>
      </c>
      <c r="AP38" s="61" t="n">
        <f aca="false">IFERROR(__xludf.dummyfunction("""COMPUTED_VALUE"""),100)</f>
        <v>100</v>
      </c>
      <c r="AQ38" s="61" t="n">
        <f aca="false">IFERROR(__xludf.dummyfunction("""COMPUTED_VALUE"""),100)</f>
        <v>100</v>
      </c>
      <c r="AR38" s="61" t="n">
        <f aca="false">IFERROR(__xludf.dummyfunction("""COMPUTED_VALUE"""),100)</f>
        <v>100</v>
      </c>
      <c r="AS38" s="61" t="n">
        <f aca="false">IFERROR(__xludf.dummyfunction("""COMPUTED_VALUE"""),100)</f>
        <v>100</v>
      </c>
      <c r="AT38" s="62"/>
      <c r="AU38" s="58" t="n">
        <f aca="false">IFERROR(AVERAGE(AJ38:AT38),0)</f>
        <v>83.5</v>
      </c>
      <c r="AV38" s="62" t="n">
        <v>94</v>
      </c>
      <c r="AW38" s="62" t="n">
        <v>98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98</v>
      </c>
      <c r="BC38" s="62" t="n">
        <v>91</v>
      </c>
      <c r="BD38" s="62" t="n">
        <v>100</v>
      </c>
      <c r="BE38" s="62" t="n">
        <v>100</v>
      </c>
      <c r="BF38" s="62"/>
      <c r="BG38" s="62"/>
      <c r="BH38" s="58" t="n">
        <f aca="false">IFERROR(AVERAGE(AV38:BG38),0)</f>
        <v>98.1</v>
      </c>
      <c r="BI38" s="62" t="n">
        <v>100</v>
      </c>
      <c r="BJ38" s="62" t="n">
        <v>95</v>
      </c>
      <c r="BK38" s="62" t="n">
        <v>100</v>
      </c>
      <c r="BL38" s="62" t="n">
        <v>100</v>
      </c>
      <c r="BM38" s="62" t="n">
        <v>0</v>
      </c>
      <c r="BN38" s="62" t="n">
        <v>0</v>
      </c>
      <c r="BO38" s="62" t="n">
        <v>100</v>
      </c>
      <c r="BP38" s="62" t="n">
        <v>100</v>
      </c>
      <c r="BQ38" s="62" t="n">
        <v>100</v>
      </c>
      <c r="BR38" s="62" t="n">
        <v>95</v>
      </c>
      <c r="BS38" s="58" t="n">
        <f aca="false">IFERROR(AVERAGE(BI38:BR38),0)</f>
        <v>79</v>
      </c>
      <c r="BT38" s="61" t="n">
        <f aca="false">IFERROR(__xludf.dummyfunction("""COMPUTED_VALUE"""),100)</f>
        <v>100</v>
      </c>
      <c r="BU38" s="61" t="n">
        <f aca="false">IFERROR(__xludf.dummyfunction("""COMPUTED_VALUE"""),100)</f>
        <v>100</v>
      </c>
      <c r="BV38" s="61" t="n">
        <f aca="false">IFERROR(__xludf.dummyfunction("""COMPUTED_VALUE"""),100)</f>
        <v>100</v>
      </c>
      <c r="BW38" s="61" t="n">
        <f aca="false">IFERROR(__xludf.dummyfunction("""COMPUTED_VALUE"""),100)</f>
        <v>100</v>
      </c>
      <c r="BX38" s="61" t="n">
        <f aca="false">IFERROR(__xludf.dummyfunction("""COMPUTED_VALUE"""),100)</f>
        <v>100</v>
      </c>
      <c r="BY38" s="61" t="n">
        <f aca="false">IFERROR(__xludf.dummyfunction("""COMPUTED_VALUE"""),100)</f>
        <v>100</v>
      </c>
      <c r="BZ38" s="61" t="n">
        <f aca="false">IFERROR(__xludf.dummyfunction("""COMPUTED_VALUE"""),100)</f>
        <v>100</v>
      </c>
      <c r="CA38" s="61" t="n">
        <f aca="false">IFERROR(__xludf.dummyfunction("""COMPUTED_VALUE"""),100)</f>
        <v>100</v>
      </c>
      <c r="CB38" s="61" t="n">
        <f aca="false">IFERROR(__xludf.dummyfunction("""COMPUTED_VALUE"""),100)</f>
        <v>100</v>
      </c>
    </row>
    <row r="39" customFormat="false" ht="15.75" hidden="false" customHeight="true" outlineLevel="0" collapsed="false">
      <c r="A39" s="13" t="str">
        <f aca="false">$E39&amp;"-"&amp;$F39</f>
        <v>202060629-3</v>
      </c>
      <c r="B39" s="18" t="n">
        <f aca="false">$W39</f>
        <v>60</v>
      </c>
      <c r="C39" s="13"/>
      <c r="D39" s="72" t="n">
        <v>35</v>
      </c>
      <c r="E39" s="53" t="s">
        <v>469</v>
      </c>
      <c r="F39" s="53" t="s">
        <v>108</v>
      </c>
      <c r="G39" s="53" t="s">
        <v>470</v>
      </c>
      <c r="H39" s="53" t="s">
        <v>75</v>
      </c>
      <c r="I39" s="53" t="s">
        <v>471</v>
      </c>
      <c r="J39" s="53" t="s">
        <v>472</v>
      </c>
      <c r="K39" s="53" t="s">
        <v>473</v>
      </c>
      <c r="L39" s="53" t="s">
        <v>58</v>
      </c>
      <c r="M39" s="53" t="s">
        <v>64</v>
      </c>
      <c r="N39" s="53" t="s">
        <v>474</v>
      </c>
      <c r="O39" s="54" t="n">
        <f aca="false">$AA39</f>
        <v>74</v>
      </c>
      <c r="P39" s="54" t="n">
        <f aca="false">$AE39</f>
        <v>50</v>
      </c>
      <c r="Q39" s="54" t="n">
        <f aca="false">IFERROR(IF($V39&lt;&gt;0,ROUND((MAX(O39:P39)*0.5+$V39*0.5),0),ROUND(($O39*0.5+$P39*0.5),0)),)</f>
        <v>62</v>
      </c>
      <c r="R39" s="54" t="n">
        <f aca="false">$AU39</f>
        <v>82.7</v>
      </c>
      <c r="S39" s="54" t="n">
        <f aca="false">$BH39</f>
        <v>50</v>
      </c>
      <c r="T39" s="54" t="n">
        <f aca="false">$BS39</f>
        <v>50.5</v>
      </c>
      <c r="U39" s="54" t="n">
        <f aca="false">$CB39</f>
        <v>0</v>
      </c>
      <c r="V39" s="55" t="n">
        <f aca="false">$AI39</f>
        <v>0</v>
      </c>
      <c r="W39" s="56" t="n">
        <f aca="false">IF($Q39&gt;=55,ROUND($Q39*$Q$3+$R39*$R$3+$S39*$S$3+$T39*$T$3+$U39*$U$3,0),$Q39)</f>
        <v>60</v>
      </c>
      <c r="X39" s="54" t="n">
        <v>20</v>
      </c>
      <c r="Y39" s="57" t="n">
        <v>29</v>
      </c>
      <c r="Z39" s="57" t="n">
        <v>25</v>
      </c>
      <c r="AA39" s="58" t="n">
        <f aca="false">IFERROR(SUM(X39:Z39),0)</f>
        <v>74</v>
      </c>
      <c r="AB39" s="57" t="n">
        <v>15</v>
      </c>
      <c r="AC39" s="57" t="n">
        <v>35</v>
      </c>
      <c r="AD39" s="82" t="n">
        <v>1</v>
      </c>
      <c r="AE39" s="58" t="n">
        <f aca="false">ROUND(AB39+(AC39*AD39),0)</f>
        <v>50</v>
      </c>
      <c r="AF39" s="57"/>
      <c r="AG39" s="57"/>
      <c r="AH39" s="57"/>
      <c r="AI39" s="58" t="n">
        <f aca="false">ROUND(AF39 + (AG39*AH39),0)</f>
        <v>0</v>
      </c>
      <c r="AJ39" s="61" t="n">
        <f aca="false">IFERROR(__xludf.dummyfunction("""COMPUTED_VALUE"""),100)</f>
        <v>100</v>
      </c>
      <c r="AK39" s="61" t="n">
        <f aca="false">IFERROR(__xludf.dummyfunction("""COMPUTED_VALUE"""),100)</f>
        <v>100</v>
      </c>
      <c r="AL39" s="61" t="n">
        <f aca="false">IFERROR(__xludf.dummyfunction("""COMPUTED_VALUE"""),90)</f>
        <v>90</v>
      </c>
      <c r="AM39" s="61" t="n">
        <f aca="false">IFERROR(__xludf.dummyfunction("""COMPUTED_VALUE"""),100)</f>
        <v>100</v>
      </c>
      <c r="AN39" s="61" t="n">
        <f aca="false">IFERROR(__xludf.dummyfunction("""COMPUTED_VALUE"""),100)</f>
        <v>100</v>
      </c>
      <c r="AO39" s="61" t="n">
        <f aca="false">IFERROR(__xludf.dummyfunction("""COMPUTED_VALUE"""),80)</f>
        <v>80</v>
      </c>
      <c r="AP39" s="61" t="n">
        <f aca="false">IFERROR(__xludf.dummyfunction("""COMPUTED_VALUE"""),80)</f>
        <v>80</v>
      </c>
      <c r="AQ39" s="61" t="n">
        <f aca="false">IFERROR(__xludf.dummyfunction("""COMPUTED_VALUE"""),50)</f>
        <v>50</v>
      </c>
      <c r="AR39" s="61" t="n">
        <f aca="false">IFERROR(__xludf.dummyfunction("""COMPUTED_VALUE"""),60)</f>
        <v>60</v>
      </c>
      <c r="AS39" s="61" t="n">
        <f aca="false">IFERROR(__xludf.dummyfunction("""COMPUTED_VALUE"""),67)</f>
        <v>67</v>
      </c>
      <c r="AT39" s="62"/>
      <c r="AU39" s="58" t="n">
        <f aca="false">IFERROR(AVERAGE(AJ39:AT39),0)</f>
        <v>82.7</v>
      </c>
      <c r="AV39" s="62" t="n">
        <v>0</v>
      </c>
      <c r="AW39" s="62" t="n">
        <v>100</v>
      </c>
      <c r="AX39" s="62" t="n">
        <v>100</v>
      </c>
      <c r="AY39" s="62" t="n">
        <v>0</v>
      </c>
      <c r="AZ39" s="62" t="n">
        <v>100</v>
      </c>
      <c r="BA39" s="62" t="n">
        <v>0</v>
      </c>
      <c r="BB39" s="62" t="n">
        <v>0</v>
      </c>
      <c r="BC39" s="62" t="n">
        <v>100</v>
      </c>
      <c r="BD39" s="62" t="n">
        <v>100</v>
      </c>
      <c r="BE39" s="62" t="n">
        <v>0</v>
      </c>
      <c r="BF39" s="62"/>
      <c r="BG39" s="62"/>
      <c r="BH39" s="58" t="n">
        <f aca="false">IFERROR(AVERAGE(AV39:BG39),0)</f>
        <v>50</v>
      </c>
      <c r="BI39" s="62" t="n">
        <v>100</v>
      </c>
      <c r="BJ39" s="62" t="n">
        <v>95</v>
      </c>
      <c r="BK39" s="62" t="n">
        <v>100</v>
      </c>
      <c r="BL39" s="62" t="n">
        <v>0</v>
      </c>
      <c r="BM39" s="62" t="n">
        <v>30</v>
      </c>
      <c r="BN39" s="62" t="n">
        <v>10</v>
      </c>
      <c r="BO39" s="62" t="n">
        <v>95</v>
      </c>
      <c r="BP39" s="62" t="n">
        <v>35</v>
      </c>
      <c r="BQ39" s="62" t="n">
        <v>30</v>
      </c>
      <c r="BR39" s="62" t="n">
        <v>10</v>
      </c>
      <c r="BS39" s="58" t="n">
        <f aca="false">IFERROR(AVERAGE(BI39:BR39),0)</f>
        <v>50.5</v>
      </c>
      <c r="BT39" s="61" t="n">
        <f aca="false">IFERROR(__xludf.dummyfunction("""COMPUTED_VALUE"""),0)</f>
        <v>0</v>
      </c>
      <c r="BU39" s="61" t="n">
        <f aca="false">IFERROR(__xludf.dummyfunction("""COMPUTED_VALUE"""),0)</f>
        <v>0</v>
      </c>
      <c r="BV39" s="61" t="n">
        <f aca="false">IFERROR(__xludf.dummyfunction("""COMPUTED_VALUE"""),0)</f>
        <v>0</v>
      </c>
      <c r="BW39" s="61" t="n">
        <f aca="false">IFERROR(__xludf.dummyfunction("""COMPUTED_VALUE"""),0)</f>
        <v>0</v>
      </c>
      <c r="BX39" s="61" t="n">
        <f aca="false">IFERROR(__xludf.dummyfunction("""COMPUTED_VALUE"""),0)</f>
        <v>0</v>
      </c>
      <c r="BY39" s="61" t="n">
        <f aca="false">IFERROR(__xludf.dummyfunction("""COMPUTED_VALUE"""),0)</f>
        <v>0</v>
      </c>
      <c r="BZ39" s="61" t="n">
        <f aca="false">IFERROR(__xludf.dummyfunction("""COMPUTED_VALUE"""),0)</f>
        <v>0</v>
      </c>
      <c r="CA39" s="61" t="n">
        <f aca="false">IFERROR(__xludf.dummyfunction("""COMPUTED_VALUE"""),0)</f>
        <v>0</v>
      </c>
      <c r="CB39" s="61" t="n">
        <f aca="false">IFERROR(__xludf.dummyfunction("""COMPUTED_VALUE"""),0)</f>
        <v>0</v>
      </c>
    </row>
    <row r="40" customFormat="false" ht="15.75" hidden="false" customHeight="true" outlineLevel="0" collapsed="false">
      <c r="A40" s="13" t="str">
        <f aca="false">$E40&amp;"-"&amp;$F40</f>
        <v>202060540-8</v>
      </c>
      <c r="B40" s="18" t="n">
        <f aca="false">$W40</f>
        <v>88</v>
      </c>
      <c r="C40" s="13"/>
      <c r="D40" s="72" t="n">
        <v>36</v>
      </c>
      <c r="E40" s="53" t="s">
        <v>475</v>
      </c>
      <c r="F40" s="53" t="s">
        <v>113</v>
      </c>
      <c r="G40" s="53" t="s">
        <v>476</v>
      </c>
      <c r="H40" s="53" t="s">
        <v>115</v>
      </c>
      <c r="I40" s="53" t="s">
        <v>382</v>
      </c>
      <c r="J40" s="53" t="s">
        <v>477</v>
      </c>
      <c r="K40" s="53" t="s">
        <v>478</v>
      </c>
      <c r="L40" s="53" t="s">
        <v>58</v>
      </c>
      <c r="M40" s="53" t="s">
        <v>64</v>
      </c>
      <c r="N40" s="53" t="s">
        <v>479</v>
      </c>
      <c r="O40" s="54" t="n">
        <f aca="false">$AA40</f>
        <v>83</v>
      </c>
      <c r="P40" s="54" t="n">
        <f aca="false">$AE40</f>
        <v>76</v>
      </c>
      <c r="Q40" s="54" t="n">
        <f aca="false">IFERROR(IF($V40&lt;&gt;0,ROUND((MAX(O40:P40)*0.5+$V40*0.5),0),ROUND(($O40*0.5+$P40*0.5),0)),)</f>
        <v>80</v>
      </c>
      <c r="R40" s="54" t="n">
        <f aca="false">$AU40</f>
        <v>91.7</v>
      </c>
      <c r="S40" s="54" t="n">
        <f aca="false">$BH40</f>
        <v>100</v>
      </c>
      <c r="T40" s="54" t="n">
        <f aca="false">$BS40</f>
        <v>98.5</v>
      </c>
      <c r="U40" s="54" t="n">
        <f aca="false">$CB40</f>
        <v>100</v>
      </c>
      <c r="V40" s="55" t="n">
        <f aca="false">$AI40</f>
        <v>0</v>
      </c>
      <c r="W40" s="56" t="n">
        <f aca="false">IF($Q40&gt;=55,ROUND($Q40*$Q$3+$R40*$R$3+$S40*$S$3+$T40*$T$3+$U40*$U$3,0),$Q40)</f>
        <v>88</v>
      </c>
      <c r="X40" s="54" t="n">
        <v>20</v>
      </c>
      <c r="Y40" s="57" t="n">
        <v>28</v>
      </c>
      <c r="Z40" s="57" t="n">
        <v>35</v>
      </c>
      <c r="AA40" s="58" t="n">
        <f aca="false">IFERROR(SUM(X40:Z40),0)</f>
        <v>83</v>
      </c>
      <c r="AB40" s="57" t="n">
        <v>30</v>
      </c>
      <c r="AC40" s="57" t="n">
        <v>65</v>
      </c>
      <c r="AD40" s="82" t="n">
        <v>0.7</v>
      </c>
      <c r="AE40" s="58" t="n">
        <f aca="false">ROUND(AB40+(AC40*AD40),0)</f>
        <v>76</v>
      </c>
      <c r="AF40" s="57"/>
      <c r="AG40" s="57"/>
      <c r="AH40" s="57"/>
      <c r="AI40" s="58" t="n">
        <f aca="false">ROUND(AF40 + (AG40*AH40),0)</f>
        <v>0</v>
      </c>
      <c r="AJ40" s="61" t="n">
        <f aca="false">IFERROR(__xludf.dummyfunction("""COMPUTED_VALUE"""),100)</f>
        <v>100</v>
      </c>
      <c r="AK40" s="61" t="n">
        <f aca="false">IFERROR(__xludf.dummyfunction("""COMPUTED_VALUE"""),100)</f>
        <v>100</v>
      </c>
      <c r="AL40" s="61" t="n">
        <f aca="false">IFERROR(__xludf.dummyfunction("""COMPUTED_VALUE"""),100)</f>
        <v>100</v>
      </c>
      <c r="AM40" s="61" t="n">
        <f aca="false">IFERROR(__xludf.dummyfunction("""COMPUTED_VALUE"""),100)</f>
        <v>100</v>
      </c>
      <c r="AN40" s="61" t="n">
        <f aca="false">IFERROR(__xludf.dummyfunction("""COMPUTED_VALUE"""),50)</f>
        <v>50</v>
      </c>
      <c r="AO40" s="61" t="n">
        <f aca="false">IFERROR(__xludf.dummyfunction("""COMPUTED_VALUE"""),100)</f>
        <v>100</v>
      </c>
      <c r="AP40" s="61" t="n">
        <f aca="false">IFERROR(__xludf.dummyfunction("""COMPUTED_VALUE"""),100)</f>
        <v>100</v>
      </c>
      <c r="AQ40" s="61" t="n">
        <f aca="false">IFERROR(__xludf.dummyfunction("""COMPUTED_VALUE"""),67)</f>
        <v>67</v>
      </c>
      <c r="AR40" s="61" t="n">
        <f aca="false">IFERROR(__xludf.dummyfunction("""COMPUTED_VALUE"""),100)</f>
        <v>100</v>
      </c>
      <c r="AS40" s="61" t="n">
        <f aca="false">IFERROR(__xludf.dummyfunction("""COMPUTED_VALUE"""),100)</f>
        <v>100</v>
      </c>
      <c r="AT40" s="62"/>
      <c r="AU40" s="58" t="n">
        <f aca="false">IFERROR(AVERAGE(AJ40:AT40),0)</f>
        <v>91.7</v>
      </c>
      <c r="AV40" s="62" t="n">
        <v>100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/>
      <c r="BG40" s="62"/>
      <c r="BH40" s="58" t="n">
        <f aca="false">IFERROR(AVERAGE(AV40:BG40),0)</f>
        <v>100</v>
      </c>
      <c r="BI40" s="62" t="n">
        <v>100</v>
      </c>
      <c r="BJ40" s="62" t="n">
        <v>90</v>
      </c>
      <c r="BK40" s="62" t="n">
        <v>100</v>
      </c>
      <c r="BL40" s="62" t="n">
        <v>100</v>
      </c>
      <c r="BM40" s="62" t="n">
        <v>105</v>
      </c>
      <c r="BN40" s="62" t="n">
        <v>100</v>
      </c>
      <c r="BO40" s="62" t="n">
        <v>90</v>
      </c>
      <c r="BP40" s="62" t="n">
        <v>100</v>
      </c>
      <c r="BQ40" s="62" t="n">
        <v>100</v>
      </c>
      <c r="BR40" s="62" t="n">
        <v>100</v>
      </c>
      <c r="BS40" s="58" t="n">
        <f aca="false">IFERROR(AVERAGE(BI40:BR40),0)</f>
        <v>98.5</v>
      </c>
      <c r="BT40" s="61" t="n">
        <f aca="false">IFERROR(__xludf.dummyfunction("""COMPUTED_VALUE"""),100)</f>
        <v>100</v>
      </c>
      <c r="BU40" s="61" t="n">
        <f aca="false">IFERROR(__xludf.dummyfunction("""COMPUTED_VALUE"""),100)</f>
        <v>100</v>
      </c>
      <c r="BV40" s="61" t="n">
        <f aca="false">IFERROR(__xludf.dummyfunction("""COMPUTED_VALUE"""),100)</f>
        <v>100</v>
      </c>
      <c r="BW40" s="61" t="n">
        <f aca="false">IFERROR(__xludf.dummyfunction("""COMPUTED_VALUE"""),100)</f>
        <v>100</v>
      </c>
      <c r="BX40" s="61" t="n">
        <f aca="false">IFERROR(__xludf.dummyfunction("""COMPUTED_VALUE"""),100)</f>
        <v>100</v>
      </c>
      <c r="BY40" s="61" t="n">
        <f aca="false">IFERROR(__xludf.dummyfunction("""COMPUTED_VALUE"""),100)</f>
        <v>100</v>
      </c>
      <c r="BZ40" s="61" t="n">
        <f aca="false">IFERROR(__xludf.dummyfunction("""COMPUTED_VALUE"""),100)</f>
        <v>100</v>
      </c>
      <c r="CA40" s="61" t="n">
        <f aca="false">IFERROR(__xludf.dummyfunction("""COMPUTED_VALUE"""),100)</f>
        <v>100</v>
      </c>
      <c r="CB40" s="61" t="n">
        <f aca="false">IFERROR(__xludf.dummyfunction("""COMPUTED_VALUE"""),100)</f>
        <v>100</v>
      </c>
    </row>
    <row r="41" customFormat="false" ht="15.75" hidden="false" customHeight="true" outlineLevel="0" collapsed="false">
      <c r="A41" s="13" t="str">
        <f aca="false">$E41&amp;"-"&amp;$F41</f>
        <v>202060666-8</v>
      </c>
      <c r="B41" s="18" t="n">
        <f aca="false">$W41</f>
        <v>88</v>
      </c>
      <c r="C41" s="13"/>
      <c r="D41" s="72" t="n">
        <v>37</v>
      </c>
      <c r="E41" s="53" t="s">
        <v>480</v>
      </c>
      <c r="F41" s="53" t="s">
        <v>113</v>
      </c>
      <c r="G41" s="53" t="s">
        <v>481</v>
      </c>
      <c r="H41" s="53" t="s">
        <v>81</v>
      </c>
      <c r="I41" s="53" t="s">
        <v>382</v>
      </c>
      <c r="J41" s="53" t="s">
        <v>482</v>
      </c>
      <c r="K41" s="53" t="s">
        <v>483</v>
      </c>
      <c r="L41" s="53" t="s">
        <v>58</v>
      </c>
      <c r="M41" s="53" t="s">
        <v>64</v>
      </c>
      <c r="N41" s="53" t="s">
        <v>484</v>
      </c>
      <c r="O41" s="54" t="n">
        <f aca="false">$AA41</f>
        <v>99</v>
      </c>
      <c r="P41" s="54" t="n">
        <f aca="false">$AE41</f>
        <v>55</v>
      </c>
      <c r="Q41" s="54" t="n">
        <f aca="false">IFERROR(IF($V41&lt;&gt;0,ROUND((MAX(O41:P41)*0.5+$V41*0.5),0),ROUND(($O41*0.5+$P41*0.5),0)),)</f>
        <v>77</v>
      </c>
      <c r="R41" s="54" t="n">
        <f aca="false">$AU41</f>
        <v>96</v>
      </c>
      <c r="S41" s="54" t="n">
        <f aca="false">$BH41</f>
        <v>100</v>
      </c>
      <c r="T41" s="54" t="n">
        <f aca="false">$BS41</f>
        <v>100</v>
      </c>
      <c r="U41" s="54" t="n">
        <f aca="false">$CB41</f>
        <v>100</v>
      </c>
      <c r="V41" s="55" t="n">
        <f aca="false">$AI41</f>
        <v>0</v>
      </c>
      <c r="W41" s="56" t="n">
        <f aca="false">IF($Q41&gt;=55,ROUND($Q41*$Q$3+$R41*$R$3+$S41*$S$3+$T41*$T$3+$U41*$U$3,0),$Q41)</f>
        <v>88</v>
      </c>
      <c r="X41" s="54" t="n">
        <v>20</v>
      </c>
      <c r="Y41" s="57" t="n">
        <v>29</v>
      </c>
      <c r="Z41" s="57" t="n">
        <v>50</v>
      </c>
      <c r="AA41" s="58" t="n">
        <f aca="false">IFERROR(SUM(X41:Z41),0)</f>
        <v>99</v>
      </c>
      <c r="AB41" s="57" t="n">
        <v>20</v>
      </c>
      <c r="AC41" s="57" t="n">
        <v>35</v>
      </c>
      <c r="AD41" s="82" t="n">
        <v>1</v>
      </c>
      <c r="AE41" s="58" t="n">
        <f aca="false">ROUND(AB41+(AC41*AD41),0)</f>
        <v>55</v>
      </c>
      <c r="AF41" s="57"/>
      <c r="AG41" s="57"/>
      <c r="AH41" s="57"/>
      <c r="AI41" s="58" t="n">
        <f aca="false">ROUND(AF41 + (AG41*AH41),0)</f>
        <v>0</v>
      </c>
      <c r="AJ41" s="61" t="n">
        <f aca="false">IFERROR(__xludf.dummyfunction("""COMPUTED_VALUE"""),100)</f>
        <v>100</v>
      </c>
      <c r="AK41" s="61" t="n">
        <f aca="false">IFERROR(__xludf.dummyfunction("""COMPUTED_VALUE"""),100)</f>
        <v>100</v>
      </c>
      <c r="AL41" s="61" t="n">
        <f aca="false">IFERROR(__xludf.dummyfunction("""COMPUTED_VALUE"""),100)</f>
        <v>100</v>
      </c>
      <c r="AM41" s="61" t="n">
        <f aca="false">IFERROR(__xludf.dummyfunction("""COMPUTED_VALUE"""),100)</f>
        <v>100</v>
      </c>
      <c r="AN41" s="61" t="n">
        <f aca="false">IFERROR(__xludf.dummyfunction("""COMPUTED_VALUE"""),100)</f>
        <v>100</v>
      </c>
      <c r="AO41" s="61" t="n">
        <f aca="false">IFERROR(__xludf.dummyfunction("""COMPUTED_VALUE"""),100)</f>
        <v>100</v>
      </c>
      <c r="AP41" s="61" t="n">
        <f aca="false">IFERROR(__xludf.dummyfunction("""COMPUTED_VALUE"""),100)</f>
        <v>100</v>
      </c>
      <c r="AQ41" s="61" t="n">
        <f aca="false">IFERROR(__xludf.dummyfunction("""COMPUTED_VALUE"""),100)</f>
        <v>100</v>
      </c>
      <c r="AR41" s="61" t="n">
        <f aca="false">IFERROR(__xludf.dummyfunction("""COMPUTED_VALUE"""),60)</f>
        <v>60</v>
      </c>
      <c r="AS41" s="61" t="n">
        <f aca="false">IFERROR(__xludf.dummyfunction("""COMPUTED_VALUE"""),100)</f>
        <v>100</v>
      </c>
      <c r="AT41" s="62"/>
      <c r="AU41" s="58" t="n">
        <f aca="false">IFERROR(AVERAGE(AJ41:AT41),0)</f>
        <v>96</v>
      </c>
      <c r="AV41" s="62" t="n">
        <v>100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100</v>
      </c>
      <c r="BD41" s="62" t="n">
        <v>100</v>
      </c>
      <c r="BE41" s="62" t="n">
        <v>100</v>
      </c>
      <c r="BF41" s="62"/>
      <c r="BG41" s="62"/>
      <c r="BH41" s="58" t="n">
        <f aca="false">IFERROR(AVERAGE(AV41:BG41),0)</f>
        <v>100</v>
      </c>
      <c r="BI41" s="62" t="n">
        <v>100</v>
      </c>
      <c r="BJ41" s="62" t="n">
        <v>95</v>
      </c>
      <c r="BK41" s="62" t="n">
        <v>100</v>
      </c>
      <c r="BL41" s="62" t="n">
        <v>100</v>
      </c>
      <c r="BM41" s="62" t="n">
        <v>105</v>
      </c>
      <c r="BN41" s="62" t="n">
        <v>100</v>
      </c>
      <c r="BO41" s="62" t="n">
        <v>100</v>
      </c>
      <c r="BP41" s="62" t="n">
        <v>100</v>
      </c>
      <c r="BQ41" s="62" t="n">
        <v>100</v>
      </c>
      <c r="BR41" s="62" t="n">
        <v>100</v>
      </c>
      <c r="BS41" s="58" t="n">
        <f aca="false">IFERROR(AVERAGE(BI41:BR41),0)</f>
        <v>100</v>
      </c>
      <c r="BT41" s="61" t="n">
        <f aca="false">IFERROR(__xludf.dummyfunction("""COMPUTED_VALUE"""),100)</f>
        <v>100</v>
      </c>
      <c r="BU41" s="61" t="n">
        <f aca="false">IFERROR(__xludf.dummyfunction("""COMPUTED_VALUE"""),100)</f>
        <v>100</v>
      </c>
      <c r="BV41" s="61" t="n">
        <f aca="false">IFERROR(__xludf.dummyfunction("""COMPUTED_VALUE"""),100)</f>
        <v>100</v>
      </c>
      <c r="BW41" s="61" t="n">
        <f aca="false">IFERROR(__xludf.dummyfunction("""COMPUTED_VALUE"""),100)</f>
        <v>100</v>
      </c>
      <c r="BX41" s="61" t="n">
        <f aca="false">IFERROR(__xludf.dummyfunction("""COMPUTED_VALUE"""),100)</f>
        <v>100</v>
      </c>
      <c r="BY41" s="61" t="n">
        <f aca="false">IFERROR(__xludf.dummyfunction("""COMPUTED_VALUE"""),100)</f>
        <v>100</v>
      </c>
      <c r="BZ41" s="61" t="n">
        <f aca="false">IFERROR(__xludf.dummyfunction("""COMPUTED_VALUE"""),100)</f>
        <v>100</v>
      </c>
      <c r="CA41" s="61" t="n">
        <f aca="false">IFERROR(__xludf.dummyfunction("""COMPUTED_VALUE"""),100)</f>
        <v>100</v>
      </c>
      <c r="CB41" s="61" t="n">
        <f aca="false">IFERROR(__xludf.dummyfunction("""COMPUTED_VALUE"""),100)</f>
        <v>100</v>
      </c>
    </row>
    <row r="42" customFormat="false" ht="15.75" hidden="false" customHeight="true" outlineLevel="0" collapsed="false">
      <c r="A42" s="13" t="str">
        <f aca="false">$E42&amp;"-"&amp;$F42</f>
        <v>202060555-6</v>
      </c>
      <c r="B42" s="18" t="n">
        <f aca="false">$W42</f>
        <v>90</v>
      </c>
      <c r="C42" s="13"/>
      <c r="D42" s="72" t="n">
        <v>38</v>
      </c>
      <c r="E42" s="53" t="s">
        <v>485</v>
      </c>
      <c r="F42" s="53" t="s">
        <v>129</v>
      </c>
      <c r="G42" s="53" t="s">
        <v>486</v>
      </c>
      <c r="H42" s="53" t="s">
        <v>122</v>
      </c>
      <c r="I42" s="53" t="s">
        <v>487</v>
      </c>
      <c r="J42" s="53" t="s">
        <v>488</v>
      </c>
      <c r="K42" s="53" t="s">
        <v>489</v>
      </c>
      <c r="L42" s="53" t="s">
        <v>58</v>
      </c>
      <c r="M42" s="53" t="s">
        <v>64</v>
      </c>
      <c r="N42" s="53" t="s">
        <v>490</v>
      </c>
      <c r="O42" s="54" t="n">
        <f aca="false">$AA42</f>
        <v>78</v>
      </c>
      <c r="P42" s="54" t="n">
        <f aca="false">$AE42</f>
        <v>100</v>
      </c>
      <c r="Q42" s="54" t="n">
        <f aca="false">IFERROR(IF($V42&lt;&gt;0,ROUND((MAX(O42:P42)*0.5+$V42*0.5),0),ROUND(($O42*0.5+$P42*0.5),0)),)</f>
        <v>89</v>
      </c>
      <c r="R42" s="54" t="n">
        <f aca="false">$AU42</f>
        <v>79</v>
      </c>
      <c r="S42" s="54" t="n">
        <f aca="false">$BH42</f>
        <v>100</v>
      </c>
      <c r="T42" s="54" t="n">
        <f aca="false">$BS42</f>
        <v>100</v>
      </c>
      <c r="U42" s="54" t="n">
        <f aca="false">$CB42</f>
        <v>100</v>
      </c>
      <c r="V42" s="55" t="n">
        <f aca="false">$AI42</f>
        <v>0</v>
      </c>
      <c r="W42" s="56" t="n">
        <f aca="false">IF($Q42&gt;=55,ROUND($Q42*$Q$3+$R42*$R$3+$S42*$S$3+$T42*$T$3+$U42*$U$3,0),$Q42)</f>
        <v>90</v>
      </c>
      <c r="X42" s="54" t="n">
        <v>15</v>
      </c>
      <c r="Y42" s="57" t="n">
        <v>28</v>
      </c>
      <c r="Z42" s="57" t="n">
        <v>35</v>
      </c>
      <c r="AA42" s="58" t="n">
        <f aca="false">IFERROR(SUM(X42:Z42),0)</f>
        <v>78</v>
      </c>
      <c r="AB42" s="57" t="n">
        <v>30</v>
      </c>
      <c r="AC42" s="57" t="n">
        <v>70</v>
      </c>
      <c r="AD42" s="82" t="n">
        <v>1</v>
      </c>
      <c r="AE42" s="58" t="n">
        <f aca="false">ROUND(AB42+(AC42*AD42),0)</f>
        <v>100</v>
      </c>
      <c r="AF42" s="57"/>
      <c r="AG42" s="57"/>
      <c r="AH42" s="57"/>
      <c r="AI42" s="58" t="n">
        <f aca="false">ROUND(AF42 + (AG42*AH42),0)</f>
        <v>0</v>
      </c>
      <c r="AJ42" s="61" t="n">
        <f aca="false">IFERROR(__xludf.dummyfunction("""COMPUTED_VALUE"""),100)</f>
        <v>100</v>
      </c>
      <c r="AK42" s="61" t="n">
        <f aca="false">IFERROR(__xludf.dummyfunction("""COMPUTED_VALUE"""),0)</f>
        <v>0</v>
      </c>
      <c r="AL42" s="61" t="n">
        <f aca="false">IFERROR(__xludf.dummyfunction("""COMPUTED_VALUE"""),30)</f>
        <v>30</v>
      </c>
      <c r="AM42" s="61" t="n">
        <f aca="false">IFERROR(__xludf.dummyfunction("""COMPUTED_VALUE"""),100)</f>
        <v>100</v>
      </c>
      <c r="AN42" s="61" t="n">
        <f aca="false">IFERROR(__xludf.dummyfunction("""COMPUTED_VALUE"""),100)</f>
        <v>100</v>
      </c>
      <c r="AO42" s="61" t="n">
        <f aca="false">IFERROR(__xludf.dummyfunction("""COMPUTED_VALUE"""),100)</f>
        <v>100</v>
      </c>
      <c r="AP42" s="61" t="n">
        <f aca="false">IFERROR(__xludf.dummyfunction("""COMPUTED_VALUE"""),100)</f>
        <v>100</v>
      </c>
      <c r="AQ42" s="61" t="n">
        <f aca="false">IFERROR(__xludf.dummyfunction("""COMPUTED_VALUE"""),100)</f>
        <v>100</v>
      </c>
      <c r="AR42" s="61" t="n">
        <f aca="false">IFERROR(__xludf.dummyfunction("""COMPUTED_VALUE"""),60)</f>
        <v>60</v>
      </c>
      <c r="AS42" s="61" t="n">
        <f aca="false">IFERROR(__xludf.dummyfunction("""COMPUTED_VALUE"""),100)</f>
        <v>100</v>
      </c>
      <c r="AT42" s="62"/>
      <c r="AU42" s="58" t="n">
        <f aca="false">IFERROR(AVERAGE(AJ42:AT42),0)</f>
        <v>79</v>
      </c>
      <c r="AV42" s="62" t="n">
        <v>100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/>
      <c r="BG42" s="62"/>
      <c r="BH42" s="58" t="n">
        <f aca="false">IFERROR(AVERAGE(AV42:BG42),0)</f>
        <v>100</v>
      </c>
      <c r="BI42" s="62" t="n">
        <v>100</v>
      </c>
      <c r="BJ42" s="62" t="n">
        <v>95</v>
      </c>
      <c r="BK42" s="62" t="n">
        <v>100</v>
      </c>
      <c r="BL42" s="62" t="n">
        <v>100</v>
      </c>
      <c r="BM42" s="62" t="n">
        <v>105</v>
      </c>
      <c r="BN42" s="62" t="n">
        <v>100</v>
      </c>
      <c r="BO42" s="62" t="n">
        <v>100</v>
      </c>
      <c r="BP42" s="62" t="n">
        <v>100</v>
      </c>
      <c r="BQ42" s="62" t="n">
        <v>100</v>
      </c>
      <c r="BR42" s="62" t="n">
        <v>100</v>
      </c>
      <c r="BS42" s="58" t="n">
        <f aca="false">IFERROR(AVERAGE(BI42:BR42),0)</f>
        <v>100</v>
      </c>
      <c r="BT42" s="61" t="n">
        <f aca="false">IFERROR(__xludf.dummyfunction("""COMPUTED_VALUE"""),100)</f>
        <v>100</v>
      </c>
      <c r="BU42" s="61" t="n">
        <f aca="false">IFERROR(__xludf.dummyfunction("""COMPUTED_VALUE"""),100)</f>
        <v>100</v>
      </c>
      <c r="BV42" s="61" t="n">
        <f aca="false">IFERROR(__xludf.dummyfunction("""COMPUTED_VALUE"""),100)</f>
        <v>100</v>
      </c>
      <c r="BW42" s="61" t="n">
        <f aca="false">IFERROR(__xludf.dummyfunction("""COMPUTED_VALUE"""),100)</f>
        <v>100</v>
      </c>
      <c r="BX42" s="61" t="n">
        <f aca="false">IFERROR(__xludf.dummyfunction("""COMPUTED_VALUE"""),100)</f>
        <v>100</v>
      </c>
      <c r="BY42" s="61" t="n">
        <f aca="false">IFERROR(__xludf.dummyfunction("""COMPUTED_VALUE"""),100)</f>
        <v>100</v>
      </c>
      <c r="BZ42" s="61" t="n">
        <f aca="false">IFERROR(__xludf.dummyfunction("""COMPUTED_VALUE"""),100)</f>
        <v>100</v>
      </c>
      <c r="CA42" s="61" t="n">
        <f aca="false">IFERROR(__xludf.dummyfunction("""COMPUTED_VALUE"""),100)</f>
        <v>100</v>
      </c>
      <c r="CB42" s="61" t="n">
        <f aca="false">IFERROR(__xludf.dummyfunction("""COMPUTED_VALUE"""),100)</f>
        <v>100</v>
      </c>
    </row>
    <row r="43" customFormat="false" ht="15.75" hidden="false" customHeight="true" outlineLevel="0" collapsed="false">
      <c r="A43" s="13" t="str">
        <f aca="false">$E43&amp;"-"&amp;$F43</f>
        <v>202060547-5</v>
      </c>
      <c r="B43" s="18" t="n">
        <f aca="false">$W43</f>
        <v>66</v>
      </c>
      <c r="C43" s="13"/>
      <c r="D43" s="72" t="n">
        <v>39</v>
      </c>
      <c r="E43" s="53" t="s">
        <v>491</v>
      </c>
      <c r="F43" s="53" t="s">
        <v>83</v>
      </c>
      <c r="G43" s="53" t="s">
        <v>492</v>
      </c>
      <c r="H43" s="53" t="s">
        <v>122</v>
      </c>
      <c r="I43" s="53" t="s">
        <v>216</v>
      </c>
      <c r="J43" s="53" t="s">
        <v>493</v>
      </c>
      <c r="K43" s="53" t="s">
        <v>494</v>
      </c>
      <c r="L43" s="53" t="s">
        <v>58</v>
      </c>
      <c r="M43" s="53" t="s">
        <v>64</v>
      </c>
      <c r="N43" s="53" t="s">
        <v>495</v>
      </c>
      <c r="O43" s="54" t="n">
        <f aca="false">$AA43</f>
        <v>55</v>
      </c>
      <c r="P43" s="54" t="n">
        <f aca="false">$AE43</f>
        <v>35</v>
      </c>
      <c r="Q43" s="54" t="n">
        <f aca="false">IFERROR(IF($V43&lt;&gt;0,ROUND((MAX(O43:P43)*0.5+$V43*0.5),0),ROUND(($O43*0.5+$P43*0.5),0)),)</f>
        <v>58</v>
      </c>
      <c r="R43" s="54" t="n">
        <f aca="false">$AU43</f>
        <v>68.7</v>
      </c>
      <c r="S43" s="54" t="n">
        <f aca="false">$BH43</f>
        <v>98.6</v>
      </c>
      <c r="T43" s="54" t="n">
        <f aca="false">$BS43</f>
        <v>69.5</v>
      </c>
      <c r="U43" s="54" t="n">
        <f aca="false">$CB43</f>
        <v>80.5</v>
      </c>
      <c r="V43" s="55" t="n">
        <f aca="false">$AI43</f>
        <v>60</v>
      </c>
      <c r="W43" s="56" t="n">
        <f aca="false">IF($Q43&gt;=55,ROUND($Q43*$Q$3+$R43*$R$3+$S43*$S$3+$T43*$T$3+$U43*$U$3,0),$Q43)</f>
        <v>66</v>
      </c>
      <c r="X43" s="54" t="n">
        <v>20</v>
      </c>
      <c r="Y43" s="57" t="n">
        <v>5</v>
      </c>
      <c r="Z43" s="57" t="n">
        <v>30</v>
      </c>
      <c r="AA43" s="58" t="n">
        <f aca="false">IFERROR(SUM(X43:Z43),0)</f>
        <v>55</v>
      </c>
      <c r="AB43" s="57" t="n">
        <v>5</v>
      </c>
      <c r="AC43" s="57" t="n">
        <v>30</v>
      </c>
      <c r="AD43" s="82" t="n">
        <v>1</v>
      </c>
      <c r="AE43" s="58" t="n">
        <f aca="false">ROUND(AB43+(AC43*AD43),0)</f>
        <v>35</v>
      </c>
      <c r="AF43" s="57" t="n">
        <v>25</v>
      </c>
      <c r="AG43" s="57" t="n">
        <v>35</v>
      </c>
      <c r="AH43" s="57" t="n">
        <v>1</v>
      </c>
      <c r="AI43" s="58" t="n">
        <f aca="false">ROUND(AF43 + (AG43*AH43),0)</f>
        <v>60</v>
      </c>
      <c r="AJ43" s="61" t="n">
        <f aca="false">IFERROR(__xludf.dummyfunction("""COMPUTED_VALUE"""),100)</f>
        <v>100</v>
      </c>
      <c r="AK43" s="61" t="n">
        <f aca="false">IFERROR(__xludf.dummyfunction("""COMPUTED_VALUE"""),0)</f>
        <v>0</v>
      </c>
      <c r="AL43" s="61" t="n">
        <f aca="false">IFERROR(__xludf.dummyfunction("""COMPUTED_VALUE"""),100)</f>
        <v>100</v>
      </c>
      <c r="AM43" s="61" t="n">
        <f aca="false">IFERROR(__xludf.dummyfunction("""COMPUTED_VALUE"""),100)</f>
        <v>100</v>
      </c>
      <c r="AN43" s="61" t="n">
        <f aca="false">IFERROR(__xludf.dummyfunction("""COMPUTED_VALUE"""),50)</f>
        <v>50</v>
      </c>
      <c r="AO43" s="61" t="n">
        <f aca="false">IFERROR(__xludf.dummyfunction("""COMPUTED_VALUE"""),60)</f>
        <v>60</v>
      </c>
      <c r="AP43" s="61" t="n">
        <f aca="false">IFERROR(__xludf.dummyfunction("""COMPUTED_VALUE"""),100)</f>
        <v>100</v>
      </c>
      <c r="AQ43" s="61" t="n">
        <f aca="false">IFERROR(__xludf.dummyfunction("""COMPUTED_VALUE"""),17)</f>
        <v>17</v>
      </c>
      <c r="AR43" s="61" t="n">
        <f aca="false">IFERROR(__xludf.dummyfunction("""COMPUTED_VALUE"""),60)</f>
        <v>60</v>
      </c>
      <c r="AS43" s="61" t="n">
        <f aca="false">IFERROR(__xludf.dummyfunction("""COMPUTED_VALUE"""),100)</f>
        <v>100</v>
      </c>
      <c r="AT43" s="62"/>
      <c r="AU43" s="58" t="n">
        <f aca="false">IFERROR(AVERAGE(AJ43:AT43),0)</f>
        <v>68.7</v>
      </c>
      <c r="AV43" s="62" t="n">
        <v>100</v>
      </c>
      <c r="AW43" s="62" t="n">
        <v>100</v>
      </c>
      <c r="AX43" s="62" t="n">
        <v>100</v>
      </c>
      <c r="AY43" s="62" t="n">
        <v>100</v>
      </c>
      <c r="AZ43" s="62" t="n">
        <v>100</v>
      </c>
      <c r="BA43" s="62" t="n">
        <v>100</v>
      </c>
      <c r="BB43" s="62" t="n">
        <v>95</v>
      </c>
      <c r="BC43" s="62" t="n">
        <v>91</v>
      </c>
      <c r="BD43" s="62" t="n">
        <v>100</v>
      </c>
      <c r="BE43" s="62" t="n">
        <v>100</v>
      </c>
      <c r="BF43" s="62"/>
      <c r="BG43" s="62"/>
      <c r="BH43" s="58" t="n">
        <f aca="false">IFERROR(AVERAGE(AV43:BG43),0)</f>
        <v>98.6</v>
      </c>
      <c r="BI43" s="62" t="n">
        <v>100</v>
      </c>
      <c r="BJ43" s="62" t="n">
        <v>95</v>
      </c>
      <c r="BK43" s="62" t="n">
        <v>100</v>
      </c>
      <c r="BL43" s="62" t="n">
        <v>100</v>
      </c>
      <c r="BM43" s="62" t="n">
        <v>65</v>
      </c>
      <c r="BN43" s="62" t="n">
        <v>55</v>
      </c>
      <c r="BO43" s="62" t="n">
        <v>0</v>
      </c>
      <c r="BP43" s="83" t="n">
        <v>0</v>
      </c>
      <c r="BQ43" s="62" t="n">
        <v>90</v>
      </c>
      <c r="BR43" s="62" t="n">
        <v>90</v>
      </c>
      <c r="BS43" s="58" t="n">
        <f aca="false">IFERROR(AVERAGE(BI43:BR43),0)</f>
        <v>69.5</v>
      </c>
      <c r="BT43" s="61" t="n">
        <f aca="false">IFERROR(__xludf.dummyfunction("""COMPUTED_VALUE"""),75)</f>
        <v>75</v>
      </c>
      <c r="BU43" s="61" t="n">
        <f aca="false">IFERROR(__xludf.dummyfunction("""COMPUTED_VALUE"""),100)</f>
        <v>100</v>
      </c>
      <c r="BV43" s="61" t="n">
        <f aca="false">IFERROR(__xludf.dummyfunction("""COMPUTED_VALUE"""),100)</f>
        <v>100</v>
      </c>
      <c r="BW43" s="61" t="n">
        <f aca="false">IFERROR(__xludf.dummyfunction("""COMPUTED_VALUE"""),100)</f>
        <v>100</v>
      </c>
      <c r="BX43" s="61" t="n">
        <f aca="false">IFERROR(__xludf.dummyfunction("""COMPUTED_VALUE"""),69)</f>
        <v>69</v>
      </c>
      <c r="BY43" s="61" t="n">
        <f aca="false">IFERROR(__xludf.dummyfunction("""COMPUTED_VALUE"""),0)</f>
        <v>0</v>
      </c>
      <c r="BZ43" s="61" t="n">
        <f aca="false">IFERROR(__xludf.dummyfunction("""COMPUTED_VALUE"""),100)</f>
        <v>100</v>
      </c>
      <c r="CA43" s="61" t="n">
        <f aca="false">IFERROR(__xludf.dummyfunction("""COMPUTED_VALUE"""),100)</f>
        <v>100</v>
      </c>
      <c r="CB43" s="61" t="n">
        <f aca="false">IFERROR(__xludf.dummyfunction("""COMPUTED_VALUE"""),80.5)</f>
        <v>80.5</v>
      </c>
    </row>
    <row r="44" customFormat="false" ht="15.75" hidden="false" customHeight="true" outlineLevel="0" collapsed="false">
      <c r="A44" s="13" t="str">
        <f aca="false">$E44&amp;"-"&amp;$F44</f>
        <v>202060598-k</v>
      </c>
      <c r="B44" s="18" t="n">
        <f aca="false">$W44</f>
        <v>90</v>
      </c>
      <c r="C44" s="13"/>
      <c r="D44" s="72" t="n">
        <v>40</v>
      </c>
      <c r="E44" s="53" t="s">
        <v>496</v>
      </c>
      <c r="F44" s="53" t="s">
        <v>278</v>
      </c>
      <c r="G44" s="53" t="s">
        <v>497</v>
      </c>
      <c r="H44" s="53" t="s">
        <v>58</v>
      </c>
      <c r="I44" s="53" t="s">
        <v>498</v>
      </c>
      <c r="J44" s="53" t="s">
        <v>499</v>
      </c>
      <c r="K44" s="53" t="s">
        <v>500</v>
      </c>
      <c r="L44" s="53" t="s">
        <v>58</v>
      </c>
      <c r="M44" s="53" t="s">
        <v>64</v>
      </c>
      <c r="N44" s="53" t="s">
        <v>501</v>
      </c>
      <c r="O44" s="54" t="n">
        <f aca="false">$AA44</f>
        <v>95</v>
      </c>
      <c r="P44" s="54" t="n">
        <f aca="false">$AE44</f>
        <v>70</v>
      </c>
      <c r="Q44" s="54" t="n">
        <f aca="false">IFERROR(IF($V44&lt;&gt;0,ROUND((MAX(O44:P44)*0.5+$V44*0.5),0),ROUND(($O44*0.5+$P44*0.5),0)),)</f>
        <v>83</v>
      </c>
      <c r="R44" s="54" t="n">
        <f aca="false">$AU44</f>
        <v>93</v>
      </c>
      <c r="S44" s="54" t="n">
        <f aca="false">$BH44</f>
        <v>99.1</v>
      </c>
      <c r="T44" s="54" t="n">
        <f aca="false">$BS44</f>
        <v>98.5</v>
      </c>
      <c r="U44" s="54" t="n">
        <f aca="false">$CB44</f>
        <v>100</v>
      </c>
      <c r="V44" s="55" t="n">
        <f aca="false">$AI44</f>
        <v>0</v>
      </c>
      <c r="W44" s="56" t="n">
        <f aca="false">IF($Q44&gt;=55,ROUND($Q44*$Q$3+$R44*$R$3+$S44*$S$3+$T44*$T$3+$U44*$U$3,0),$Q44)</f>
        <v>90</v>
      </c>
      <c r="X44" s="54" t="n">
        <v>20</v>
      </c>
      <c r="Y44" s="57" t="n">
        <v>30</v>
      </c>
      <c r="Z44" s="57" t="n">
        <v>45</v>
      </c>
      <c r="AA44" s="58" t="n">
        <f aca="false">IFERROR(SUM(X44:Z44),0)</f>
        <v>95</v>
      </c>
      <c r="AB44" s="57" t="n">
        <v>25</v>
      </c>
      <c r="AC44" s="57" t="n">
        <v>45</v>
      </c>
      <c r="AD44" s="82" t="n">
        <v>1</v>
      </c>
      <c r="AE44" s="58" t="n">
        <f aca="false">ROUND(AB44+(AC44*AD44),0)</f>
        <v>70</v>
      </c>
      <c r="AF44" s="57"/>
      <c r="AG44" s="57"/>
      <c r="AH44" s="57"/>
      <c r="AI44" s="58" t="n">
        <f aca="false">ROUND(AF44 + (AG44*AH44),0)</f>
        <v>0</v>
      </c>
      <c r="AJ44" s="61" t="n">
        <f aca="false">IFERROR(__xludf.dummyfunction("""COMPUTED_VALUE"""),100)</f>
        <v>100</v>
      </c>
      <c r="AK44" s="61" t="n">
        <f aca="false">IFERROR(__xludf.dummyfunction("""COMPUTED_VALUE"""),100)</f>
        <v>100</v>
      </c>
      <c r="AL44" s="61" t="n">
        <f aca="false">IFERROR(__xludf.dummyfunction("""COMPUTED_VALUE"""),100)</f>
        <v>100</v>
      </c>
      <c r="AM44" s="61" t="n">
        <f aca="false">IFERROR(__xludf.dummyfunction("""COMPUTED_VALUE"""),100)</f>
        <v>100</v>
      </c>
      <c r="AN44" s="61" t="n">
        <f aca="false">IFERROR(__xludf.dummyfunction("""COMPUTED_VALUE"""),50)</f>
        <v>50</v>
      </c>
      <c r="AO44" s="61" t="n">
        <f aca="false">IFERROR(__xludf.dummyfunction("""COMPUTED_VALUE"""),80)</f>
        <v>80</v>
      </c>
      <c r="AP44" s="61" t="n">
        <f aca="false">IFERROR(__xludf.dummyfunction("""COMPUTED_VALUE"""),100)</f>
        <v>100</v>
      </c>
      <c r="AQ44" s="61" t="n">
        <f aca="false">IFERROR(__xludf.dummyfunction("""COMPUTED_VALUE"""),100)</f>
        <v>100</v>
      </c>
      <c r="AR44" s="61" t="n">
        <f aca="false">IFERROR(__xludf.dummyfunction("""COMPUTED_VALUE"""),100)</f>
        <v>100</v>
      </c>
      <c r="AS44" s="61" t="n">
        <f aca="false">IFERROR(__xludf.dummyfunction("""COMPUTED_VALUE"""),100)</f>
        <v>100</v>
      </c>
      <c r="AT44" s="62"/>
      <c r="AU44" s="58" t="n">
        <f aca="false">IFERROR(AVERAGE(AJ44:AT44),0)</f>
        <v>93</v>
      </c>
      <c r="AV44" s="62" t="n">
        <v>100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100</v>
      </c>
      <c r="BC44" s="62" t="n">
        <v>91</v>
      </c>
      <c r="BD44" s="62" t="n">
        <v>100</v>
      </c>
      <c r="BE44" s="62" t="n">
        <v>100</v>
      </c>
      <c r="BF44" s="62"/>
      <c r="BG44" s="62"/>
      <c r="BH44" s="58" t="n">
        <f aca="false">IFERROR(AVERAGE(AV44:BG44),0)</f>
        <v>99.1</v>
      </c>
      <c r="BI44" s="62" t="n">
        <v>100</v>
      </c>
      <c r="BJ44" s="62" t="n">
        <v>95</v>
      </c>
      <c r="BK44" s="62" t="n">
        <v>100</v>
      </c>
      <c r="BL44" s="62" t="n">
        <v>85</v>
      </c>
      <c r="BM44" s="62" t="n">
        <v>105</v>
      </c>
      <c r="BN44" s="62" t="n">
        <v>100</v>
      </c>
      <c r="BO44" s="62" t="n">
        <v>100</v>
      </c>
      <c r="BP44" s="62" t="n">
        <v>100</v>
      </c>
      <c r="BQ44" s="62" t="n">
        <v>100</v>
      </c>
      <c r="BR44" s="62" t="n">
        <v>100</v>
      </c>
      <c r="BS44" s="58" t="n">
        <f aca="false">IFERROR(AVERAGE(BI44:BR44),0)</f>
        <v>98.5</v>
      </c>
      <c r="BT44" s="61" t="n">
        <f aca="false">IFERROR(__xludf.dummyfunction("""COMPUTED_VALUE"""),100)</f>
        <v>100</v>
      </c>
      <c r="BU44" s="61" t="n">
        <f aca="false">IFERROR(__xludf.dummyfunction("""COMPUTED_VALUE"""),100)</f>
        <v>100</v>
      </c>
      <c r="BV44" s="61" t="n">
        <f aca="false">IFERROR(__xludf.dummyfunction("""COMPUTED_VALUE"""),100)</f>
        <v>100</v>
      </c>
      <c r="BW44" s="61" t="n">
        <f aca="false">IFERROR(__xludf.dummyfunction("""COMPUTED_VALUE"""),100)</f>
        <v>100</v>
      </c>
      <c r="BX44" s="61" t="n">
        <f aca="false">IFERROR(__xludf.dummyfunction("""COMPUTED_VALUE"""),100)</f>
        <v>100</v>
      </c>
      <c r="BY44" s="61" t="n">
        <f aca="false">IFERROR(__xludf.dummyfunction("""COMPUTED_VALUE"""),100)</f>
        <v>100</v>
      </c>
      <c r="BZ44" s="61" t="n">
        <f aca="false">IFERROR(__xludf.dummyfunction("""COMPUTED_VALUE"""),100)</f>
        <v>100</v>
      </c>
      <c r="CA44" s="61" t="n">
        <f aca="false">IFERROR(__xludf.dummyfunction("""COMPUTED_VALUE"""),100)</f>
        <v>100</v>
      </c>
      <c r="CB44" s="61" t="n">
        <f aca="false">IFERROR(__xludf.dummyfunction("""COMPUTED_VALUE"""),100)</f>
        <v>100</v>
      </c>
    </row>
    <row r="45" customFormat="false" ht="15.75" hidden="false" customHeight="true" outlineLevel="0" collapsed="false">
      <c r="A45" s="13" t="str">
        <f aca="false">$E45&amp;"-"&amp;$F45</f>
        <v>202060537-8</v>
      </c>
      <c r="B45" s="18" t="n">
        <f aca="false">$W45</f>
        <v>92</v>
      </c>
      <c r="C45" s="13"/>
      <c r="D45" s="72" t="n">
        <v>41</v>
      </c>
      <c r="E45" s="53" t="s">
        <v>502</v>
      </c>
      <c r="F45" s="53" t="s">
        <v>113</v>
      </c>
      <c r="G45" s="53" t="s">
        <v>503</v>
      </c>
      <c r="H45" s="53" t="s">
        <v>67</v>
      </c>
      <c r="I45" s="53" t="s">
        <v>504</v>
      </c>
      <c r="J45" s="53" t="s">
        <v>228</v>
      </c>
      <c r="K45" s="53" t="s">
        <v>505</v>
      </c>
      <c r="L45" s="53" t="s">
        <v>58</v>
      </c>
      <c r="M45" s="53" t="s">
        <v>64</v>
      </c>
      <c r="N45" s="53" t="s">
        <v>506</v>
      </c>
      <c r="O45" s="54" t="n">
        <f aca="false">$AA45</f>
        <v>100</v>
      </c>
      <c r="P45" s="54" t="n">
        <f aca="false">$AE45</f>
        <v>80</v>
      </c>
      <c r="Q45" s="54" t="n">
        <f aca="false">IFERROR(IF($V45&lt;&gt;0,ROUND((MAX(O45:P45)*0.5+$V45*0.5),0),ROUND(($O45*0.5+$P45*0.5),0)),)</f>
        <v>90</v>
      </c>
      <c r="R45" s="54" t="n">
        <f aca="false">$AU45</f>
        <v>88.3</v>
      </c>
      <c r="S45" s="54" t="n">
        <f aca="false">$BH45</f>
        <v>100</v>
      </c>
      <c r="T45" s="54" t="n">
        <f aca="false">$BS45</f>
        <v>98</v>
      </c>
      <c r="U45" s="54" t="n">
        <f aca="false">$CB45</f>
        <v>100</v>
      </c>
      <c r="V45" s="55" t="n">
        <f aca="false">$AI45</f>
        <v>0</v>
      </c>
      <c r="W45" s="56" t="n">
        <f aca="false">IF($Q45&gt;=55,ROUND($Q45*$Q$3+$R45*$R$3+$S45*$S$3+$T45*$T$3+$U45*$U$3,0),$Q45)</f>
        <v>92</v>
      </c>
      <c r="X45" s="54" t="n">
        <v>20</v>
      </c>
      <c r="Y45" s="57" t="n">
        <v>30</v>
      </c>
      <c r="Z45" s="57" t="n">
        <v>50</v>
      </c>
      <c r="AA45" s="58" t="n">
        <f aca="false">IFERROR(SUM(X45:Z45),0)</f>
        <v>100</v>
      </c>
      <c r="AB45" s="57" t="n">
        <v>30</v>
      </c>
      <c r="AC45" s="57" t="n">
        <v>50</v>
      </c>
      <c r="AD45" s="82" t="n">
        <v>1</v>
      </c>
      <c r="AE45" s="58" t="n">
        <f aca="false">ROUND(AB45+(AC45*AD45),0)</f>
        <v>80</v>
      </c>
      <c r="AF45" s="57"/>
      <c r="AG45" s="57"/>
      <c r="AH45" s="57"/>
      <c r="AI45" s="58" t="n">
        <f aca="false">ROUND(AF45 + (AG45*AH45),0)</f>
        <v>0</v>
      </c>
      <c r="AJ45" s="61" t="n">
        <f aca="false">IFERROR(__xludf.dummyfunction("""COMPUTED_VALUE"""),100)</f>
        <v>100</v>
      </c>
      <c r="AK45" s="61" t="n">
        <f aca="false">IFERROR(__xludf.dummyfunction("""COMPUTED_VALUE"""),0)</f>
        <v>0</v>
      </c>
      <c r="AL45" s="61" t="n">
        <f aca="false">IFERROR(__xludf.dummyfunction("""COMPUTED_VALUE"""),100)</f>
        <v>100</v>
      </c>
      <c r="AM45" s="61" t="n">
        <f aca="false">IFERROR(__xludf.dummyfunction("""COMPUTED_VALUE"""),100)</f>
        <v>100</v>
      </c>
      <c r="AN45" s="61" t="n">
        <f aca="false">IFERROR(__xludf.dummyfunction("""COMPUTED_VALUE"""),100)</f>
        <v>100</v>
      </c>
      <c r="AO45" s="61" t="n">
        <f aca="false">IFERROR(__xludf.dummyfunction("""COMPUTED_VALUE"""),100)</f>
        <v>100</v>
      </c>
      <c r="AP45" s="61" t="n">
        <f aca="false">IFERROR(__xludf.dummyfunction("""COMPUTED_VALUE"""),100)</f>
        <v>100</v>
      </c>
      <c r="AQ45" s="61" t="n">
        <f aca="false">IFERROR(__xludf.dummyfunction("""COMPUTED_VALUE"""),83)</f>
        <v>83</v>
      </c>
      <c r="AR45" s="61" t="n">
        <f aca="false">IFERROR(__xludf.dummyfunction("""COMPUTED_VALUE"""),100)</f>
        <v>100</v>
      </c>
      <c r="AS45" s="61" t="n">
        <f aca="false">IFERROR(__xludf.dummyfunction("""COMPUTED_VALUE"""),100)</f>
        <v>100</v>
      </c>
      <c r="AT45" s="62"/>
      <c r="AU45" s="58" t="n">
        <f aca="false">IFERROR(AVERAGE(AJ45:AT45),0)</f>
        <v>88.3</v>
      </c>
      <c r="AV45" s="62" t="n">
        <v>100</v>
      </c>
      <c r="AW45" s="62" t="n">
        <v>100</v>
      </c>
      <c r="AX45" s="62" t="n">
        <v>100</v>
      </c>
      <c r="AY45" s="62" t="n">
        <v>100</v>
      </c>
      <c r="AZ45" s="62" t="n">
        <v>100</v>
      </c>
      <c r="BA45" s="62" t="n">
        <v>100</v>
      </c>
      <c r="BB45" s="62" t="n">
        <v>100</v>
      </c>
      <c r="BC45" s="62" t="n">
        <v>100</v>
      </c>
      <c r="BD45" s="62" t="n">
        <v>100</v>
      </c>
      <c r="BE45" s="62" t="n">
        <v>100</v>
      </c>
      <c r="BF45" s="62"/>
      <c r="BG45" s="62"/>
      <c r="BH45" s="58" t="n">
        <f aca="false">IFERROR(AVERAGE(AV45:BG45),0)</f>
        <v>100</v>
      </c>
      <c r="BI45" s="62" t="n">
        <v>100</v>
      </c>
      <c r="BJ45" s="62" t="n">
        <v>95</v>
      </c>
      <c r="BK45" s="62" t="n">
        <v>80</v>
      </c>
      <c r="BL45" s="62" t="n">
        <v>100</v>
      </c>
      <c r="BM45" s="62" t="n">
        <v>105</v>
      </c>
      <c r="BN45" s="62" t="n">
        <v>100</v>
      </c>
      <c r="BO45" s="62" t="n">
        <v>100</v>
      </c>
      <c r="BP45" s="62" t="n">
        <v>100</v>
      </c>
      <c r="BQ45" s="62" t="n">
        <v>100</v>
      </c>
      <c r="BR45" s="62" t="n">
        <v>100</v>
      </c>
      <c r="BS45" s="58" t="n">
        <f aca="false">IFERROR(AVERAGE(BI45:BR45),0)</f>
        <v>98</v>
      </c>
      <c r="BT45" s="61" t="n">
        <f aca="false">IFERROR(__xludf.dummyfunction("""COMPUTED_VALUE"""),100)</f>
        <v>100</v>
      </c>
      <c r="BU45" s="61" t="n">
        <f aca="false">IFERROR(__xludf.dummyfunction("""COMPUTED_VALUE"""),100)</f>
        <v>100</v>
      </c>
      <c r="BV45" s="61" t="n">
        <f aca="false">IFERROR(__xludf.dummyfunction("""COMPUTED_VALUE"""),100)</f>
        <v>100</v>
      </c>
      <c r="BW45" s="61" t="n">
        <f aca="false">IFERROR(__xludf.dummyfunction("""COMPUTED_VALUE"""),100)</f>
        <v>100</v>
      </c>
      <c r="BX45" s="61" t="n">
        <f aca="false">IFERROR(__xludf.dummyfunction("""COMPUTED_VALUE"""),100)</f>
        <v>100</v>
      </c>
      <c r="BY45" s="61" t="n">
        <f aca="false">IFERROR(__xludf.dummyfunction("""COMPUTED_VALUE"""),100)</f>
        <v>100</v>
      </c>
      <c r="BZ45" s="61" t="n">
        <f aca="false">IFERROR(__xludf.dummyfunction("""COMPUTED_VALUE"""),100)</f>
        <v>100</v>
      </c>
      <c r="CA45" s="61" t="n">
        <f aca="false">IFERROR(__xludf.dummyfunction("""COMPUTED_VALUE"""),100)</f>
        <v>100</v>
      </c>
      <c r="CB45" s="61" t="n">
        <f aca="false">IFERROR(__xludf.dummyfunction("""COMPUTED_VALUE"""),100)</f>
        <v>100</v>
      </c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72" t="n">
        <f aca="false">D45+1</f>
        <v>42</v>
      </c>
      <c r="E46" s="53"/>
      <c r="F46" s="53"/>
      <c r="G46" s="53"/>
      <c r="H46" s="53"/>
      <c r="I46" s="53"/>
      <c r="J46" s="53"/>
      <c r="K46" s="53"/>
      <c r="L46" s="13"/>
      <c r="M46" s="13"/>
      <c r="N46" s="13"/>
      <c r="O46" s="54"/>
      <c r="P46" s="54"/>
      <c r="Q46" s="54"/>
      <c r="R46" s="54"/>
      <c r="S46" s="54"/>
      <c r="T46" s="54"/>
      <c r="U46" s="54"/>
      <c r="V46" s="55"/>
      <c r="W46" s="56"/>
      <c r="X46" s="54"/>
      <c r="Y46" s="57"/>
      <c r="Z46" s="57"/>
      <c r="AA46" s="58"/>
      <c r="AB46" s="57"/>
      <c r="AC46" s="57"/>
      <c r="AD46" s="82"/>
      <c r="AE46" s="58"/>
      <c r="AF46" s="57"/>
      <c r="AG46" s="57"/>
      <c r="AH46" s="57"/>
      <c r="AI46" s="58"/>
      <c r="AJ46" s="62"/>
      <c r="AK46" s="71"/>
      <c r="AL46" s="62"/>
      <c r="AM46" s="62"/>
      <c r="AN46" s="62"/>
      <c r="AO46" s="62"/>
      <c r="AP46" s="62"/>
      <c r="AQ46" s="62"/>
      <c r="AR46" s="62"/>
      <c r="AS46" s="62"/>
      <c r="AT46" s="62"/>
      <c r="AU46" s="58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58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58"/>
      <c r="BT46" s="62"/>
      <c r="BU46" s="62"/>
      <c r="BV46" s="62"/>
      <c r="BW46" s="62"/>
      <c r="BX46" s="62"/>
      <c r="BY46" s="62"/>
      <c r="BZ46" s="62"/>
      <c r="CA46" s="62"/>
      <c r="CB46" s="58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72" t="n">
        <f aca="false">D46+1</f>
        <v>43</v>
      </c>
      <c r="E47" s="53"/>
      <c r="F47" s="53"/>
      <c r="G47" s="53"/>
      <c r="H47" s="53"/>
      <c r="I47" s="53"/>
      <c r="J47" s="53"/>
      <c r="K47" s="53"/>
      <c r="L47" s="13"/>
      <c r="M47" s="13"/>
      <c r="N47" s="13"/>
      <c r="O47" s="54"/>
      <c r="P47" s="54"/>
      <c r="Q47" s="54"/>
      <c r="R47" s="54"/>
      <c r="S47" s="54"/>
      <c r="T47" s="54"/>
      <c r="U47" s="54"/>
      <c r="V47" s="55"/>
      <c r="W47" s="56"/>
      <c r="X47" s="54"/>
      <c r="Y47" s="57"/>
      <c r="Z47" s="57"/>
      <c r="AA47" s="58"/>
      <c r="AB47" s="57"/>
      <c r="AC47" s="57"/>
      <c r="AD47" s="82"/>
      <c r="AE47" s="58"/>
      <c r="AF47" s="57"/>
      <c r="AG47" s="57"/>
      <c r="AH47" s="57"/>
      <c r="AI47" s="58"/>
      <c r="AJ47" s="62"/>
      <c r="AK47" s="71"/>
      <c r="AL47" s="62"/>
      <c r="AM47" s="62"/>
      <c r="AN47" s="62"/>
      <c r="AO47" s="62"/>
      <c r="AP47" s="62"/>
      <c r="AQ47" s="62"/>
      <c r="AR47" s="62"/>
      <c r="AS47" s="62"/>
      <c r="AT47" s="62"/>
      <c r="AU47" s="58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58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58"/>
      <c r="BT47" s="62"/>
      <c r="BU47" s="62"/>
      <c r="BV47" s="62"/>
      <c r="BW47" s="62"/>
      <c r="BX47" s="62"/>
      <c r="BY47" s="62"/>
      <c r="BZ47" s="62"/>
      <c r="CA47" s="62"/>
      <c r="CB47" s="58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84"/>
      <c r="M48" s="84"/>
      <c r="N48" s="84"/>
      <c r="O48" s="85" t="n">
        <f aca="false">IF(COUNT(O5:O47)&gt;0,ROUND(SUM(O5:O47)/COUNTIF(O5:O47,"&lt;&gt;"),0),0)</f>
        <v>81</v>
      </c>
      <c r="P48" s="85" t="n">
        <f aca="false">IF(COUNT(P5:P47)&gt;0,ROUND(SUM(P5:P47)/COUNTIF(P5:P47,"&lt;&gt;"),0),0)</f>
        <v>57</v>
      </c>
      <c r="Q48" s="85" t="n">
        <f aca="false">IF(COUNT(Q5:Q47)&gt;0,ROUND(SUM(Q5:Q47)/COUNTIF(Q5:Q47,"&lt;&gt;"),0),0)</f>
        <v>71</v>
      </c>
      <c r="R48" s="85" t="n">
        <f aca="false">IF(COUNT(R5:R47)&gt;0,ROUND(SUM(R5:R47)/COUNTIF(R5:R47,"&lt;&gt;"),0),0)</f>
        <v>83</v>
      </c>
      <c r="S48" s="85"/>
      <c r="T48" s="85" t="n">
        <f aca="false">IF(COUNT(T5:T47)&gt;0,ROUND(SUM(T5:T47)/COUNTIF(T5:T47,"&lt;&gt;"),0),0)</f>
        <v>87</v>
      </c>
      <c r="U48" s="85"/>
      <c r="V48" s="85" t="n">
        <f aca="false">IF(COUNT(V5:V47)&gt;0,ROUND(SUM(V5:V47)/COUNTIF(V5:V47,"&lt;&gt;"),0),0)</f>
        <v>10</v>
      </c>
      <c r="W48" s="85" t="n">
        <f aca="false">IF(COUNT(W5:W45)&gt;0,ROUND(SUM(W5:W45)/COUNTIF(W5:W45,"&lt;&gt;"),0),0)</f>
        <v>76</v>
      </c>
      <c r="X48" s="74" t="n">
        <f aca="false">IF(COUNT(X5:X47)&gt;0,ROUND(SUM(X5:X47)/COUNTIF(X5:X47,"&lt;&gt;"),0),0)</f>
        <v>18</v>
      </c>
      <c r="Y48" s="74" t="n">
        <f aca="false">IF(COUNT(Y5:Y47)&gt;0,ROUND(SUM(Y5:Y47)/COUNTIF(Y5:Y47,"&lt;&gt;"),0),0)</f>
        <v>26</v>
      </c>
      <c r="Z48" s="74" t="n">
        <f aca="false">IF(COUNT(Z5:Z47)&gt;0,ROUND(SUM(Z5:Z47)/COUNTIF(Z5:Z47,"&lt;&gt;"),0),0)</f>
        <v>38</v>
      </c>
      <c r="AA48" s="74" t="n">
        <f aca="false">IF(COUNT(AA5:AA47)&gt;0,ROUND(SUM(AA5:AA47)/COUNTIF(AA5:AA47,"&lt;&gt;"),0),0)</f>
        <v>81</v>
      </c>
      <c r="AB48" s="74" t="n">
        <f aca="false">IF(COUNT(AB5:AB47)&gt;0,ROUND(SUM(AB5:AB47)/COUNTIF(AB5:AB47,"&lt;&gt;"),0),0)</f>
        <v>21</v>
      </c>
      <c r="AC48" s="74" t="n">
        <f aca="false">IF(COUNT(AC5:AC47)&gt;0,ROUND(SUM(AC5:AC47)/COUNTIF(AC5:AC47,"&lt;&gt;"),0),0)</f>
        <v>44</v>
      </c>
      <c r="AD48" s="74" t="n">
        <f aca="false">IF(COUNT(AD5:AD47)&gt;0,ROUND(SUM(AD5:AD47)/COUNTIF(AD5:AD47,"&lt;&gt;"),0),0)</f>
        <v>1</v>
      </c>
      <c r="AE48" s="74" t="n">
        <f aca="false">IF(COUNT(AE5:AE47)&gt;0,ROUND(SUM(AE5:AE47)/COUNTIF(AE5:AE47,"&lt;&gt;"),0),0)</f>
        <v>57</v>
      </c>
      <c r="AF48" s="74" t="n">
        <f aca="false">IF(COUNT(AF5:AF47)&gt;0,ROUND(SUM(AF5:AF47)/COUNTIF(AF5:AF47,"&lt;&gt;"),0),0)</f>
        <v>25</v>
      </c>
      <c r="AG48" s="74" t="n">
        <f aca="false">IF(COUNT(AG5:AG47)&gt;0,ROUND(SUM(AG5:AG47)/COUNTIF(AG5:AG47,"&lt;&gt;"),0),0)</f>
        <v>41</v>
      </c>
      <c r="AH48" s="74" t="n">
        <f aca="false">IF(COUNT(AH5:AH47)&gt;0,ROUND(SUM(AH5:AH47)/COUNTIF(AH5:AH47,"&lt;&gt;"),0),0)</f>
        <v>1</v>
      </c>
      <c r="AI48" s="74" t="n">
        <f aca="false">IF(COUNT(AI5:AI47)&gt;0,ROUND(SUM(AI5:AI47)/COUNTIF(AI5:AI47,"&lt;&gt;"),0),0)</f>
        <v>10</v>
      </c>
      <c r="AJ48" s="74" t="n">
        <f aca="false">IF(COUNT(AJ5:AJ47)&gt;0,ROUND(SUM(AJ5:AJ47)/COUNTIF(AJ5:AJ47,"&lt;&gt;"),0),0)</f>
        <v>96</v>
      </c>
      <c r="AK48" s="74" t="n">
        <f aca="false">IF(COUNT(AK5:AK47)&gt;0,ROUND(SUM(AK5:AK47)/COUNTIF(AK5:AK47,"&lt;&gt;"),0),0)</f>
        <v>61</v>
      </c>
      <c r="AL48" s="74" t="n">
        <f aca="false">IF(COUNT(AL5:AL47)&gt;0,ROUND(SUM(AL5:AL47)/COUNTIF(AL5:AL47,"&lt;&gt;"),0),0)</f>
        <v>88</v>
      </c>
      <c r="AM48" s="74" t="n">
        <f aca="false">IF(COUNT(AM5:AM47)&gt;0,ROUND(SUM(AM5:AM47)/COUNTIF(AM5:AM47,"&lt;&gt;"),0),0)</f>
        <v>90</v>
      </c>
      <c r="AN48" s="74"/>
      <c r="AO48" s="74"/>
      <c r="AP48" s="74"/>
      <c r="AQ48" s="74"/>
      <c r="AR48" s="74"/>
      <c r="AS48" s="74"/>
      <c r="AT48" s="74"/>
      <c r="AU48" s="74" t="n">
        <f aca="false">IF(COUNT(AU5:AU47)&gt;0,ROUND(SUM(AU5:AU47)/COUNTIF(AU5:AU47,"&lt;&gt;"),0),0)</f>
        <v>83</v>
      </c>
      <c r="AV48" s="74" t="n">
        <f aca="false">IF(COUNT(AV5:AV47)&gt;0,ROUND(SUM(AV5:AV47)/COUNTIF(AV5:AV47,"&lt;&gt;"),0),0)</f>
        <v>83</v>
      </c>
      <c r="AW48" s="74" t="n">
        <f aca="false">IF(COUNT(AW5:AW47)&gt;0,ROUND(SUM(AW5:AW47)/COUNTIF(AW5:AW47,"&lt;&gt;"),0),0)</f>
        <v>98</v>
      </c>
      <c r="AX48" s="74"/>
      <c r="AY48" s="74"/>
      <c r="AZ48" s="74"/>
      <c r="BA48" s="74"/>
      <c r="BB48" s="74" t="n">
        <f aca="false">IF(COUNT(BB5:BB47)&gt;0,ROUND(SUM(BB5:BB47)/COUNTIF(BB5:BB47,"&lt;&gt;"),0),0)</f>
        <v>88</v>
      </c>
      <c r="BC48" s="74"/>
      <c r="BD48" s="74"/>
      <c r="BE48" s="74" t="n">
        <f aca="false">IF(COUNT(BE5:BE47)&gt;0,ROUND(SUM(BE5:BE47)/COUNTIF(BE5:BE47,"&lt;&gt;"),0),0)</f>
        <v>78</v>
      </c>
      <c r="BF48" s="74"/>
      <c r="BG48" s="74"/>
      <c r="BH48" s="74" t="n">
        <f aca="false">IF(COUNT(BH5:BH47)&gt;0,ROUND(SUM(BH5:BH47)/COUNTIF(BH5:BH47,"&lt;&gt;"),0),0)</f>
        <v>89</v>
      </c>
      <c r="BI48" s="74" t="n">
        <f aca="false">IF(COUNT(BI5:BI47)&gt;0,ROUND(SUM(BI5:BI47)/COUNTIF(BI5:BI47,"&lt;&gt;"),0),0)</f>
        <v>99</v>
      </c>
      <c r="BJ48" s="74" t="n">
        <f aca="false">IF(COUNT(BJ5:BJ47)&gt;0,ROUND(SUM(BJ5:BJ47)/COUNTIF(BJ5:BJ47,"&lt;&gt;"),0),0)</f>
        <v>96</v>
      </c>
      <c r="BK48" s="74"/>
      <c r="BL48" s="74"/>
      <c r="BM48" s="74"/>
      <c r="BN48" s="74"/>
      <c r="BO48" s="74" t="n">
        <f aca="false">IF(COUNT(BO5:BO47)&gt;0,ROUND(SUM(BO5:BO47)/COUNTIF(BO5:BO47,"&lt;&gt;"),0),0)</f>
        <v>88</v>
      </c>
      <c r="BP48" s="74"/>
      <c r="BQ48" s="74"/>
      <c r="BR48" s="74" t="n">
        <f aca="false">IF(COUNT(BR5:BR47)&gt;0,ROUND(SUM(BR5:BR47)/COUNTIF(BR5:BR47,"&lt;&gt;"),0),0)</f>
        <v>71</v>
      </c>
      <c r="BS48" s="74" t="n">
        <f aca="false">IF(COUNT(BS5:BS47)&gt;0,ROUND(SUM(BS5:BS47)/COUNTIF(BS5:BS47,"&lt;&gt;"),0),0)</f>
        <v>87</v>
      </c>
      <c r="BT48" s="74" t="n">
        <f aca="false">IF(COUNT(BT5:BT47)&gt;0,ROUND(SUM(BT5:BT47)/COUNTIF(BT5:BT47,"&lt;&gt;"),0),0)</f>
        <v>79</v>
      </c>
      <c r="BU48" s="74" t="n">
        <f aca="false">IF(COUNT(BU5:BU47)&gt;0,ROUND(SUM(BU5:BU47)/COUNTIF(BU5:BU47,"&lt;&gt;"),0),0)</f>
        <v>82</v>
      </c>
      <c r="BV48" s="74" t="n">
        <f aca="false">IF(COUNT(BV5:BV47)&gt;0,ROUND(SUM(BV5:BV47)/COUNTIF(BV5:BV47,"&lt;&gt;"),0),0)</f>
        <v>88</v>
      </c>
      <c r="BW48" s="74"/>
      <c r="BX48" s="74"/>
      <c r="BY48" s="74"/>
      <c r="BZ48" s="74"/>
      <c r="CA48" s="74"/>
      <c r="CB48" s="74" t="n">
        <f aca="false">IF(COUNT(CB5:CB47)&gt;0,ROUND(SUM(CB5:CB47)/COUNTIF(CB5:CB47,"&lt;&gt;"),0),0)</f>
        <v>80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4" t="n">
        <f aca="false">MAX(O5:O47)</f>
        <v>100</v>
      </c>
      <c r="P49" s="74" t="n">
        <f aca="false">MAX(P5:P47)</f>
        <v>100</v>
      </c>
      <c r="Q49" s="74" t="n">
        <f aca="false">MAX(Q5:Q47)</f>
        <v>100</v>
      </c>
      <c r="R49" s="74" t="n">
        <f aca="false">MAX(R5:R47)</f>
        <v>100</v>
      </c>
      <c r="S49" s="74"/>
      <c r="T49" s="74" t="n">
        <f aca="false">MAX(T5:T47)</f>
        <v>100.5</v>
      </c>
      <c r="U49" s="74"/>
      <c r="V49" s="74" t="n">
        <f aca="false">MAX(V5:V47)</f>
        <v>76</v>
      </c>
      <c r="W49" s="74" t="n">
        <f aca="false">MAX(W5:W47)</f>
        <v>100</v>
      </c>
      <c r="X49" s="74" t="n">
        <f aca="false">MAX(X5:X47)</f>
        <v>20</v>
      </c>
      <c r="Y49" s="74" t="n">
        <f aca="false">MAX(Y5:Y47)</f>
        <v>30</v>
      </c>
      <c r="Z49" s="74" t="n">
        <f aca="false">MAX(Z5:Z47)</f>
        <v>50</v>
      </c>
      <c r="AA49" s="74" t="n">
        <f aca="false">MAX(AA5:AA47)</f>
        <v>100</v>
      </c>
      <c r="AB49" s="74" t="n">
        <f aca="false">MAX(AB5:AB47)</f>
        <v>30</v>
      </c>
      <c r="AC49" s="74" t="n">
        <f aca="false">MAX(AC5:AC47)</f>
        <v>70</v>
      </c>
      <c r="AD49" s="74" t="n">
        <f aca="false">MAX(AD5:AD47)</f>
        <v>1</v>
      </c>
      <c r="AE49" s="74" t="n">
        <f aca="false">MAX(AE5:AE47)</f>
        <v>100</v>
      </c>
      <c r="AF49" s="74" t="n">
        <f aca="false">MAX(AF5:AF47)</f>
        <v>30</v>
      </c>
      <c r="AG49" s="74" t="n">
        <f aca="false">MAX(AG5:AG47)</f>
        <v>70</v>
      </c>
      <c r="AH49" s="74" t="n">
        <f aca="false">MAX(AH5:AH47)</f>
        <v>1</v>
      </c>
      <c r="AI49" s="74" t="n">
        <f aca="false">MAX(AI5:AI47)</f>
        <v>76</v>
      </c>
      <c r="AJ49" s="74" t="n">
        <f aca="false">MAX(AJ5:AJ47)</f>
        <v>100</v>
      </c>
      <c r="AK49" s="74" t="n">
        <f aca="false">MAX(AK5:AK47)</f>
        <v>100</v>
      </c>
      <c r="AL49" s="74" t="n">
        <f aca="false">MAX(AL5:AL47)</f>
        <v>100</v>
      </c>
      <c r="AM49" s="74" t="n">
        <f aca="false">MAX(AM5:AM47)</f>
        <v>100</v>
      </c>
      <c r="AN49" s="74"/>
      <c r="AO49" s="74"/>
      <c r="AP49" s="74"/>
      <c r="AQ49" s="74"/>
      <c r="AR49" s="74"/>
      <c r="AS49" s="74"/>
      <c r="AT49" s="74"/>
      <c r="AU49" s="74" t="n">
        <f aca="false">MAX(AU5:AU47)</f>
        <v>100</v>
      </c>
      <c r="AV49" s="74" t="n">
        <f aca="false">MAX(AV5:AV47)</f>
        <v>100</v>
      </c>
      <c r="AW49" s="74" t="n">
        <f aca="false">MAX(AW5:AW47)</f>
        <v>100</v>
      </c>
      <c r="AX49" s="74"/>
      <c r="AY49" s="74"/>
      <c r="AZ49" s="74"/>
      <c r="BA49" s="74"/>
      <c r="BB49" s="74" t="n">
        <f aca="false">MAX(BB5:BB47)</f>
        <v>100</v>
      </c>
      <c r="BC49" s="74"/>
      <c r="BD49" s="74"/>
      <c r="BE49" s="74" t="n">
        <f aca="false">MAX(BE5:BE47)</f>
        <v>100</v>
      </c>
      <c r="BF49" s="74"/>
      <c r="BG49" s="74"/>
      <c r="BH49" s="76" t="n">
        <f aca="false">MAX(BH5:BH47)</f>
        <v>100</v>
      </c>
      <c r="BI49" s="74" t="n">
        <f aca="false">MAX(BI5:BI47)</f>
        <v>100</v>
      </c>
      <c r="BJ49" s="74" t="n">
        <f aca="false">MAX(BJ5:BJ47)</f>
        <v>100</v>
      </c>
      <c r="BK49" s="74"/>
      <c r="BL49" s="74"/>
      <c r="BM49" s="74"/>
      <c r="BN49" s="74"/>
      <c r="BO49" s="74" t="n">
        <f aca="false">MAX(BO5:BO47)</f>
        <v>100</v>
      </c>
      <c r="BP49" s="74"/>
      <c r="BQ49" s="74"/>
      <c r="BR49" s="74" t="n">
        <f aca="false">MAX(BR5:BR47)</f>
        <v>100</v>
      </c>
      <c r="BS49" s="76" t="n">
        <f aca="false">MAX(BS5:BS47)</f>
        <v>100.5</v>
      </c>
      <c r="BT49" s="74" t="n">
        <f aca="false">MAX(BT5:BT47)</f>
        <v>100</v>
      </c>
      <c r="BU49" s="74" t="n">
        <f aca="false">MAX(BU5:BU47)</f>
        <v>100</v>
      </c>
      <c r="BV49" s="74" t="n">
        <f aca="false">MAX(BV5:BV47)</f>
        <v>100</v>
      </c>
      <c r="BW49" s="74"/>
      <c r="BX49" s="74"/>
      <c r="BY49" s="74"/>
      <c r="BZ49" s="74"/>
      <c r="CA49" s="74"/>
      <c r="CB49" s="76" t="n">
        <f aca="false">MAX(CB5:CB47)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4" t="n">
        <f aca="false">MIN(O5:O47)</f>
        <v>0</v>
      </c>
      <c r="P50" s="74" t="n">
        <f aca="false">MIN(P5:P47)</f>
        <v>0</v>
      </c>
      <c r="Q50" s="74" t="n">
        <f aca="false">MIN(Q5:Q47)</f>
        <v>0</v>
      </c>
      <c r="R50" s="74" t="n">
        <f aca="false">MIN(R5:R47)</f>
        <v>47</v>
      </c>
      <c r="S50" s="74"/>
      <c r="T50" s="74" t="n">
        <f aca="false">MIN(T5:T47)</f>
        <v>29</v>
      </c>
      <c r="U50" s="74"/>
      <c r="V50" s="74" t="n">
        <f aca="false">MIN(V5:V47)</f>
        <v>0</v>
      </c>
      <c r="W50" s="74" t="n">
        <f aca="false">MIN(W5:W47)</f>
        <v>0</v>
      </c>
      <c r="X50" s="74" t="n">
        <f aca="false">MIN(X5:X47)</f>
        <v>0</v>
      </c>
      <c r="Y50" s="74" t="n">
        <f aca="false">MIN(Y5:Y47)</f>
        <v>0</v>
      </c>
      <c r="Z50" s="74" t="n">
        <f aca="false">MIN(Z5:Z47)</f>
        <v>0</v>
      </c>
      <c r="AA50" s="74" t="n">
        <f aca="false">MIN(AA5:AA47)</f>
        <v>0</v>
      </c>
      <c r="AB50" s="74" t="n">
        <f aca="false">MIN(AB5:AB47)</f>
        <v>0</v>
      </c>
      <c r="AC50" s="74" t="n">
        <f aca="false">MIN(AC5:AC47)</f>
        <v>0</v>
      </c>
      <c r="AD50" s="74" t="n">
        <f aca="false">MIN(AD5:AD47)</f>
        <v>0</v>
      </c>
      <c r="AE50" s="74" t="n">
        <f aca="false">MIN(AE5:AE47)</f>
        <v>0</v>
      </c>
      <c r="AF50" s="74" t="n">
        <f aca="false">MIN(AF5:AF47)</f>
        <v>15</v>
      </c>
      <c r="AG50" s="74" t="n">
        <f aca="false">MIN(AG5:AG47)</f>
        <v>0</v>
      </c>
      <c r="AH50" s="74" t="n">
        <f aca="false">MIN(AH5:AH47)</f>
        <v>0</v>
      </c>
      <c r="AI50" s="74" t="n">
        <f aca="false">MIN(AI5:AI47)</f>
        <v>0</v>
      </c>
      <c r="AJ50" s="74" t="n">
        <f aca="false">MIN(AJ5:AJ47)</f>
        <v>0</v>
      </c>
      <c r="AK50" s="74" t="n">
        <f aca="false">MIN(AK5:AK47)</f>
        <v>0</v>
      </c>
      <c r="AL50" s="74" t="n">
        <f aca="false">MIN(AL5:AL47)</f>
        <v>0</v>
      </c>
      <c r="AM50" s="74" t="n">
        <f aca="false">MIN(AM5:AM47)</f>
        <v>0</v>
      </c>
      <c r="AN50" s="74"/>
      <c r="AO50" s="74"/>
      <c r="AP50" s="74"/>
      <c r="AQ50" s="74"/>
      <c r="AR50" s="74"/>
      <c r="AS50" s="74"/>
      <c r="AT50" s="74"/>
      <c r="AU50" s="74" t="n">
        <f aca="false">MIN(AU5:AU47)</f>
        <v>47</v>
      </c>
      <c r="AV50" s="74" t="n">
        <f aca="false">MIN(AV5:AV47)</f>
        <v>0</v>
      </c>
      <c r="AW50" s="74" t="n">
        <f aca="false">MIN(AW5:AW47)</f>
        <v>68</v>
      </c>
      <c r="AX50" s="74"/>
      <c r="AY50" s="74"/>
      <c r="AZ50" s="74"/>
      <c r="BA50" s="74"/>
      <c r="BB50" s="74" t="n">
        <f aca="false">MIN(BB5:BB47)</f>
        <v>0</v>
      </c>
      <c r="BC50" s="74"/>
      <c r="BD50" s="74"/>
      <c r="BE50" s="74" t="n">
        <f aca="false">MIN(BE5:BE47)</f>
        <v>0</v>
      </c>
      <c r="BF50" s="74"/>
      <c r="BG50" s="74"/>
      <c r="BH50" s="76" t="n">
        <f aca="false">MIN(BH5:BH47)</f>
        <v>42.7</v>
      </c>
      <c r="BI50" s="74" t="n">
        <f aca="false">MIN(BI5:BI47)</f>
        <v>90</v>
      </c>
      <c r="BJ50" s="74" t="n">
        <f aca="false">MIN(BJ5:BJ47)</f>
        <v>85</v>
      </c>
      <c r="BK50" s="74"/>
      <c r="BL50" s="74"/>
      <c r="BM50" s="74"/>
      <c r="BN50" s="74"/>
      <c r="BO50" s="74" t="n">
        <f aca="false">MIN(BO5:BO47)</f>
        <v>0</v>
      </c>
      <c r="BP50" s="74"/>
      <c r="BQ50" s="74"/>
      <c r="BR50" s="74" t="n">
        <f aca="false">MIN(BR5:BR47)</f>
        <v>0</v>
      </c>
      <c r="BS50" s="76" t="n">
        <f aca="false">MIN(BS5:BS47)</f>
        <v>29</v>
      </c>
      <c r="BT50" s="74" t="n">
        <f aca="false">MIN(BT5:BT47)</f>
        <v>0</v>
      </c>
      <c r="BU50" s="74" t="n">
        <f aca="false">MIN(BU5:BU47)</f>
        <v>0</v>
      </c>
      <c r="BV50" s="74" t="n">
        <f aca="false">MIN(BV5:BV47)</f>
        <v>0</v>
      </c>
      <c r="BW50" s="74"/>
      <c r="BX50" s="74"/>
      <c r="BY50" s="74"/>
      <c r="BZ50" s="74"/>
      <c r="CA50" s="74"/>
      <c r="CB50" s="76" t="n">
        <f aca="false">MIN(CB5:CB47)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77" t="n">
        <f aca="false">COUNTIF(O5:O47,"&gt;=55")</f>
        <v>38</v>
      </c>
      <c r="P51" s="77" t="n">
        <f aca="false">COUNTIF(P5:P47,"&gt;=55")</f>
        <v>23</v>
      </c>
      <c r="Q51" s="77" t="n">
        <f aca="false">COUNTIF(Q5:Q47,"&gt;=55")</f>
        <v>36</v>
      </c>
      <c r="R51" s="77" t="n">
        <f aca="false">COUNTIF(R5:R47,"&gt;=55")</f>
        <v>37</v>
      </c>
      <c r="S51" s="77"/>
      <c r="T51" s="77" t="n">
        <f aca="false">COUNTIF(T5:T47,"&gt;=55")</f>
        <v>38</v>
      </c>
      <c r="U51" s="77"/>
      <c r="V51" s="77" t="n">
        <f aca="false">COUNTIF(V5:V47,"&gt;=55")</f>
        <v>5</v>
      </c>
      <c r="W51" s="77" t="n">
        <f aca="false">COUNTIF(W5:W45,"&gt;=55")</f>
        <v>36</v>
      </c>
      <c r="X51" s="77" t="n">
        <f aca="false">COUNTIF(X5:X47,"&gt;=55")</f>
        <v>0</v>
      </c>
      <c r="Y51" s="77" t="n">
        <f aca="false">COUNTIF(Y5:Y47,"&gt;=55")</f>
        <v>0</v>
      </c>
      <c r="Z51" s="77" t="n">
        <f aca="false">COUNTIF(Z5:Z47,"&gt;=55")</f>
        <v>0</v>
      </c>
      <c r="AA51" s="77" t="n">
        <f aca="false">COUNTIF(AA5:AA47,"&gt;=55")</f>
        <v>38</v>
      </c>
      <c r="AB51" s="77" t="n">
        <f aca="false">COUNTIF(AB5:AB47,"&gt;=55")</f>
        <v>0</v>
      </c>
      <c r="AC51" s="77" t="n">
        <f aca="false">COUNTIF(AC5:AC47,"&gt;=55")</f>
        <v>16</v>
      </c>
      <c r="AD51" s="77" t="n">
        <f aca="false">COUNTIF(AD5:AD47,"&gt;=55")</f>
        <v>0</v>
      </c>
      <c r="AE51" s="77" t="n">
        <f aca="false">COUNTIF(AE5:AE47,"&gt;=55")</f>
        <v>23</v>
      </c>
      <c r="AF51" s="77" t="n">
        <f aca="false">COUNTIF(AF5:AF47,"&gt;=55")</f>
        <v>0</v>
      </c>
      <c r="AG51" s="77" t="n">
        <f aca="false">COUNTIF(AG5:AG47,"&gt;=55")</f>
        <v>3</v>
      </c>
      <c r="AH51" s="77" t="n">
        <f aca="false">COUNTIF(AH5:AH47,"&gt;=55")</f>
        <v>0</v>
      </c>
      <c r="AI51" s="77" t="n">
        <f aca="false">COUNTIF(AI5:AI47,"&gt;=55")</f>
        <v>5</v>
      </c>
      <c r="AJ51" s="77" t="n">
        <f aca="false">COUNTIF(AJ5:AJ47,"&gt;=55")</f>
        <v>39</v>
      </c>
      <c r="AK51" s="77" t="n">
        <f aca="false">COUNTIF(AK5:AK47,"&gt;=55")</f>
        <v>25</v>
      </c>
      <c r="AL51" s="77" t="n">
        <f aca="false">COUNTIF(AL5:AL47,"&gt;=55")</f>
        <v>35</v>
      </c>
      <c r="AM51" s="77" t="n">
        <f aca="false">COUNTIF(AM5:AM47,"&gt;=55")</f>
        <v>39</v>
      </c>
      <c r="AN51" s="77"/>
      <c r="AO51" s="77"/>
      <c r="AP51" s="77"/>
      <c r="AQ51" s="77"/>
      <c r="AR51" s="77"/>
      <c r="AS51" s="77"/>
      <c r="AT51" s="77"/>
      <c r="AU51" s="74" t="n">
        <f aca="false">COUNTIF(AU5:AU47,"&gt;=55")</f>
        <v>37</v>
      </c>
      <c r="AV51" s="77" t="n">
        <f aca="false">COUNTIF(AV5:AV47,"&gt;=55")</f>
        <v>35</v>
      </c>
      <c r="AW51" s="77" t="n">
        <f aca="false">COUNTIF(AW5:AW47,"&gt;=55")</f>
        <v>41</v>
      </c>
      <c r="AX51" s="77"/>
      <c r="AY51" s="77"/>
      <c r="AZ51" s="77"/>
      <c r="BA51" s="77"/>
      <c r="BB51" s="77" t="n">
        <f aca="false">COUNTIF(BB5:BB47,"&gt;=55")</f>
        <v>36</v>
      </c>
      <c r="BC51" s="77"/>
      <c r="BD51" s="77"/>
      <c r="BE51" s="77" t="n">
        <f aca="false">COUNTIF(BE5:BE47,"&gt;=55")</f>
        <v>33</v>
      </c>
      <c r="BF51" s="77"/>
      <c r="BG51" s="77"/>
      <c r="BH51" s="76" t="n">
        <f aca="false">COUNTIF(BH5:BH47,"&gt;=55")</f>
        <v>37</v>
      </c>
      <c r="BI51" s="77" t="n">
        <f aca="false">COUNTIF(BI5:BI47,"&gt;=55")</f>
        <v>41</v>
      </c>
      <c r="BJ51" s="77" t="n">
        <f aca="false">COUNTIF(BJ5:BJ47,"&gt;=55")</f>
        <v>41</v>
      </c>
      <c r="BK51" s="77"/>
      <c r="BL51" s="77"/>
      <c r="BM51" s="77"/>
      <c r="BN51" s="77"/>
      <c r="BO51" s="77" t="n">
        <f aca="false">COUNTIF(BO5:BO47,"&gt;=55")</f>
        <v>37</v>
      </c>
      <c r="BP51" s="77"/>
      <c r="BQ51" s="77"/>
      <c r="BR51" s="77" t="n">
        <f aca="false">COUNTIF(BR5:BR47,"&gt;=55")</f>
        <v>29</v>
      </c>
      <c r="BS51" s="76" t="n">
        <f aca="false">COUNTIF(BS5:BS47,"&gt;=55")</f>
        <v>38</v>
      </c>
      <c r="BT51" s="77" t="n">
        <f aca="false">COUNTIF(BT5:BT47,"&gt;=55")</f>
        <v>33</v>
      </c>
      <c r="BU51" s="77" t="n">
        <f aca="false">COUNTIF(BU5:BU47,"&gt;=55")</f>
        <v>34</v>
      </c>
      <c r="BV51" s="77" t="n">
        <f aca="false">COUNTIF(BV5:BV47,"&gt;=55")</f>
        <v>36</v>
      </c>
      <c r="BW51" s="77"/>
      <c r="BX51" s="77"/>
      <c r="BY51" s="77"/>
      <c r="BZ51" s="77"/>
      <c r="CA51" s="77"/>
      <c r="CB51" s="76" t="n">
        <f aca="false">COUNTIF(CB5:CB47,"&gt;=55")</f>
        <v>34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77" t="n">
        <f aca="false">+$K$53-O51</f>
        <v>3</v>
      </c>
      <c r="P52" s="77" t="n">
        <f aca="false">+$K$53-P51</f>
        <v>18</v>
      </c>
      <c r="Q52" s="77" t="n">
        <f aca="false">+$K$53-Q51</f>
        <v>5</v>
      </c>
      <c r="R52" s="77" t="n">
        <f aca="false">+$K$53-R51</f>
        <v>4</v>
      </c>
      <c r="S52" s="77"/>
      <c r="T52" s="77" t="n">
        <f aca="false">+$K$53-T51</f>
        <v>3</v>
      </c>
      <c r="U52" s="77"/>
      <c r="V52" s="77" t="n">
        <f aca="false">+$K$53-V51</f>
        <v>36</v>
      </c>
      <c r="W52" s="77" t="n">
        <f aca="false">+$K$53-W51</f>
        <v>5</v>
      </c>
      <c r="X52" s="77" t="n">
        <f aca="false">+$K$53-X51</f>
        <v>41</v>
      </c>
      <c r="Y52" s="77" t="n">
        <f aca="false">+$K$53-Y51</f>
        <v>41</v>
      </c>
      <c r="Z52" s="77" t="n">
        <f aca="false">+$K$53-Z51</f>
        <v>41</v>
      </c>
      <c r="AA52" s="77" t="n">
        <f aca="false">+$K$53-AA51</f>
        <v>3</v>
      </c>
      <c r="AB52" s="77" t="n">
        <f aca="false">+$K$53-AB51</f>
        <v>41</v>
      </c>
      <c r="AC52" s="77" t="n">
        <f aca="false">+$K$53-AC51</f>
        <v>25</v>
      </c>
      <c r="AD52" s="77" t="n">
        <f aca="false">+$K$53-AD51</f>
        <v>41</v>
      </c>
      <c r="AE52" s="77" t="n">
        <f aca="false">+$K$53-AE51</f>
        <v>18</v>
      </c>
      <c r="AF52" s="77" t="n">
        <f aca="false">+$K$53-AF51</f>
        <v>41</v>
      </c>
      <c r="AG52" s="77" t="n">
        <f aca="false">+$K$53-AG51</f>
        <v>38</v>
      </c>
      <c r="AH52" s="77" t="n">
        <f aca="false">+$K$53-AH51</f>
        <v>41</v>
      </c>
      <c r="AI52" s="77" t="n">
        <f aca="false">+$K$53-AI51</f>
        <v>36</v>
      </c>
      <c r="AJ52" s="77" t="n">
        <f aca="false">+$K$53-AJ51</f>
        <v>2</v>
      </c>
      <c r="AK52" s="77" t="n">
        <f aca="false">+$K$53-AK51</f>
        <v>16</v>
      </c>
      <c r="AL52" s="77" t="n">
        <f aca="false">+$K$53-AL51</f>
        <v>6</v>
      </c>
      <c r="AM52" s="77" t="n">
        <f aca="false">+$K$53-AM51</f>
        <v>2</v>
      </c>
      <c r="AN52" s="77"/>
      <c r="AO52" s="77"/>
      <c r="AP52" s="77"/>
      <c r="AQ52" s="77"/>
      <c r="AR52" s="77"/>
      <c r="AS52" s="77"/>
      <c r="AT52" s="77"/>
      <c r="AU52" s="74" t="n">
        <f aca="false">+$K$53-AU51</f>
        <v>4</v>
      </c>
      <c r="AV52" s="77" t="n">
        <f aca="false">+$K$53-AV51</f>
        <v>6</v>
      </c>
      <c r="AW52" s="77" t="n">
        <f aca="false">+$K$53-AW51</f>
        <v>0</v>
      </c>
      <c r="AX52" s="77"/>
      <c r="AY52" s="77"/>
      <c r="AZ52" s="77"/>
      <c r="BA52" s="77"/>
      <c r="BB52" s="77" t="n">
        <f aca="false">+$K$53-BB51</f>
        <v>5</v>
      </c>
      <c r="BC52" s="77"/>
      <c r="BD52" s="77"/>
      <c r="BE52" s="77" t="n">
        <f aca="false">+$K$53-BE51</f>
        <v>8</v>
      </c>
      <c r="BF52" s="77"/>
      <c r="BG52" s="77"/>
      <c r="BH52" s="76" t="n">
        <f aca="false">+$K$53-BH51</f>
        <v>4</v>
      </c>
      <c r="BI52" s="77" t="n">
        <f aca="false">+$K$53-BI51</f>
        <v>0</v>
      </c>
      <c r="BJ52" s="77" t="n">
        <f aca="false">+$K$53-BJ51</f>
        <v>0</v>
      </c>
      <c r="BK52" s="77"/>
      <c r="BL52" s="77"/>
      <c r="BM52" s="77"/>
      <c r="BN52" s="77"/>
      <c r="BO52" s="77" t="n">
        <f aca="false">+$K$53-BO51</f>
        <v>4</v>
      </c>
      <c r="BP52" s="77"/>
      <c r="BQ52" s="77"/>
      <c r="BR52" s="77" t="n">
        <f aca="false">+$K$53-BR51</f>
        <v>12</v>
      </c>
      <c r="BS52" s="76" t="n">
        <f aca="false">+$K$53-BS51</f>
        <v>3</v>
      </c>
      <c r="BT52" s="77" t="n">
        <f aca="false">+$K$53-BT51</f>
        <v>8</v>
      </c>
      <c r="BU52" s="77" t="n">
        <f aca="false">+$K$53-BU51</f>
        <v>7</v>
      </c>
      <c r="BV52" s="77" t="n">
        <f aca="false">+$K$53-BV51</f>
        <v>5</v>
      </c>
      <c r="BW52" s="77"/>
      <c r="BX52" s="77"/>
      <c r="BY52" s="77"/>
      <c r="BZ52" s="77"/>
      <c r="CA52" s="77"/>
      <c r="CB52" s="76" t="n">
        <f aca="false">+$K$53-CB51</f>
        <v>7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41</v>
      </c>
      <c r="X53" s="65" t="n">
        <f aca="false">COUNTA(X5:X45)</f>
        <v>41</v>
      </c>
      <c r="Y53" s="65" t="n">
        <f aca="false">COUNTA(Y5:Y45)</f>
        <v>40</v>
      </c>
    </row>
    <row r="54" customFormat="false" ht="15.75" hidden="false" customHeight="true" outlineLevel="0" collapsed="false"/>
    <row r="55" customFormat="false" ht="15.75" hidden="false" customHeight="true" outlineLevel="0" collapsed="false">
      <c r="W55" s="65" t="n">
        <f aca="false">COUNTIF(W5:W45,"&lt;=30")</f>
        <v>3</v>
      </c>
    </row>
    <row r="56" customFormat="false" ht="15.75" hidden="false" customHeight="true" outlineLevel="0" collapsed="false">
      <c r="W56" s="65" t="n">
        <f aca="false">COUNTIFS(W5:W45,"&gt;49",W5:W45,"&lt;55")</f>
        <v>0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A1"/>
    <mergeCell ref="AB1:AE1"/>
    <mergeCell ref="AF1:AI1"/>
    <mergeCell ref="AJ1:AU1"/>
    <mergeCell ref="AV1:BH1"/>
    <mergeCell ref="BI1:BS1"/>
    <mergeCell ref="BT1:CB1"/>
    <mergeCell ref="O2:W2"/>
  </mergeCells>
  <conditionalFormatting sqref="AE5:AE45 AI5:AI45 AU5:AX45 AY5:AZ19 BA5:BG45 BS5:BS45 AY21:AZ45 BH52 BS52:CB52">
    <cfRule type="cellIs" priority="2" operator="lessThan" aboveAverage="0" equalAverage="0" bottom="0" percent="0" rank="0" text="" dxfId="1">
      <formula>54.5</formula>
    </cfRule>
  </conditionalFormatting>
  <conditionalFormatting sqref="AE5:AE47 AI46:AX47 AY5:AZ19 BA5:BG47 BI5:BM47 BN5:BN9 BO5:BR47 BT6:CA47 BN11:BN47 AY21:AZ47 AA46:AA47 BH46:BH47 AI5:AI45 AT5:AX45">
    <cfRule type="containsText" priority="3" operator="containsText" aboveAverage="0" equalAverage="0" bottom="0" percent="0" rank="0" text="A" dxfId="2">
      <formula>NOT(ISERROR(SEARCH("A",AA5)))</formula>
    </cfRule>
  </conditionalFormatting>
  <conditionalFormatting sqref="BH5:BH45">
    <cfRule type="cellIs" priority="4" operator="lessThan" aboveAverage="0" equalAverage="0" bottom="0" percent="0" rank="0" text="" dxfId="1">
      <formula>54.5</formula>
    </cfRule>
  </conditionalFormatting>
  <conditionalFormatting sqref="BH5:BH45">
    <cfRule type="containsText" priority="5" operator="containsText" aboveAverage="0" equalAverage="0" bottom="0" percent="0" rank="0" text="A" dxfId="2">
      <formula>NOT(ISERROR(SEARCH("A",BH5)))</formula>
    </cfRule>
  </conditionalFormatting>
  <conditionalFormatting sqref="O5:V45 AA5:AA45">
    <cfRule type="cellIs" priority="6" operator="lessThan" aboveAverage="0" equalAverage="0" bottom="0" percent="0" rank="0" text="" dxfId="1">
      <formula>54.5</formula>
    </cfRule>
  </conditionalFormatting>
  <conditionalFormatting sqref="AA5:AA45">
    <cfRule type="containsText" priority="7" operator="containsText" aboveAverage="0" equalAverage="0" bottom="0" percent="0" rank="0" text="A" dxfId="2">
      <formula>NOT(ISERROR(SEARCH("A",AA5)))</formula>
    </cfRule>
  </conditionalFormatting>
  <dataValidations count="2">
    <dataValidation allowBlank="true" operator="between" showDropDown="false" showErrorMessage="false" showInputMessage="false" sqref="AD5:AD45" type="list">
      <formula1>$D$50:$D$53</formula1>
      <formula2>0</formula2>
    </dataValidation>
    <dataValidation allowBlank="true" operator="between" showDropDown="false" showErrorMessage="true" showInputMessage="false" sqref="AH5:AH45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P10" colorId="64" zoomScale="100" zoomScaleNormal="100" zoomScalePageLayoutView="100" workbookViewId="0">
      <selection pane="topLeft" activeCell="BQ38" activeCellId="1" sqref="BN:BN BQ38"/>
    </sheetView>
  </sheetViews>
  <sheetFormatPr defaultColWidth="14.515625" defaultRowHeight="15" zeroHeight="false" outlineLevelRow="0" outlineLevelCol="0"/>
  <cols>
    <col collapsed="false" customWidth="true" hidden="true" outlineLevel="0" max="1" min="1" style="0" width="12.14"/>
    <col collapsed="false" customWidth="true" hidden="true" outlineLevel="0" max="2" min="2" style="0" width="3.43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43"/>
    <col collapsed="false" customWidth="true" hidden="false" outlineLevel="0" max="7" min="7" style="0" width="9.43"/>
    <col collapsed="false" customWidth="true" hidden="false" outlineLevel="0" max="8" min="8" style="0" width="3.43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27.43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6" min="24" style="0" width="6.01"/>
    <col collapsed="false" customWidth="true" hidden="false" outlineLevel="0" max="27" min="27" style="0" width="4.14"/>
    <col collapsed="false" customWidth="true" hidden="false" outlineLevel="0" max="30" min="28" style="0" width="6.01"/>
    <col collapsed="false" customWidth="true" hidden="false" outlineLevel="0" max="31" min="31" style="0" width="4.14"/>
    <col collapsed="false" customWidth="true" hidden="false" outlineLevel="0" max="34" min="32" style="0" width="6.71"/>
    <col collapsed="false" customWidth="true" hidden="false" outlineLevel="0" max="35" min="35" style="0" width="4.14"/>
    <col collapsed="false" customWidth="true" hidden="false" outlineLevel="0" max="46" min="36" style="0" width="6.71"/>
    <col collapsed="false" customWidth="true" hidden="false" outlineLevel="0" max="47" min="47" style="0" width="7.41"/>
    <col collapsed="false" customWidth="true" hidden="false" outlineLevel="0" max="59" min="48" style="0" width="6.71"/>
    <col collapsed="false" customWidth="true" hidden="false" outlineLevel="0" max="60" min="60" style="0" width="4.71"/>
    <col collapsed="false" customWidth="true" hidden="false" outlineLevel="0" max="70" min="61" style="0" width="6.71"/>
    <col collapsed="false" customWidth="true" hidden="false" outlineLevel="0" max="71" min="71" style="0" width="4.71"/>
    <col collapsed="false" customWidth="true" hidden="false" outlineLevel="0" max="79" min="72" style="0" width="6.71"/>
    <col collapsed="false" customWidth="true" hidden="false" outlineLevel="0" max="80" min="80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 t="s">
        <v>13</v>
      </c>
      <c r="AC1" s="28"/>
      <c r="AD1" s="28"/>
      <c r="AE1" s="28"/>
      <c r="AF1" s="29" t="s">
        <v>14</v>
      </c>
      <c r="AG1" s="29"/>
      <c r="AH1" s="29"/>
      <c r="AI1" s="29"/>
      <c r="AJ1" s="30" t="s">
        <v>15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 t="s">
        <v>16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2" t="s">
        <v>17</v>
      </c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3" t="s">
        <v>18</v>
      </c>
      <c r="BU1" s="33"/>
      <c r="BV1" s="33"/>
      <c r="BW1" s="33"/>
      <c r="BX1" s="33"/>
      <c r="BY1" s="33"/>
      <c r="BZ1" s="33"/>
      <c r="CA1" s="33"/>
      <c r="CB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6"/>
      <c r="AB2" s="35" t="n">
        <v>30</v>
      </c>
      <c r="AC2" s="35" t="n">
        <v>70</v>
      </c>
      <c r="AD2" s="35"/>
      <c r="AE2" s="36"/>
      <c r="AF2" s="35" t="n">
        <v>40</v>
      </c>
      <c r="AG2" s="35" t="n">
        <v>60</v>
      </c>
      <c r="AH2" s="35"/>
      <c r="AI2" s="38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39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31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32"/>
      <c r="BT2" s="27"/>
      <c r="BU2" s="27"/>
      <c r="BV2" s="27"/>
      <c r="BW2" s="27"/>
      <c r="BX2" s="27"/>
      <c r="BY2" s="27"/>
      <c r="BZ2" s="27"/>
      <c r="CA2" s="27"/>
      <c r="CB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36"/>
      <c r="AB3" s="42" t="n">
        <v>0.3</v>
      </c>
      <c r="AC3" s="42" t="n">
        <v>0.7</v>
      </c>
      <c r="AD3" s="42"/>
      <c r="AE3" s="36"/>
      <c r="AF3" s="42" t="n">
        <f aca="false">AF2/100</f>
        <v>0.4</v>
      </c>
      <c r="AG3" s="42" t="n">
        <f aca="false">AG2/100</f>
        <v>0.6</v>
      </c>
      <c r="AH3" s="42"/>
      <c r="AI3" s="38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9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31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32"/>
      <c r="BT3" s="43"/>
      <c r="BU3" s="43"/>
      <c r="BV3" s="43"/>
      <c r="BW3" s="43"/>
      <c r="BX3" s="43"/>
      <c r="BY3" s="43"/>
      <c r="BZ3" s="43"/>
      <c r="CA3" s="43"/>
      <c r="CB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36" t="s">
        <v>32</v>
      </c>
      <c r="AB4" s="27" t="s">
        <v>40</v>
      </c>
      <c r="AC4" s="27" t="s">
        <v>41</v>
      </c>
      <c r="AD4" s="27" t="s">
        <v>43</v>
      </c>
      <c r="AE4" s="36" t="s">
        <v>33</v>
      </c>
      <c r="AF4" s="27" t="s">
        <v>40</v>
      </c>
      <c r="AG4" s="27" t="s">
        <v>41</v>
      </c>
      <c r="AH4" s="27" t="s">
        <v>43</v>
      </c>
      <c r="AI4" s="29" t="s">
        <v>39</v>
      </c>
      <c r="AJ4" s="48" t="s">
        <v>44</v>
      </c>
      <c r="AK4" s="48" t="s">
        <v>45</v>
      </c>
      <c r="AL4" s="48" t="s">
        <v>46</v>
      </c>
      <c r="AM4" s="48" t="s">
        <v>47</v>
      </c>
      <c r="AN4" s="48" t="s">
        <v>48</v>
      </c>
      <c r="AO4" s="48" t="s">
        <v>49</v>
      </c>
      <c r="AP4" s="48" t="s">
        <v>50</v>
      </c>
      <c r="AQ4" s="48" t="s">
        <v>51</v>
      </c>
      <c r="AR4" s="48" t="s">
        <v>52</v>
      </c>
      <c r="AS4" s="48" t="s">
        <v>53</v>
      </c>
      <c r="AT4" s="48" t="s">
        <v>54</v>
      </c>
      <c r="AU4" s="49" t="s">
        <v>35</v>
      </c>
      <c r="AV4" s="48" t="s">
        <v>44</v>
      </c>
      <c r="AW4" s="48" t="s">
        <v>45</v>
      </c>
      <c r="AX4" s="48" t="s">
        <v>46</v>
      </c>
      <c r="AY4" s="48" t="s">
        <v>47</v>
      </c>
      <c r="AZ4" s="48" t="s">
        <v>48</v>
      </c>
      <c r="BA4" s="48" t="s">
        <v>49</v>
      </c>
      <c r="BB4" s="48" t="s">
        <v>50</v>
      </c>
      <c r="BC4" s="48" t="s">
        <v>51</v>
      </c>
      <c r="BD4" s="48" t="s">
        <v>52</v>
      </c>
      <c r="BE4" s="48" t="s">
        <v>53</v>
      </c>
      <c r="BF4" s="48" t="s">
        <v>55</v>
      </c>
      <c r="BG4" s="48" t="s">
        <v>56</v>
      </c>
      <c r="BH4" s="50" t="s">
        <v>36</v>
      </c>
      <c r="BI4" s="48" t="s">
        <v>44</v>
      </c>
      <c r="BJ4" s="48" t="s">
        <v>45</v>
      </c>
      <c r="BK4" s="48" t="s">
        <v>46</v>
      </c>
      <c r="BL4" s="48" t="s">
        <v>47</v>
      </c>
      <c r="BM4" s="48" t="s">
        <v>48</v>
      </c>
      <c r="BN4" s="48" t="s">
        <v>49</v>
      </c>
      <c r="BO4" s="48" t="s">
        <v>50</v>
      </c>
      <c r="BP4" s="48" t="s">
        <v>51</v>
      </c>
      <c r="BQ4" s="48" t="s">
        <v>52</v>
      </c>
      <c r="BR4" s="48" t="s">
        <v>53</v>
      </c>
      <c r="BS4" s="51" t="s">
        <v>37</v>
      </c>
      <c r="BT4" s="48" t="s">
        <v>45</v>
      </c>
      <c r="BU4" s="48" t="s">
        <v>46</v>
      </c>
      <c r="BV4" s="48" t="s">
        <v>47</v>
      </c>
      <c r="BW4" s="48" t="s">
        <v>48</v>
      </c>
      <c r="BX4" s="48" t="s">
        <v>49</v>
      </c>
      <c r="BY4" s="48" t="s">
        <v>50</v>
      </c>
      <c r="BZ4" s="48" t="s">
        <v>51</v>
      </c>
      <c r="CA4" s="48" t="s">
        <v>52</v>
      </c>
      <c r="CB4" s="52" t="s">
        <v>38</v>
      </c>
    </row>
    <row r="5" customFormat="false" ht="15.75" hidden="false" customHeight="true" outlineLevel="0" collapsed="false">
      <c r="A5" s="13" t="str">
        <f aca="false">$E5&amp;"-"&amp;$F5</f>
        <v>202060657-9</v>
      </c>
      <c r="B5" s="18" t="n">
        <f aca="false">$W5</f>
        <v>85</v>
      </c>
      <c r="C5" s="13"/>
      <c r="D5" s="53" t="n">
        <v>1</v>
      </c>
      <c r="E5" s="53" t="s">
        <v>507</v>
      </c>
      <c r="F5" s="53" t="s">
        <v>60</v>
      </c>
      <c r="G5" s="53" t="s">
        <v>508</v>
      </c>
      <c r="H5" s="53" t="s">
        <v>115</v>
      </c>
      <c r="I5" s="53" t="s">
        <v>509</v>
      </c>
      <c r="J5" s="53" t="s">
        <v>410</v>
      </c>
      <c r="K5" s="53" t="s">
        <v>510</v>
      </c>
      <c r="L5" s="53" t="s">
        <v>58</v>
      </c>
      <c r="M5" s="53" t="s">
        <v>64</v>
      </c>
      <c r="N5" s="53" t="s">
        <v>511</v>
      </c>
      <c r="O5" s="54" t="n">
        <f aca="false">$AA5</f>
        <v>88.5</v>
      </c>
      <c r="P5" s="54" t="n">
        <f aca="false">$AE5</f>
        <v>75</v>
      </c>
      <c r="Q5" s="54" t="n">
        <f aca="false">IFERROR(IF($V5&lt;&gt;0,ROUND((MAX(O5:P5)*0.5+$V5*0.5),0),ROUND(($O5*0.5+$P5*0.5),0)),)</f>
        <v>82</v>
      </c>
      <c r="R5" s="54" t="n">
        <f aca="false">$AU5</f>
        <v>98.3</v>
      </c>
      <c r="S5" s="54" t="n">
        <f aca="false">$BH5</f>
        <v>72</v>
      </c>
      <c r="T5" s="54" t="n">
        <f aca="false">$BS5</f>
        <v>80.2</v>
      </c>
      <c r="U5" s="54" t="n">
        <f aca="false">$CB5</f>
        <v>87.5</v>
      </c>
      <c r="V5" s="55" t="n">
        <f aca="false">$AI5</f>
        <v>0</v>
      </c>
      <c r="W5" s="56" t="n">
        <f aca="false">IF($Q5&gt;=55,ROUND($Q5*$Q$3+$R5*$R$3+$S5*$S$3+$T5*$T$3+$U5*$U$3,0),$Q5)</f>
        <v>85</v>
      </c>
      <c r="X5" s="54" t="n">
        <v>20</v>
      </c>
      <c r="Y5" s="57" t="n">
        <v>28.5</v>
      </c>
      <c r="Z5" s="57" t="n">
        <v>40</v>
      </c>
      <c r="AA5" s="58" t="n">
        <f aca="false">IFERROR(SUM(X5:Z5),0)</f>
        <v>88.5</v>
      </c>
      <c r="AB5" s="57" t="n">
        <v>20</v>
      </c>
      <c r="AC5" s="57" t="n">
        <v>55</v>
      </c>
      <c r="AD5" s="54" t="n">
        <v>1</v>
      </c>
      <c r="AE5" s="58" t="n">
        <f aca="false">ROUND(AB5+(AC5*AD5),0)</f>
        <v>75</v>
      </c>
      <c r="AF5" s="57"/>
      <c r="AG5" s="57"/>
      <c r="AH5" s="57"/>
      <c r="AI5" s="58" t="n">
        <f aca="false">ROUND(SUM(AF5:AG5)*AH5,0)</f>
        <v>0</v>
      </c>
      <c r="AJ5" s="61" t="n">
        <f aca="false">IFERROR(__xludf.dummyfunction("""COMPUTED_VALUE"""),100)</f>
        <v>100</v>
      </c>
      <c r="AK5" s="61" t="n">
        <f aca="false">IFERROR(__xludf.dummyfunction("""COMPUTED_VALUE"""),100)</f>
        <v>100</v>
      </c>
      <c r="AL5" s="61" t="n">
        <f aca="false">IFERROR(__xludf.dummyfunction("""COMPUTED_VALUE"""),100)</f>
        <v>100</v>
      </c>
      <c r="AM5" s="61" t="n">
        <f aca="false">IFERROR(__xludf.dummyfunction("""COMPUTED_VALUE"""),100)</f>
        <v>100</v>
      </c>
      <c r="AN5" s="61" t="n">
        <f aca="false">IFERROR(__xludf.dummyfunction("""COMPUTED_VALUE"""),100)</f>
        <v>100</v>
      </c>
      <c r="AO5" s="61" t="n">
        <f aca="false">IFERROR(__xludf.dummyfunction("""COMPUTED_VALUE"""),100)</f>
        <v>100</v>
      </c>
      <c r="AP5" s="61" t="n">
        <f aca="false">IFERROR(__xludf.dummyfunction("""COMPUTED_VALUE"""),100)</f>
        <v>100</v>
      </c>
      <c r="AQ5" s="61" t="n">
        <f aca="false">IFERROR(__xludf.dummyfunction("""COMPUTED_VALUE"""),83)</f>
        <v>83</v>
      </c>
      <c r="AR5" s="61" t="n">
        <f aca="false">IFERROR(__xludf.dummyfunction("""COMPUTED_VALUE"""),100)</f>
        <v>100</v>
      </c>
      <c r="AS5" s="61" t="n">
        <f aca="false">IFERROR(__xludf.dummyfunction("""COMPUTED_VALUE"""),100)</f>
        <v>100</v>
      </c>
      <c r="AT5" s="62"/>
      <c r="AU5" s="58" t="n">
        <f aca="false">IFERROR(AVERAGE(AJ5:AT5),0)</f>
        <v>98.3</v>
      </c>
      <c r="AV5" s="62" t="n">
        <v>77</v>
      </c>
      <c r="AW5" s="62" t="n">
        <v>86</v>
      </c>
      <c r="AX5" s="62" t="n">
        <v>100</v>
      </c>
      <c r="AY5" s="62" t="n">
        <v>68</v>
      </c>
      <c r="AZ5" s="62" t="n">
        <v>62</v>
      </c>
      <c r="BA5" s="62" t="n">
        <v>77</v>
      </c>
      <c r="BB5" s="62" t="n">
        <v>86</v>
      </c>
      <c r="BC5" s="62" t="n">
        <v>0</v>
      </c>
      <c r="BD5" s="62" t="n">
        <v>87</v>
      </c>
      <c r="BE5" s="62" t="n">
        <v>77</v>
      </c>
      <c r="BF5" s="62"/>
      <c r="BG5" s="62"/>
      <c r="BH5" s="58" t="n">
        <f aca="false">IFERROR(AVERAGE(AV5:BG5),0)</f>
        <v>72</v>
      </c>
      <c r="BI5" s="62" t="n">
        <v>97</v>
      </c>
      <c r="BJ5" s="62" t="n">
        <v>100</v>
      </c>
      <c r="BK5" s="62" t="n">
        <v>100</v>
      </c>
      <c r="BL5" s="62" t="n">
        <v>100</v>
      </c>
      <c r="BM5" s="62" t="n">
        <v>105</v>
      </c>
      <c r="BN5" s="83" t="n">
        <v>0</v>
      </c>
      <c r="BO5" s="62" t="n">
        <v>100</v>
      </c>
      <c r="BP5" s="62" t="n">
        <v>100</v>
      </c>
      <c r="BQ5" s="62" t="n">
        <v>100</v>
      </c>
      <c r="BR5" s="62" t="n">
        <v>0</v>
      </c>
      <c r="BS5" s="58" t="n">
        <f aca="false">IFERROR(AVERAGE(BI5:BR5),0)</f>
        <v>80.2</v>
      </c>
      <c r="BT5" s="61" t="n">
        <f aca="false">IFERROR(__xludf.dummyfunction("""COMPUTED_VALUE"""),100)</f>
        <v>100</v>
      </c>
      <c r="BU5" s="61" t="n">
        <f aca="false">IFERROR(__xludf.dummyfunction("""COMPUTED_VALUE"""),100)</f>
        <v>100</v>
      </c>
      <c r="BV5" s="61" t="n">
        <f aca="false">IFERROR(__xludf.dummyfunction("""COMPUTED_VALUE"""),100)</f>
        <v>100</v>
      </c>
      <c r="BW5" s="61" t="n">
        <f aca="false">IFERROR(__xludf.dummyfunction("""COMPUTED_VALUE"""),100)</f>
        <v>100</v>
      </c>
      <c r="BX5" s="61" t="n">
        <f aca="false">IFERROR(__xludf.dummyfunction("""COMPUTED_VALUE"""),100)</f>
        <v>100</v>
      </c>
      <c r="BY5" s="61" t="n">
        <f aca="false">IFERROR(__xludf.dummyfunction("""COMPUTED_VALUE"""),100)</f>
        <v>100</v>
      </c>
      <c r="BZ5" s="61" t="n">
        <f aca="false">IFERROR(__xludf.dummyfunction("""COMPUTED_VALUE"""),0)</f>
        <v>0</v>
      </c>
      <c r="CA5" s="61" t="n">
        <f aca="false">IFERROR(__xludf.dummyfunction("""COMPUTED_VALUE"""),100)</f>
        <v>100</v>
      </c>
      <c r="CB5" s="61" t="n">
        <f aca="false">IFERROR(__xludf.dummyfunction("""COMPUTED_VALUE"""),87.5)</f>
        <v>87.5</v>
      </c>
    </row>
    <row r="6" customFormat="false" ht="15.75" hidden="false" customHeight="true" outlineLevel="0" collapsed="false">
      <c r="A6" s="13" t="str">
        <f aca="false">$E6&amp;"-"&amp;$F6</f>
        <v>202060648-k</v>
      </c>
      <c r="B6" s="18" t="n">
        <f aca="false">$W6</f>
        <v>100</v>
      </c>
      <c r="C6" s="13"/>
      <c r="D6" s="63" t="n">
        <v>2</v>
      </c>
      <c r="E6" s="53" t="s">
        <v>512</v>
      </c>
      <c r="F6" s="53" t="s">
        <v>278</v>
      </c>
      <c r="G6" s="53" t="s">
        <v>513</v>
      </c>
      <c r="H6" s="53" t="s">
        <v>113</v>
      </c>
      <c r="I6" s="53" t="s">
        <v>286</v>
      </c>
      <c r="J6" s="53" t="s">
        <v>514</v>
      </c>
      <c r="K6" s="53" t="s">
        <v>515</v>
      </c>
      <c r="L6" s="53" t="s">
        <v>58</v>
      </c>
      <c r="M6" s="53" t="s">
        <v>64</v>
      </c>
      <c r="N6" s="53" t="s">
        <v>516</v>
      </c>
      <c r="O6" s="54" t="n">
        <f aca="false">$AA6</f>
        <v>100</v>
      </c>
      <c r="P6" s="54" t="n">
        <f aca="false">$AE6</f>
        <v>100</v>
      </c>
      <c r="Q6" s="54" t="n">
        <f aca="false">IFERROR(IF($V6&lt;&gt;0,ROUND((MAX(O6:P6)*0.5+$V6*0.5),0),ROUND(($O6*0.5+$P6*0.5),0)),)</f>
        <v>100</v>
      </c>
      <c r="R6" s="54" t="n">
        <f aca="false">$AU6</f>
        <v>100</v>
      </c>
      <c r="S6" s="54" t="n">
        <f aca="false">$BH6</f>
        <v>100</v>
      </c>
      <c r="T6" s="54" t="n">
        <f aca="false">$BS6</f>
        <v>101.5</v>
      </c>
      <c r="U6" s="54" t="n">
        <f aca="false">$CB6</f>
        <v>100</v>
      </c>
      <c r="V6" s="55" t="n">
        <f aca="false">$AI6</f>
        <v>0</v>
      </c>
      <c r="W6" s="56" t="n">
        <f aca="false">IF($Q6&gt;=55,ROUND($Q6*$Q$3+$R6*$R$3+$S6*$S$3+$T6*$T$3+$U6*$U$3,0),$Q6)</f>
        <v>100</v>
      </c>
      <c r="X6" s="54" t="n">
        <v>20</v>
      </c>
      <c r="Y6" s="57" t="n">
        <v>30</v>
      </c>
      <c r="Z6" s="57" t="n">
        <v>50</v>
      </c>
      <c r="AA6" s="58" t="n">
        <f aca="false">IFERROR(SUM(X6:Z6),0)</f>
        <v>100</v>
      </c>
      <c r="AB6" s="57" t="n">
        <v>30</v>
      </c>
      <c r="AC6" s="57" t="n">
        <v>70</v>
      </c>
      <c r="AD6" s="54" t="n">
        <v>1</v>
      </c>
      <c r="AE6" s="58" t="n">
        <f aca="false">ROUND(AB6+(AC6*AD6),0)</f>
        <v>100</v>
      </c>
      <c r="AF6" s="57"/>
      <c r="AG6" s="57"/>
      <c r="AH6" s="57"/>
      <c r="AI6" s="58" t="n">
        <f aca="false">ROUND(SUM(AF6:AG6)*AH6,0)</f>
        <v>0</v>
      </c>
      <c r="AJ6" s="61" t="n">
        <f aca="false">IFERROR(__xludf.dummyfunction("""COMPUTED_VALUE"""),100)</f>
        <v>100</v>
      </c>
      <c r="AK6" s="61" t="n">
        <f aca="false">IFERROR(__xludf.dummyfunction("""COMPUTED_VALUE"""),100)</f>
        <v>100</v>
      </c>
      <c r="AL6" s="61" t="n">
        <f aca="false">IFERROR(__xludf.dummyfunction("""COMPUTED_VALUE"""),100)</f>
        <v>100</v>
      </c>
      <c r="AM6" s="61" t="n">
        <f aca="false">IFERROR(__xludf.dummyfunction("""COMPUTED_VALUE"""),100)</f>
        <v>100</v>
      </c>
      <c r="AN6" s="61" t="n">
        <f aca="false">IFERROR(__xludf.dummyfunction("""COMPUTED_VALUE"""),100)</f>
        <v>100</v>
      </c>
      <c r="AO6" s="61" t="n">
        <f aca="false">IFERROR(__xludf.dummyfunction("""COMPUTED_VALUE"""),100)</f>
        <v>100</v>
      </c>
      <c r="AP6" s="61" t="n">
        <f aca="false">IFERROR(__xludf.dummyfunction("""COMPUTED_VALUE"""),100)</f>
        <v>100</v>
      </c>
      <c r="AQ6" s="61" t="n">
        <f aca="false">IFERROR(__xludf.dummyfunction("""COMPUTED_VALUE"""),100)</f>
        <v>100</v>
      </c>
      <c r="AR6" s="61" t="n">
        <f aca="false">IFERROR(__xludf.dummyfunction("""COMPUTED_VALUE"""),100)</f>
        <v>100</v>
      </c>
      <c r="AS6" s="61" t="n">
        <f aca="false">IFERROR(__xludf.dummyfunction("""COMPUTED_VALUE"""),100)</f>
        <v>100</v>
      </c>
      <c r="AT6" s="62"/>
      <c r="AU6" s="58" t="n">
        <f aca="false">IFERROR(AVERAGE(AJ6:AT6),0)</f>
        <v>100</v>
      </c>
      <c r="AV6" s="62" t="n">
        <v>100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/>
      <c r="BG6" s="62"/>
      <c r="BH6" s="58" t="n">
        <f aca="false">IFERROR(AVERAGE(AV6:BG6),0)</f>
        <v>100</v>
      </c>
      <c r="BI6" s="62" t="n">
        <v>100</v>
      </c>
      <c r="BJ6" s="62" t="n">
        <v>100</v>
      </c>
      <c r="BK6" s="62" t="n">
        <v>100</v>
      </c>
      <c r="BL6" s="62" t="n">
        <v>110</v>
      </c>
      <c r="BM6" s="62" t="n">
        <v>105</v>
      </c>
      <c r="BN6" s="62" t="n">
        <v>100</v>
      </c>
      <c r="BO6" s="62" t="n">
        <v>100</v>
      </c>
      <c r="BP6" s="62" t="n">
        <v>100</v>
      </c>
      <c r="BQ6" s="62" t="n">
        <v>100</v>
      </c>
      <c r="BR6" s="62" t="n">
        <v>100</v>
      </c>
      <c r="BS6" s="58" t="n">
        <f aca="false">IFERROR(AVERAGE(BI6:BR6),0)</f>
        <v>101.5</v>
      </c>
      <c r="BT6" s="61" t="n">
        <f aca="false">IFERROR(__xludf.dummyfunction("""COMPUTED_VALUE"""),100)</f>
        <v>100</v>
      </c>
      <c r="BU6" s="61" t="n">
        <f aca="false">IFERROR(__xludf.dummyfunction("""COMPUTED_VALUE"""),100)</f>
        <v>100</v>
      </c>
      <c r="BV6" s="61" t="n">
        <f aca="false">IFERROR(__xludf.dummyfunction("""COMPUTED_VALUE"""),100)</f>
        <v>100</v>
      </c>
      <c r="BW6" s="61" t="n">
        <f aca="false">IFERROR(__xludf.dummyfunction("""COMPUTED_VALUE"""),100)</f>
        <v>100</v>
      </c>
      <c r="BX6" s="61" t="n">
        <f aca="false">IFERROR(__xludf.dummyfunction("""COMPUTED_VALUE"""),100)</f>
        <v>100</v>
      </c>
      <c r="BY6" s="61" t="n">
        <f aca="false">IFERROR(__xludf.dummyfunction("""COMPUTED_VALUE"""),100)</f>
        <v>100</v>
      </c>
      <c r="BZ6" s="61" t="n">
        <f aca="false">IFERROR(__xludf.dummyfunction("""COMPUTED_VALUE"""),100)</f>
        <v>100</v>
      </c>
      <c r="CA6" s="61" t="n">
        <f aca="false">IFERROR(__xludf.dummyfunction("""COMPUTED_VALUE"""),100)</f>
        <v>100</v>
      </c>
      <c r="CB6" s="61" t="n">
        <f aca="false">IFERROR(__xludf.dummyfunction("""COMPUTED_VALUE"""),100)</f>
        <v>100</v>
      </c>
    </row>
    <row r="7" customFormat="false" ht="15.75" hidden="false" customHeight="true" outlineLevel="0" collapsed="false">
      <c r="A7" s="13" t="str">
        <f aca="false">$E7&amp;"-"&amp;$F7</f>
        <v>202060533-5</v>
      </c>
      <c r="B7" s="18" t="n">
        <f aca="false">$W7</f>
        <v>74</v>
      </c>
      <c r="C7" s="13"/>
      <c r="D7" s="63" t="n">
        <v>3</v>
      </c>
      <c r="E7" s="53" t="s">
        <v>517</v>
      </c>
      <c r="F7" s="53" t="s">
        <v>83</v>
      </c>
      <c r="G7" s="53" t="s">
        <v>518</v>
      </c>
      <c r="H7" s="53" t="s">
        <v>81</v>
      </c>
      <c r="I7" s="53" t="s">
        <v>519</v>
      </c>
      <c r="J7" s="53" t="s">
        <v>143</v>
      </c>
      <c r="K7" s="53" t="s">
        <v>520</v>
      </c>
      <c r="L7" s="53" t="s">
        <v>58</v>
      </c>
      <c r="M7" s="53" t="s">
        <v>64</v>
      </c>
      <c r="N7" s="53" t="s">
        <v>521</v>
      </c>
      <c r="O7" s="54" t="n">
        <f aca="false">$AA7</f>
        <v>72</v>
      </c>
      <c r="P7" s="54" t="n">
        <f aca="false">$AE7</f>
        <v>30</v>
      </c>
      <c r="Q7" s="54" t="n">
        <f aca="false">IFERROR(IF($V7&lt;&gt;0,ROUND((MAX(O7:P7)*0.5+$V7*0.5),0),ROUND(($O7*0.5+$P7*0.5),0)),)</f>
        <v>69</v>
      </c>
      <c r="R7" s="54" t="n">
        <f aca="false">$AU7</f>
        <v>68</v>
      </c>
      <c r="S7" s="54" t="n">
        <f aca="false">$BH7</f>
        <v>100</v>
      </c>
      <c r="T7" s="54" t="n">
        <f aca="false">$BS7</f>
        <v>81.5</v>
      </c>
      <c r="U7" s="54" t="n">
        <f aca="false">$CB7</f>
        <v>100</v>
      </c>
      <c r="V7" s="55" t="n">
        <f aca="false">$AI7</f>
        <v>65</v>
      </c>
      <c r="W7" s="56" t="n">
        <f aca="false">IF($Q7&gt;=55,ROUND($Q7*$Q$3+$R7*$R$3+$S7*$S$3+$T7*$T$3+$U7*$U$3,0),$Q7)</f>
        <v>74</v>
      </c>
      <c r="X7" s="54" t="n">
        <v>20</v>
      </c>
      <c r="Y7" s="57" t="n">
        <v>27</v>
      </c>
      <c r="Z7" s="57" t="n">
        <v>25</v>
      </c>
      <c r="AA7" s="58" t="n">
        <f aca="false">IFERROR(SUM(X7:Z7),0)</f>
        <v>72</v>
      </c>
      <c r="AB7" s="57" t="n">
        <v>30</v>
      </c>
      <c r="AC7" s="57"/>
      <c r="AD7" s="54" t="n">
        <v>0</v>
      </c>
      <c r="AE7" s="58" t="n">
        <f aca="false">ROUND(AB7+(AC7*AD7),0)</f>
        <v>30</v>
      </c>
      <c r="AF7" s="57" t="n">
        <v>30</v>
      </c>
      <c r="AG7" s="57" t="n">
        <v>35</v>
      </c>
      <c r="AH7" s="57" t="n">
        <v>1</v>
      </c>
      <c r="AI7" s="58" t="n">
        <f aca="false">ROUND(SUM(AF7:AG7)*AH7,0)</f>
        <v>65</v>
      </c>
      <c r="AJ7" s="61" t="n">
        <f aca="false">IFERROR(__xludf.dummyfunction("""COMPUTED_VALUE"""),67)</f>
        <v>67</v>
      </c>
      <c r="AK7" s="61" t="n">
        <f aca="false">IFERROR(__xludf.dummyfunction("""COMPUTED_VALUE"""),100)</f>
        <v>100</v>
      </c>
      <c r="AL7" s="61" t="n">
        <f aca="false">IFERROR(__xludf.dummyfunction("""COMPUTED_VALUE"""),100)</f>
        <v>100</v>
      </c>
      <c r="AM7" s="61" t="n">
        <f aca="false">IFERROR(__xludf.dummyfunction("""COMPUTED_VALUE"""),100)</f>
        <v>100</v>
      </c>
      <c r="AN7" s="61" t="n">
        <f aca="false">IFERROR(__xludf.dummyfunction("""COMPUTED_VALUE"""),0)</f>
        <v>0</v>
      </c>
      <c r="AO7" s="61" t="n">
        <f aca="false">IFERROR(__xludf.dummyfunction("""COMPUTED_VALUE"""),20)</f>
        <v>20</v>
      </c>
      <c r="AP7" s="61" t="n">
        <f aca="false">IFERROR(__xludf.dummyfunction("""COMPUTED_VALUE"""),60)</f>
        <v>60</v>
      </c>
      <c r="AQ7" s="61" t="n">
        <f aca="false">IFERROR(__xludf.dummyfunction("""COMPUTED_VALUE"""),33)</f>
        <v>33</v>
      </c>
      <c r="AR7" s="61" t="n">
        <f aca="false">IFERROR(__xludf.dummyfunction("""COMPUTED_VALUE"""),100)</f>
        <v>100</v>
      </c>
      <c r="AS7" s="61" t="n">
        <f aca="false">IFERROR(__xludf.dummyfunction("""COMPUTED_VALUE"""),100)</f>
        <v>100</v>
      </c>
      <c r="AT7" s="62"/>
      <c r="AU7" s="58" t="n">
        <f aca="false">IFERROR(AVERAGE(AJ7:AT7),0)</f>
        <v>68</v>
      </c>
      <c r="AV7" s="62" t="n">
        <v>100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100</v>
      </c>
      <c r="BD7" s="62" t="n">
        <v>100</v>
      </c>
      <c r="BE7" s="62" t="n">
        <v>100</v>
      </c>
      <c r="BF7" s="62"/>
      <c r="BG7" s="62"/>
      <c r="BH7" s="58" t="n">
        <f aca="false">IFERROR(AVERAGE(AV7:BG7),0)</f>
        <v>100</v>
      </c>
      <c r="BI7" s="62" t="n">
        <v>100</v>
      </c>
      <c r="BJ7" s="62" t="n">
        <v>100</v>
      </c>
      <c r="BK7" s="62" t="n">
        <v>100</v>
      </c>
      <c r="BL7" s="62" t="n">
        <v>95</v>
      </c>
      <c r="BM7" s="62" t="n">
        <v>105</v>
      </c>
      <c r="BN7" s="62" t="n">
        <v>0</v>
      </c>
      <c r="BO7" s="62" t="n">
        <v>100</v>
      </c>
      <c r="BP7" s="62" t="n">
        <v>95</v>
      </c>
      <c r="BQ7" s="62" t="n">
        <v>95</v>
      </c>
      <c r="BR7" s="62" t="n">
        <v>25</v>
      </c>
      <c r="BS7" s="58" t="n">
        <f aca="false">IFERROR(AVERAGE(BI7:BR7),0)</f>
        <v>81.5</v>
      </c>
      <c r="BT7" s="61" t="n">
        <f aca="false">IFERROR(__xludf.dummyfunction("""COMPUTED_VALUE"""),100)</f>
        <v>100</v>
      </c>
      <c r="BU7" s="61" t="n">
        <f aca="false">IFERROR(__xludf.dummyfunction("""COMPUTED_VALUE"""),100)</f>
        <v>100</v>
      </c>
      <c r="BV7" s="61" t="n">
        <f aca="false">IFERROR(__xludf.dummyfunction("""COMPUTED_VALUE"""),100)</f>
        <v>100</v>
      </c>
      <c r="BW7" s="61" t="n">
        <f aca="false">IFERROR(__xludf.dummyfunction("""COMPUTED_VALUE"""),100)</f>
        <v>100</v>
      </c>
      <c r="BX7" s="61" t="n">
        <f aca="false">IFERROR(__xludf.dummyfunction("""COMPUTED_VALUE"""),100)</f>
        <v>100</v>
      </c>
      <c r="BY7" s="61" t="n">
        <f aca="false">IFERROR(__xludf.dummyfunction("""COMPUTED_VALUE"""),100)</f>
        <v>100</v>
      </c>
      <c r="BZ7" s="61" t="n">
        <f aca="false">IFERROR(__xludf.dummyfunction("""COMPUTED_VALUE"""),100)</f>
        <v>100</v>
      </c>
      <c r="CA7" s="61" t="n">
        <f aca="false">IFERROR(__xludf.dummyfunction("""COMPUTED_VALUE"""),100)</f>
        <v>100</v>
      </c>
      <c r="CB7" s="61" t="n">
        <f aca="false">IFERROR(__xludf.dummyfunction("""COMPUTED_VALUE"""),100)</f>
        <v>100</v>
      </c>
    </row>
    <row r="8" customFormat="false" ht="15.75" hidden="false" customHeight="true" outlineLevel="0" collapsed="false">
      <c r="A8" s="13" t="str">
        <f aca="false">$E8&amp;"-"&amp;$F8</f>
        <v>202060621-8</v>
      </c>
      <c r="B8" s="18" t="n">
        <f aca="false">$W8</f>
        <v>93</v>
      </c>
      <c r="C8" s="13"/>
      <c r="D8" s="63" t="n">
        <v>4</v>
      </c>
      <c r="E8" s="53" t="s">
        <v>522</v>
      </c>
      <c r="F8" s="53" t="s">
        <v>113</v>
      </c>
      <c r="G8" s="53" t="s">
        <v>523</v>
      </c>
      <c r="H8" s="53" t="s">
        <v>122</v>
      </c>
      <c r="I8" s="53" t="s">
        <v>524</v>
      </c>
      <c r="J8" s="53" t="s">
        <v>525</v>
      </c>
      <c r="K8" s="53" t="s">
        <v>526</v>
      </c>
      <c r="L8" s="53" t="s">
        <v>58</v>
      </c>
      <c r="M8" s="53" t="s">
        <v>64</v>
      </c>
      <c r="N8" s="53" t="s">
        <v>527</v>
      </c>
      <c r="O8" s="54" t="n">
        <f aca="false">$AA8</f>
        <v>75</v>
      </c>
      <c r="P8" s="54" t="n">
        <f aca="false">$AE8</f>
        <v>100</v>
      </c>
      <c r="Q8" s="54" t="n">
        <f aca="false">IFERROR(IF($V8&lt;&gt;0,ROUND((MAX(O8:P8)*0.5+$V8*0.5),0),ROUND(($O8*0.5+$P8*0.5),0)),)</f>
        <v>88</v>
      </c>
      <c r="R8" s="54" t="n">
        <f aca="false">$AU8</f>
        <v>98</v>
      </c>
      <c r="S8" s="54" t="n">
        <f aca="false">$BH8</f>
        <v>99.1</v>
      </c>
      <c r="T8" s="54" t="n">
        <f aca="false">$BS8</f>
        <v>99</v>
      </c>
      <c r="U8" s="54" t="n">
        <f aca="false">$CB8</f>
        <v>100</v>
      </c>
      <c r="V8" s="55" t="n">
        <f aca="false">$AI8</f>
        <v>0</v>
      </c>
      <c r="W8" s="56" t="n">
        <f aca="false">IF($Q8&gt;=55,ROUND($Q8*$Q$3+$R8*$R$3+$S8*$S$3+$T8*$T$3+$U8*$U$3,0),$Q8)</f>
        <v>93</v>
      </c>
      <c r="X8" s="54" t="n">
        <v>15</v>
      </c>
      <c r="Y8" s="57" t="n">
        <v>30</v>
      </c>
      <c r="Z8" s="57" t="n">
        <v>30</v>
      </c>
      <c r="AA8" s="58" t="n">
        <f aca="false">IFERROR(SUM(X8:Z8),0)</f>
        <v>75</v>
      </c>
      <c r="AB8" s="57" t="n">
        <v>30</v>
      </c>
      <c r="AC8" s="57" t="n">
        <v>70</v>
      </c>
      <c r="AD8" s="54" t="n">
        <v>1</v>
      </c>
      <c r="AE8" s="58" t="n">
        <f aca="false">ROUND(AB8+(AC8*AD8),0)</f>
        <v>100</v>
      </c>
      <c r="AF8" s="57"/>
      <c r="AG8" s="57"/>
      <c r="AH8" s="57"/>
      <c r="AI8" s="58" t="n">
        <f aca="false">ROUND(SUM(AF8:AG8)*AH8,0)</f>
        <v>0</v>
      </c>
      <c r="AJ8" s="61" t="n">
        <f aca="false">IFERROR(__xludf.dummyfunction("""COMPUTED_VALUE"""),80)</f>
        <v>80</v>
      </c>
      <c r="AK8" s="61" t="n">
        <f aca="false">IFERROR(__xludf.dummyfunction("""COMPUTED_VALUE"""),100)</f>
        <v>100</v>
      </c>
      <c r="AL8" s="61" t="n">
        <f aca="false">IFERROR(__xludf.dummyfunction("""COMPUTED_VALUE"""),100)</f>
        <v>100</v>
      </c>
      <c r="AM8" s="61" t="n">
        <f aca="false">IFERROR(__xludf.dummyfunction("""COMPUTED_VALUE"""),100)</f>
        <v>100</v>
      </c>
      <c r="AN8" s="61" t="n">
        <f aca="false">IFERROR(__xludf.dummyfunction("""COMPUTED_VALUE"""),100)</f>
        <v>100</v>
      </c>
      <c r="AO8" s="61" t="n">
        <f aca="false">IFERROR(__xludf.dummyfunction("""COMPUTED_VALUE"""),100)</f>
        <v>100</v>
      </c>
      <c r="AP8" s="61" t="n">
        <f aca="false">IFERROR(__xludf.dummyfunction("""COMPUTED_VALUE"""),100)</f>
        <v>100</v>
      </c>
      <c r="AQ8" s="61" t="n">
        <f aca="false">IFERROR(__xludf.dummyfunction("""COMPUTED_VALUE"""),100)</f>
        <v>100</v>
      </c>
      <c r="AR8" s="61" t="n">
        <f aca="false">IFERROR(__xludf.dummyfunction("""COMPUTED_VALUE"""),100)</f>
        <v>100</v>
      </c>
      <c r="AS8" s="61" t="n">
        <f aca="false">IFERROR(__xludf.dummyfunction("""COMPUTED_VALUE"""),100)</f>
        <v>100</v>
      </c>
      <c r="AT8" s="62"/>
      <c r="AU8" s="58" t="n">
        <f aca="false">IFERROR(AVERAGE(AJ8:AT8),0)</f>
        <v>98</v>
      </c>
      <c r="AV8" s="62" t="n">
        <v>100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91</v>
      </c>
      <c r="BD8" s="62" t="n">
        <v>100</v>
      </c>
      <c r="BE8" s="62" t="n">
        <v>100</v>
      </c>
      <c r="BF8" s="62"/>
      <c r="BG8" s="62"/>
      <c r="BH8" s="58" t="n">
        <f aca="false">IFERROR(AVERAGE(AV8:BG8),0)</f>
        <v>99.1</v>
      </c>
      <c r="BI8" s="62" t="n">
        <v>100</v>
      </c>
      <c r="BJ8" s="62" t="n">
        <v>100</v>
      </c>
      <c r="BK8" s="62" t="n">
        <v>90</v>
      </c>
      <c r="BL8" s="62" t="n">
        <v>100</v>
      </c>
      <c r="BM8" s="62" t="n">
        <v>105</v>
      </c>
      <c r="BN8" s="62" t="n">
        <v>95</v>
      </c>
      <c r="BO8" s="62" t="n">
        <v>100</v>
      </c>
      <c r="BP8" s="62" t="n">
        <v>100</v>
      </c>
      <c r="BQ8" s="62" t="n">
        <v>100</v>
      </c>
      <c r="BR8" s="62" t="n">
        <v>100</v>
      </c>
      <c r="BS8" s="58" t="n">
        <f aca="false">IFERROR(AVERAGE(BI8:BR8),0)</f>
        <v>99</v>
      </c>
      <c r="BT8" s="61" t="n">
        <f aca="false">IFERROR(__xludf.dummyfunction("""COMPUTED_VALUE"""),100)</f>
        <v>100</v>
      </c>
      <c r="BU8" s="61" t="n">
        <f aca="false">IFERROR(__xludf.dummyfunction("""COMPUTED_VALUE"""),100)</f>
        <v>100</v>
      </c>
      <c r="BV8" s="61" t="n">
        <f aca="false">IFERROR(__xludf.dummyfunction("""COMPUTED_VALUE"""),100)</f>
        <v>100</v>
      </c>
      <c r="BW8" s="61" t="n">
        <f aca="false">IFERROR(__xludf.dummyfunction("""COMPUTED_VALUE"""),100)</f>
        <v>100</v>
      </c>
      <c r="BX8" s="61" t="n">
        <f aca="false">IFERROR(__xludf.dummyfunction("""COMPUTED_VALUE"""),100)</f>
        <v>100</v>
      </c>
      <c r="BY8" s="61" t="n">
        <f aca="false">IFERROR(__xludf.dummyfunction("""COMPUTED_VALUE"""),100)</f>
        <v>100</v>
      </c>
      <c r="BZ8" s="61" t="n">
        <f aca="false">IFERROR(__xludf.dummyfunction("""COMPUTED_VALUE"""),100)</f>
        <v>100</v>
      </c>
      <c r="CA8" s="61" t="n">
        <f aca="false">IFERROR(__xludf.dummyfunction("""COMPUTED_VALUE"""),100)</f>
        <v>100</v>
      </c>
      <c r="CB8" s="61" t="n">
        <f aca="false">IFERROR(__xludf.dummyfunction("""COMPUTED_VALUE"""),100)</f>
        <v>100</v>
      </c>
    </row>
    <row r="9" customFormat="false" ht="15.75" hidden="false" customHeight="true" outlineLevel="0" collapsed="false">
      <c r="A9" s="13" t="str">
        <f aca="false">$E9&amp;"-"&amp;$F9</f>
        <v>202060679-k</v>
      </c>
      <c r="B9" s="18" t="n">
        <f aca="false">$W9</f>
        <v>70</v>
      </c>
      <c r="C9" s="13"/>
      <c r="D9" s="63" t="n">
        <v>5</v>
      </c>
      <c r="E9" s="53" t="s">
        <v>528</v>
      </c>
      <c r="F9" s="53" t="s">
        <v>278</v>
      </c>
      <c r="G9" s="53" t="s">
        <v>529</v>
      </c>
      <c r="H9" s="53" t="s">
        <v>122</v>
      </c>
      <c r="I9" s="53" t="s">
        <v>530</v>
      </c>
      <c r="J9" s="53" t="s">
        <v>166</v>
      </c>
      <c r="K9" s="53" t="s">
        <v>531</v>
      </c>
      <c r="L9" s="53" t="s">
        <v>58</v>
      </c>
      <c r="M9" s="53" t="s">
        <v>64</v>
      </c>
      <c r="N9" s="53" t="s">
        <v>532</v>
      </c>
      <c r="O9" s="54" t="n">
        <f aca="false">$AA9</f>
        <v>93.5</v>
      </c>
      <c r="P9" s="54" t="n">
        <f aca="false">$AE9</f>
        <v>0</v>
      </c>
      <c r="Q9" s="66" t="n">
        <f aca="false">IFERROR(IF($V9&lt;&gt;0,ROUND(AVERAGE(AA9,AE9,AI9),0),ROUND(($O9*0.5+$P9*0.5),0)),)</f>
        <v>58</v>
      </c>
      <c r="R9" s="54" t="n">
        <f aca="false">$AU9</f>
        <v>90</v>
      </c>
      <c r="S9" s="54" t="n">
        <f aca="false">$BH9</f>
        <v>89</v>
      </c>
      <c r="T9" s="54" t="n">
        <f aca="false">$BS9</f>
        <v>69.5</v>
      </c>
      <c r="U9" s="54" t="n">
        <f aca="false">$CB9</f>
        <v>100</v>
      </c>
      <c r="V9" s="55" t="n">
        <f aca="false">$AI9</f>
        <v>80</v>
      </c>
      <c r="W9" s="56" t="n">
        <f aca="false">IF($Q9&gt;=55,ROUND($Q9*$Q$3+$R9*$R$3+$S9*$S$3+$T9*$T$3+$U9*$U$3,0),$Q9)</f>
        <v>70</v>
      </c>
      <c r="X9" s="54" t="n">
        <v>15</v>
      </c>
      <c r="Y9" s="57" t="n">
        <v>28.5</v>
      </c>
      <c r="Z9" s="57" t="n">
        <v>50</v>
      </c>
      <c r="AA9" s="58" t="n">
        <f aca="false">IFERROR(SUM(X9:Z9),0)</f>
        <v>93.5</v>
      </c>
      <c r="AB9" s="79" t="n">
        <v>0</v>
      </c>
      <c r="AC9" s="79" t="n">
        <v>0</v>
      </c>
      <c r="AD9" s="66" t="n">
        <v>0</v>
      </c>
      <c r="AE9" s="81" t="n">
        <f aca="false">ROUND(AB9+(AC9*AD9),0)</f>
        <v>0</v>
      </c>
      <c r="AF9" s="57" t="n">
        <v>25</v>
      </c>
      <c r="AG9" s="57" t="n">
        <v>55</v>
      </c>
      <c r="AH9" s="57" t="n">
        <v>1</v>
      </c>
      <c r="AI9" s="58" t="n">
        <f aca="false">ROUND(SUM(AF9:AG9)*AH9,0)</f>
        <v>80</v>
      </c>
      <c r="AJ9" s="61" t="n">
        <f aca="false">IFERROR(__xludf.dummyfunction("""COMPUTED_VALUE"""),100)</f>
        <v>100</v>
      </c>
      <c r="AK9" s="61" t="n">
        <f aca="false">IFERROR(__xludf.dummyfunction("""COMPUTED_VALUE"""),100)</f>
        <v>100</v>
      </c>
      <c r="AL9" s="61" t="n">
        <f aca="false">IFERROR(__xludf.dummyfunction("""COMPUTED_VALUE"""),100)</f>
        <v>100</v>
      </c>
      <c r="AM9" s="61" t="n">
        <f aca="false">IFERROR(__xludf.dummyfunction("""COMPUTED_VALUE"""),100)</f>
        <v>100</v>
      </c>
      <c r="AN9" s="61" t="n">
        <f aca="false">IFERROR(__xludf.dummyfunction("""COMPUTED_VALUE"""),100)</f>
        <v>100</v>
      </c>
      <c r="AO9" s="61" t="n">
        <f aca="false">IFERROR(__xludf.dummyfunction("""COMPUTED_VALUE"""),100)</f>
        <v>100</v>
      </c>
      <c r="AP9" s="61" t="n">
        <f aca="false">IFERROR(__xludf.dummyfunction("""COMPUTED_VALUE"""),100)</f>
        <v>100</v>
      </c>
      <c r="AQ9" s="61" t="n">
        <f aca="false">IFERROR(__xludf.dummyfunction("""COMPUTED_VALUE"""),0)</f>
        <v>0</v>
      </c>
      <c r="AR9" s="61" t="n">
        <f aca="false">IFERROR(__xludf.dummyfunction("""COMPUTED_VALUE"""),100)</f>
        <v>100</v>
      </c>
      <c r="AS9" s="61" t="n">
        <f aca="false">IFERROR(__xludf.dummyfunction("""COMPUTED_VALUE"""),100)</f>
        <v>100</v>
      </c>
      <c r="AT9" s="62"/>
      <c r="AU9" s="58" t="n">
        <f aca="false">IFERROR(AVERAGE(AJ9:AT9),0)</f>
        <v>90</v>
      </c>
      <c r="AV9" s="62" t="n">
        <v>86</v>
      </c>
      <c r="AW9" s="62" t="n">
        <v>88</v>
      </c>
      <c r="AX9" s="62" t="n">
        <v>89</v>
      </c>
      <c r="AY9" s="62" t="n">
        <v>96</v>
      </c>
      <c r="AZ9" s="62" t="n">
        <v>98</v>
      </c>
      <c r="BA9" s="62" t="n">
        <v>55</v>
      </c>
      <c r="BB9" s="62" t="n">
        <v>98</v>
      </c>
      <c r="BC9" s="62" t="n">
        <v>100</v>
      </c>
      <c r="BD9" s="62" t="n">
        <v>100</v>
      </c>
      <c r="BE9" s="62" t="n">
        <v>80</v>
      </c>
      <c r="BF9" s="62"/>
      <c r="BG9" s="62"/>
      <c r="BH9" s="58" t="n">
        <f aca="false">IFERROR(AVERAGE(AV9:BG9),0)</f>
        <v>89</v>
      </c>
      <c r="BI9" s="62" t="n">
        <v>100</v>
      </c>
      <c r="BJ9" s="62" t="n">
        <v>100</v>
      </c>
      <c r="BK9" s="62" t="n">
        <v>100</v>
      </c>
      <c r="BL9" s="62" t="n">
        <v>90</v>
      </c>
      <c r="BM9" s="62" t="n">
        <v>105</v>
      </c>
      <c r="BN9" s="83" t="n">
        <v>0</v>
      </c>
      <c r="BO9" s="62" t="n">
        <v>100</v>
      </c>
      <c r="BP9" s="62" t="n">
        <v>100</v>
      </c>
      <c r="BQ9" s="62" t="n">
        <v>0</v>
      </c>
      <c r="BR9" s="62" t="n">
        <v>0</v>
      </c>
      <c r="BS9" s="58" t="n">
        <f aca="false">IFERROR(AVERAGE(BI9:BR9),0)</f>
        <v>69.5</v>
      </c>
      <c r="BT9" s="61" t="n">
        <f aca="false">IFERROR(__xludf.dummyfunction("""COMPUTED_VALUE"""),100)</f>
        <v>100</v>
      </c>
      <c r="BU9" s="61" t="n">
        <f aca="false">IFERROR(__xludf.dummyfunction("""COMPUTED_VALUE"""),100)</f>
        <v>100</v>
      </c>
      <c r="BV9" s="61" t="n">
        <f aca="false">IFERROR(__xludf.dummyfunction("""COMPUTED_VALUE"""),100)</f>
        <v>100</v>
      </c>
      <c r="BW9" s="61" t="n">
        <f aca="false">IFERROR(__xludf.dummyfunction("""COMPUTED_VALUE"""),100)</f>
        <v>100</v>
      </c>
      <c r="BX9" s="61" t="n">
        <f aca="false">IFERROR(__xludf.dummyfunction("""COMPUTED_VALUE"""),100)</f>
        <v>100</v>
      </c>
      <c r="BY9" s="61" t="n">
        <f aca="false">IFERROR(__xludf.dummyfunction("""COMPUTED_VALUE"""),100)</f>
        <v>100</v>
      </c>
      <c r="BZ9" s="61" t="n">
        <f aca="false">IFERROR(__xludf.dummyfunction("""COMPUTED_VALUE"""),100)</f>
        <v>100</v>
      </c>
      <c r="CA9" s="61" t="n">
        <f aca="false">IFERROR(__xludf.dummyfunction("""COMPUTED_VALUE"""),100)</f>
        <v>100</v>
      </c>
      <c r="CB9" s="61" t="n">
        <f aca="false">IFERROR(__xludf.dummyfunction("""COMPUTED_VALUE"""),100)</f>
        <v>100</v>
      </c>
    </row>
    <row r="10" customFormat="false" ht="15.75" hidden="false" customHeight="true" outlineLevel="0" collapsed="false">
      <c r="A10" s="13" t="str">
        <f aca="false">$E10&amp;"-"&amp;$F10</f>
        <v>202060556-4</v>
      </c>
      <c r="B10" s="18" t="n">
        <f aca="false">$W10</f>
        <v>76</v>
      </c>
      <c r="C10" s="13"/>
      <c r="D10" s="63" t="n">
        <v>6</v>
      </c>
      <c r="E10" s="53" t="s">
        <v>533</v>
      </c>
      <c r="F10" s="53" t="s">
        <v>122</v>
      </c>
      <c r="G10" s="53" t="s">
        <v>534</v>
      </c>
      <c r="H10" s="53" t="s">
        <v>60</v>
      </c>
      <c r="I10" s="53" t="s">
        <v>535</v>
      </c>
      <c r="J10" s="53" t="s">
        <v>117</v>
      </c>
      <c r="K10" s="53" t="s">
        <v>536</v>
      </c>
      <c r="L10" s="53" t="s">
        <v>58</v>
      </c>
      <c r="M10" s="53" t="s">
        <v>64</v>
      </c>
      <c r="N10" s="53" t="s">
        <v>537</v>
      </c>
      <c r="O10" s="54" t="n">
        <f aca="false">$AA10</f>
        <v>73.5</v>
      </c>
      <c r="P10" s="54" t="n">
        <f aca="false">$AE10</f>
        <v>50</v>
      </c>
      <c r="Q10" s="54" t="n">
        <f aca="false">IFERROR(IF($V10&lt;&gt;0,ROUND((MAX(O10:P10)*0.5+$V10*0.5),0),ROUND(($O10*0.5+$P10*0.5),0)),)</f>
        <v>62</v>
      </c>
      <c r="R10" s="54" t="n">
        <f aca="false">$AU10</f>
        <v>98</v>
      </c>
      <c r="S10" s="54" t="n">
        <f aca="false">$BH10</f>
        <v>100</v>
      </c>
      <c r="T10" s="54" t="n">
        <f aca="false">$BS10</f>
        <v>78.5</v>
      </c>
      <c r="U10" s="54" t="n">
        <f aca="false">$CB10</f>
        <v>100</v>
      </c>
      <c r="V10" s="55" t="n">
        <f aca="false">$AI10</f>
        <v>0</v>
      </c>
      <c r="W10" s="56" t="n">
        <f aca="false">IF($Q10&gt;=55,ROUND($Q10*$Q$3+$R10*$R$3+$S10*$S$3+$T10*$T$3+$U10*$U$3,0),$Q10)</f>
        <v>76</v>
      </c>
      <c r="X10" s="54" t="n">
        <v>15</v>
      </c>
      <c r="Y10" s="57" t="n">
        <v>28.5</v>
      </c>
      <c r="Z10" s="57" t="n">
        <v>30</v>
      </c>
      <c r="AA10" s="58" t="n">
        <f aca="false">IFERROR(SUM(X10:Z10),0)</f>
        <v>73.5</v>
      </c>
      <c r="AB10" s="57" t="n">
        <v>0</v>
      </c>
      <c r="AC10" s="57" t="n">
        <v>50</v>
      </c>
      <c r="AD10" s="54" t="n">
        <v>1</v>
      </c>
      <c r="AE10" s="58" t="n">
        <f aca="false">ROUND(AB10+(AC10*AD10),0)</f>
        <v>50</v>
      </c>
      <c r="AF10" s="57"/>
      <c r="AG10" s="57"/>
      <c r="AH10" s="57"/>
      <c r="AI10" s="58" t="n">
        <f aca="false">ROUND(SUM(AF10:AG10)*AH10,0)</f>
        <v>0</v>
      </c>
      <c r="AJ10" s="61" t="n">
        <f aca="false">IFERROR(__xludf.dummyfunction("""COMPUTED_VALUE"""),100)</f>
        <v>100</v>
      </c>
      <c r="AK10" s="61" t="n">
        <f aca="false">IFERROR(__xludf.dummyfunction("""COMPUTED_VALUE"""),100)</f>
        <v>100</v>
      </c>
      <c r="AL10" s="61" t="n">
        <f aca="false">IFERROR(__xludf.dummyfunction("""COMPUTED_VALUE"""),100)</f>
        <v>100</v>
      </c>
      <c r="AM10" s="61" t="n">
        <f aca="false">IFERROR(__xludf.dummyfunction("""COMPUTED_VALUE"""),100)</f>
        <v>100</v>
      </c>
      <c r="AN10" s="61" t="n">
        <f aca="false">IFERROR(__xludf.dummyfunction("""COMPUTED_VALUE"""),100)</f>
        <v>100</v>
      </c>
      <c r="AO10" s="61" t="n">
        <f aca="false">IFERROR(__xludf.dummyfunction("""COMPUTED_VALUE"""),100)</f>
        <v>100</v>
      </c>
      <c r="AP10" s="61" t="n">
        <f aca="false">IFERROR(__xludf.dummyfunction("""COMPUTED_VALUE"""),80)</f>
        <v>80</v>
      </c>
      <c r="AQ10" s="61" t="n">
        <f aca="false">IFERROR(__xludf.dummyfunction("""COMPUTED_VALUE"""),100)</f>
        <v>100</v>
      </c>
      <c r="AR10" s="61" t="n">
        <f aca="false">IFERROR(__xludf.dummyfunction("""COMPUTED_VALUE"""),100)</f>
        <v>100</v>
      </c>
      <c r="AS10" s="61" t="n">
        <f aca="false">IFERROR(__xludf.dummyfunction("""COMPUTED_VALUE"""),100)</f>
        <v>100</v>
      </c>
      <c r="AT10" s="62"/>
      <c r="AU10" s="58" t="n">
        <f aca="false">IFERROR(AVERAGE(AJ10:AT10),0)</f>
        <v>98</v>
      </c>
      <c r="AV10" s="62" t="n">
        <v>100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/>
      <c r="BG10" s="62"/>
      <c r="BH10" s="58" t="n">
        <f aca="false">IFERROR(AVERAGE(AV10:BG10),0)</f>
        <v>100</v>
      </c>
      <c r="BI10" s="62" t="n">
        <v>100</v>
      </c>
      <c r="BJ10" s="62" t="n">
        <v>100</v>
      </c>
      <c r="BK10" s="62" t="n">
        <v>100</v>
      </c>
      <c r="BL10" s="62" t="n">
        <v>90</v>
      </c>
      <c r="BM10" s="62" t="n">
        <v>105</v>
      </c>
      <c r="BN10" s="62" t="n">
        <v>0</v>
      </c>
      <c r="BO10" s="62" t="n">
        <v>90</v>
      </c>
      <c r="BP10" s="62" t="n">
        <v>100</v>
      </c>
      <c r="BQ10" s="62" t="n">
        <v>100</v>
      </c>
      <c r="BR10" s="62" t="n">
        <v>0</v>
      </c>
      <c r="BS10" s="58" t="n">
        <f aca="false">IFERROR(AVERAGE(BI10:BR10),0)</f>
        <v>78.5</v>
      </c>
      <c r="BT10" s="61" t="n">
        <f aca="false">IFERROR(__xludf.dummyfunction("""COMPUTED_VALUE"""),100)</f>
        <v>100</v>
      </c>
      <c r="BU10" s="61" t="n">
        <f aca="false">IFERROR(__xludf.dummyfunction("""COMPUTED_VALUE"""),100)</f>
        <v>100</v>
      </c>
      <c r="BV10" s="61" t="n">
        <f aca="false">IFERROR(__xludf.dummyfunction("""COMPUTED_VALUE"""),100)</f>
        <v>100</v>
      </c>
      <c r="BW10" s="61" t="n">
        <f aca="false">IFERROR(__xludf.dummyfunction("""COMPUTED_VALUE"""),100)</f>
        <v>100</v>
      </c>
      <c r="BX10" s="61" t="n">
        <f aca="false">IFERROR(__xludf.dummyfunction("""COMPUTED_VALUE"""),100)</f>
        <v>100</v>
      </c>
      <c r="BY10" s="61" t="n">
        <f aca="false">IFERROR(__xludf.dummyfunction("""COMPUTED_VALUE"""),100)</f>
        <v>100</v>
      </c>
      <c r="BZ10" s="61" t="n">
        <f aca="false">IFERROR(__xludf.dummyfunction("""COMPUTED_VALUE"""),100)</f>
        <v>100</v>
      </c>
      <c r="CA10" s="61" t="n">
        <f aca="false">IFERROR(__xludf.dummyfunction("""COMPUTED_VALUE"""),100)</f>
        <v>100</v>
      </c>
      <c r="CB10" s="61" t="n">
        <f aca="false">IFERROR(__xludf.dummyfunction("""COMPUTED_VALUE"""),100)</f>
        <v>100</v>
      </c>
    </row>
    <row r="11" customFormat="false" ht="15.75" hidden="false" customHeight="true" outlineLevel="0" collapsed="false">
      <c r="A11" s="13" t="str">
        <f aca="false">$E11&amp;"-"&amp;$F11</f>
        <v>202060641-2</v>
      </c>
      <c r="B11" s="18" t="n">
        <f aca="false">$W11</f>
        <v>84</v>
      </c>
      <c r="C11" s="13"/>
      <c r="D11" s="63" t="n">
        <v>7</v>
      </c>
      <c r="E11" s="53" t="s">
        <v>538</v>
      </c>
      <c r="F11" s="53" t="s">
        <v>67</v>
      </c>
      <c r="G11" s="53" t="s">
        <v>539</v>
      </c>
      <c r="H11" s="53" t="s">
        <v>67</v>
      </c>
      <c r="I11" s="53" t="s">
        <v>315</v>
      </c>
      <c r="J11" s="53" t="s">
        <v>540</v>
      </c>
      <c r="K11" s="53" t="s">
        <v>541</v>
      </c>
      <c r="L11" s="53" t="s">
        <v>58</v>
      </c>
      <c r="M11" s="53" t="s">
        <v>64</v>
      </c>
      <c r="N11" s="53" t="s">
        <v>542</v>
      </c>
      <c r="O11" s="54" t="n">
        <f aca="false">$AA11</f>
        <v>98.5</v>
      </c>
      <c r="P11" s="54" t="n">
        <f aca="false">$AE11</f>
        <v>55</v>
      </c>
      <c r="Q11" s="54" t="n">
        <f aca="false">IFERROR(IF($V11&lt;&gt;0,ROUND((MAX(O11:P11)*0.5+$V11*0.5),0),ROUND(($O11*0.5+$P11*0.5),0)),)</f>
        <v>77</v>
      </c>
      <c r="R11" s="54" t="n">
        <f aca="false">$AU11</f>
        <v>95</v>
      </c>
      <c r="S11" s="54" t="n">
        <f aca="false">$BH11</f>
        <v>90</v>
      </c>
      <c r="T11" s="54" t="n">
        <f aca="false">$BS11</f>
        <v>89</v>
      </c>
      <c r="U11" s="54" t="n">
        <f aca="false">$CB11</f>
        <v>75</v>
      </c>
      <c r="V11" s="55" t="n">
        <f aca="false">$AI11</f>
        <v>0</v>
      </c>
      <c r="W11" s="56" t="n">
        <f aca="false">IF($Q11&gt;=55,ROUND($Q11*$Q$3+$R11*$R$3+$S11*$S$3+$T11*$T$3+$U11*$U$3,0),$Q11)</f>
        <v>84</v>
      </c>
      <c r="X11" s="54" t="n">
        <v>20</v>
      </c>
      <c r="Y11" s="57" t="n">
        <v>28.5</v>
      </c>
      <c r="Z11" s="57" t="n">
        <v>50</v>
      </c>
      <c r="AA11" s="58" t="n">
        <f aca="false">IFERROR(SUM(X11:Z11),0)</f>
        <v>98.5</v>
      </c>
      <c r="AB11" s="57"/>
      <c r="AC11" s="57" t="n">
        <v>55</v>
      </c>
      <c r="AD11" s="54" t="n">
        <v>1</v>
      </c>
      <c r="AE11" s="58" t="n">
        <f aca="false">ROUND(AB11+(AC11*AD11),0)</f>
        <v>55</v>
      </c>
      <c r="AF11" s="57"/>
      <c r="AG11" s="57"/>
      <c r="AH11" s="57"/>
      <c r="AI11" s="58" t="n">
        <f aca="false">ROUND(SUM(AF11:AG11)*AH11,0)</f>
        <v>0</v>
      </c>
      <c r="AJ11" s="61" t="n">
        <f aca="false">IFERROR(__xludf.dummyfunction("""COMPUTED_VALUE"""),100)</f>
        <v>100</v>
      </c>
      <c r="AK11" s="61" t="n">
        <f aca="false">IFERROR(__xludf.dummyfunction("""COMPUTED_VALUE"""),100)</f>
        <v>100</v>
      </c>
      <c r="AL11" s="61" t="n">
        <f aca="false">IFERROR(__xludf.dummyfunction("""COMPUTED_VALUE"""),100)</f>
        <v>100</v>
      </c>
      <c r="AM11" s="61" t="n">
        <f aca="false">IFERROR(__xludf.dummyfunction("""COMPUTED_VALUE"""),100)</f>
        <v>100</v>
      </c>
      <c r="AN11" s="61" t="n">
        <f aca="false">IFERROR(__xludf.dummyfunction("""COMPUTED_VALUE"""),50)</f>
        <v>50</v>
      </c>
      <c r="AO11" s="61" t="n">
        <f aca="false">IFERROR(__xludf.dummyfunction("""COMPUTED_VALUE"""),100)</f>
        <v>100</v>
      </c>
      <c r="AP11" s="61" t="n">
        <f aca="false">IFERROR(__xludf.dummyfunction("""COMPUTED_VALUE"""),100)</f>
        <v>100</v>
      </c>
      <c r="AQ11" s="61" t="n">
        <f aca="false">IFERROR(__xludf.dummyfunction("""COMPUTED_VALUE"""),100)</f>
        <v>100</v>
      </c>
      <c r="AR11" s="61" t="n">
        <f aca="false">IFERROR(__xludf.dummyfunction("""COMPUTED_VALUE"""),100)</f>
        <v>100</v>
      </c>
      <c r="AS11" s="61" t="n">
        <f aca="false">IFERROR(__xludf.dummyfunction("""COMPUTED_VALUE"""),100)</f>
        <v>100</v>
      </c>
      <c r="AT11" s="62"/>
      <c r="AU11" s="58" t="n">
        <f aca="false">IFERROR(AVERAGE(AJ11:AT11),0)</f>
        <v>95</v>
      </c>
      <c r="AV11" s="62" t="n">
        <v>100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100</v>
      </c>
      <c r="BD11" s="62" t="n">
        <v>0</v>
      </c>
      <c r="BE11" s="62" t="n">
        <v>100</v>
      </c>
      <c r="BF11" s="62"/>
      <c r="BG11" s="62"/>
      <c r="BH11" s="58" t="n">
        <f aca="false">IFERROR(AVERAGE(AV11:BG11),0)</f>
        <v>90</v>
      </c>
      <c r="BI11" s="62" t="n">
        <v>100</v>
      </c>
      <c r="BJ11" s="62" t="n">
        <v>100</v>
      </c>
      <c r="BK11" s="62" t="n">
        <v>95</v>
      </c>
      <c r="BL11" s="62" t="n">
        <v>100</v>
      </c>
      <c r="BM11" s="62" t="n">
        <v>105</v>
      </c>
      <c r="BN11" s="83" t="n">
        <v>0</v>
      </c>
      <c r="BO11" s="62" t="n">
        <v>90</v>
      </c>
      <c r="BP11" s="62" t="n">
        <v>100</v>
      </c>
      <c r="BQ11" s="62" t="n">
        <v>100</v>
      </c>
      <c r="BR11" s="62" t="n">
        <v>100</v>
      </c>
      <c r="BS11" s="58" t="n">
        <f aca="false">IFERROR(AVERAGE(BI11:BR11),0)</f>
        <v>89</v>
      </c>
      <c r="BT11" s="61" t="n">
        <f aca="false">IFERROR(__xludf.dummyfunction("""COMPUTED_VALUE"""),100)</f>
        <v>100</v>
      </c>
      <c r="BU11" s="61" t="n">
        <f aca="false">IFERROR(__xludf.dummyfunction("""COMPUTED_VALUE"""),100)</f>
        <v>100</v>
      </c>
      <c r="BV11" s="61" t="n">
        <f aca="false">IFERROR(__xludf.dummyfunction("""COMPUTED_VALUE"""),100)</f>
        <v>100</v>
      </c>
      <c r="BW11" s="61" t="n">
        <f aca="false">IFERROR(__xludf.dummyfunction("""COMPUTED_VALUE"""),100)</f>
        <v>100</v>
      </c>
      <c r="BX11" s="61" t="n">
        <f aca="false">IFERROR(__xludf.dummyfunction("""COMPUTED_VALUE"""),100)</f>
        <v>100</v>
      </c>
      <c r="BY11" s="61" t="n">
        <f aca="false">IFERROR(__xludf.dummyfunction("""COMPUTED_VALUE"""),100)</f>
        <v>100</v>
      </c>
      <c r="BZ11" s="61" t="n">
        <f aca="false">IFERROR(__xludf.dummyfunction("""COMPUTED_VALUE"""),0)</f>
        <v>0</v>
      </c>
      <c r="CA11" s="61" t="n">
        <f aca="false">IFERROR(__xludf.dummyfunction("""COMPUTED_VALUE"""),0)</f>
        <v>0</v>
      </c>
      <c r="CB11" s="61" t="n">
        <f aca="false">IFERROR(__xludf.dummyfunction("""COMPUTED_VALUE"""),75)</f>
        <v>75</v>
      </c>
    </row>
    <row r="12" customFormat="false" ht="15.75" hidden="false" customHeight="true" outlineLevel="0" collapsed="false">
      <c r="A12" s="13" t="str">
        <f aca="false">$E12&amp;"-"&amp;$F12</f>
        <v>202060549-1</v>
      </c>
      <c r="B12" s="18" t="n">
        <f aca="false">$W12</f>
        <v>95</v>
      </c>
      <c r="C12" s="13"/>
      <c r="D12" s="63" t="n">
        <v>8</v>
      </c>
      <c r="E12" s="53" t="s">
        <v>543</v>
      </c>
      <c r="F12" s="53" t="s">
        <v>58</v>
      </c>
      <c r="G12" s="53" t="s">
        <v>544</v>
      </c>
      <c r="H12" s="53" t="s">
        <v>81</v>
      </c>
      <c r="I12" s="53" t="s">
        <v>545</v>
      </c>
      <c r="J12" s="53" t="s">
        <v>546</v>
      </c>
      <c r="K12" s="53" t="s">
        <v>547</v>
      </c>
      <c r="L12" s="53" t="s">
        <v>58</v>
      </c>
      <c r="M12" s="53" t="s">
        <v>64</v>
      </c>
      <c r="N12" s="53" t="s">
        <v>548</v>
      </c>
      <c r="O12" s="54" t="n">
        <f aca="false">$AA12</f>
        <v>87</v>
      </c>
      <c r="P12" s="54" t="n">
        <f aca="false">$AE12</f>
        <v>100</v>
      </c>
      <c r="Q12" s="54" t="n">
        <f aca="false">IFERROR(IF($V12&lt;&gt;0,ROUND((MAX(O12:P12)*0.5+$V12*0.5),0),ROUND(($O12*0.5+$P12*0.5),0)),)</f>
        <v>94</v>
      </c>
      <c r="R12" s="54" t="n">
        <f aca="false">$AU12</f>
        <v>94</v>
      </c>
      <c r="S12" s="54" t="n">
        <f aca="false">$BH12</f>
        <v>99.1</v>
      </c>
      <c r="T12" s="54" t="n">
        <f aca="false">$BS12</f>
        <v>96</v>
      </c>
      <c r="U12" s="54" t="n">
        <f aca="false">$CB12</f>
        <v>100</v>
      </c>
      <c r="V12" s="55" t="n">
        <f aca="false">$AI12</f>
        <v>0</v>
      </c>
      <c r="W12" s="56" t="n">
        <f aca="false">IF($Q12&gt;=55,ROUND($Q12*$Q$3+$R12*$R$3+$S12*$S$3+$T12*$T$3+$U12*$U$3,0),$Q12)</f>
        <v>95</v>
      </c>
      <c r="X12" s="54" t="n">
        <v>20</v>
      </c>
      <c r="Y12" s="57" t="n">
        <v>27</v>
      </c>
      <c r="Z12" s="57" t="n">
        <v>40</v>
      </c>
      <c r="AA12" s="58" t="n">
        <f aca="false">IFERROR(SUM(X12:Z12),0)</f>
        <v>87</v>
      </c>
      <c r="AB12" s="57" t="n">
        <v>30</v>
      </c>
      <c r="AC12" s="57" t="n">
        <v>70</v>
      </c>
      <c r="AD12" s="54" t="n">
        <v>1</v>
      </c>
      <c r="AE12" s="58" t="n">
        <f aca="false">ROUND(AB12+(AC12*AD12),0)</f>
        <v>100</v>
      </c>
      <c r="AF12" s="57"/>
      <c r="AG12" s="57"/>
      <c r="AH12" s="57"/>
      <c r="AI12" s="58" t="n">
        <f aca="false">ROUND(SUM(AF12:AG12)*AH12,0)</f>
        <v>0</v>
      </c>
      <c r="AJ12" s="61" t="n">
        <f aca="false">IFERROR(__xludf.dummyfunction("""COMPUTED_VALUE"""),100)</f>
        <v>100</v>
      </c>
      <c r="AK12" s="61" t="n">
        <f aca="false">IFERROR(__xludf.dummyfunction("""COMPUTED_VALUE"""),100)</f>
        <v>100</v>
      </c>
      <c r="AL12" s="61" t="n">
        <f aca="false">IFERROR(__xludf.dummyfunction("""COMPUTED_VALUE"""),100)</f>
        <v>100</v>
      </c>
      <c r="AM12" s="61" t="n">
        <f aca="false">IFERROR(__xludf.dummyfunction("""COMPUTED_VALUE"""),100)</f>
        <v>100</v>
      </c>
      <c r="AN12" s="61" t="n">
        <f aca="false">IFERROR(__xludf.dummyfunction("""COMPUTED_VALUE"""),100)</f>
        <v>100</v>
      </c>
      <c r="AO12" s="61" t="n">
        <f aca="false">IFERROR(__xludf.dummyfunction("""COMPUTED_VALUE"""),40)</f>
        <v>40</v>
      </c>
      <c r="AP12" s="61" t="n">
        <f aca="false">IFERROR(__xludf.dummyfunction("""COMPUTED_VALUE"""),100)</f>
        <v>100</v>
      </c>
      <c r="AQ12" s="61" t="n">
        <f aca="false">IFERROR(__xludf.dummyfunction("""COMPUTED_VALUE"""),100)</f>
        <v>100</v>
      </c>
      <c r="AR12" s="61" t="n">
        <f aca="false">IFERROR(__xludf.dummyfunction("""COMPUTED_VALUE"""),100)</f>
        <v>100</v>
      </c>
      <c r="AS12" s="61" t="n">
        <f aca="false">IFERROR(__xludf.dummyfunction("""COMPUTED_VALUE"""),100)</f>
        <v>100</v>
      </c>
      <c r="AT12" s="62"/>
      <c r="AU12" s="58" t="n">
        <f aca="false">IFERROR(AVERAGE(AJ12:AT12),0)</f>
        <v>94</v>
      </c>
      <c r="AV12" s="62" t="n">
        <v>100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100</v>
      </c>
      <c r="BB12" s="62" t="n">
        <v>100</v>
      </c>
      <c r="BC12" s="62" t="n">
        <v>91</v>
      </c>
      <c r="BD12" s="62" t="n">
        <v>100</v>
      </c>
      <c r="BE12" s="62" t="n">
        <v>100</v>
      </c>
      <c r="BF12" s="62"/>
      <c r="BG12" s="62"/>
      <c r="BH12" s="58" t="n">
        <f aca="false">IFERROR(AVERAGE(AV12:BG12),0)</f>
        <v>99.1</v>
      </c>
      <c r="BI12" s="62" t="n">
        <v>100</v>
      </c>
      <c r="BJ12" s="62" t="n">
        <v>100</v>
      </c>
      <c r="BK12" s="62" t="n">
        <v>100</v>
      </c>
      <c r="BL12" s="62" t="n">
        <v>90</v>
      </c>
      <c r="BM12" s="62" t="n">
        <v>75</v>
      </c>
      <c r="BN12" s="62" t="n">
        <v>95</v>
      </c>
      <c r="BO12" s="62" t="n">
        <v>100</v>
      </c>
      <c r="BP12" s="62" t="n">
        <v>100</v>
      </c>
      <c r="BQ12" s="62" t="n">
        <v>100</v>
      </c>
      <c r="BR12" s="62" t="n">
        <v>100</v>
      </c>
      <c r="BS12" s="58" t="n">
        <f aca="false">IFERROR(AVERAGE(BI12:BR12),0)</f>
        <v>96</v>
      </c>
      <c r="BT12" s="61" t="n">
        <f aca="false">IFERROR(__xludf.dummyfunction("""COMPUTED_VALUE"""),100)</f>
        <v>100</v>
      </c>
      <c r="BU12" s="61" t="n">
        <f aca="false">IFERROR(__xludf.dummyfunction("""COMPUTED_VALUE"""),100)</f>
        <v>100</v>
      </c>
      <c r="BV12" s="61" t="n">
        <f aca="false">IFERROR(__xludf.dummyfunction("""COMPUTED_VALUE"""),100)</f>
        <v>100</v>
      </c>
      <c r="BW12" s="61" t="n">
        <f aca="false">IFERROR(__xludf.dummyfunction("""COMPUTED_VALUE"""),100)</f>
        <v>100</v>
      </c>
      <c r="BX12" s="61" t="n">
        <f aca="false">IFERROR(__xludf.dummyfunction("""COMPUTED_VALUE"""),100)</f>
        <v>100</v>
      </c>
      <c r="BY12" s="61" t="n">
        <f aca="false">IFERROR(__xludf.dummyfunction("""COMPUTED_VALUE"""),100)</f>
        <v>100</v>
      </c>
      <c r="BZ12" s="61" t="n">
        <f aca="false">IFERROR(__xludf.dummyfunction("""COMPUTED_VALUE"""),100)</f>
        <v>100</v>
      </c>
      <c r="CA12" s="61" t="n">
        <f aca="false">IFERROR(__xludf.dummyfunction("""COMPUTED_VALUE"""),100)</f>
        <v>100</v>
      </c>
      <c r="CB12" s="61" t="n">
        <f aca="false">IFERROR(__xludf.dummyfunction("""COMPUTED_VALUE"""),100)</f>
        <v>100</v>
      </c>
    </row>
    <row r="13" customFormat="false" ht="15.75" hidden="false" customHeight="true" outlineLevel="0" collapsed="false">
      <c r="A13" s="13" t="str">
        <f aca="false">$E13&amp;"-"&amp;$F13</f>
        <v>202060637-4</v>
      </c>
      <c r="B13" s="18" t="n">
        <f aca="false">$W13</f>
        <v>96</v>
      </c>
      <c r="C13" s="13"/>
      <c r="D13" s="63" t="n">
        <v>9</v>
      </c>
      <c r="E13" s="53" t="s">
        <v>549</v>
      </c>
      <c r="F13" s="53" t="s">
        <v>122</v>
      </c>
      <c r="G13" s="53" t="s">
        <v>550</v>
      </c>
      <c r="H13" s="53" t="s">
        <v>83</v>
      </c>
      <c r="I13" s="53" t="s">
        <v>551</v>
      </c>
      <c r="J13" s="53" t="s">
        <v>552</v>
      </c>
      <c r="K13" s="53" t="s">
        <v>553</v>
      </c>
      <c r="L13" s="53" t="s">
        <v>58</v>
      </c>
      <c r="M13" s="53" t="s">
        <v>64</v>
      </c>
      <c r="N13" s="53" t="s">
        <v>554</v>
      </c>
      <c r="O13" s="54" t="n">
        <f aca="false">$AA13</f>
        <v>95</v>
      </c>
      <c r="P13" s="54" t="n">
        <f aca="false">$AE13</f>
        <v>90</v>
      </c>
      <c r="Q13" s="54" t="n">
        <f aca="false">IFERROR(IF($V13&lt;&gt;0,ROUND((MAX(O13:P13)*0.5+$V13*0.5),0),ROUND(($O13*0.5+$P13*0.5),0)),)</f>
        <v>93</v>
      </c>
      <c r="R13" s="54" t="n">
        <f aca="false">$AU13</f>
        <v>98.3</v>
      </c>
      <c r="S13" s="54" t="n">
        <f aca="false">$BH13</f>
        <v>100</v>
      </c>
      <c r="T13" s="54" t="n">
        <f aca="false">$BS13</f>
        <v>100.5</v>
      </c>
      <c r="U13" s="54" t="n">
        <f aca="false">$CB13</f>
        <v>100</v>
      </c>
      <c r="V13" s="55" t="n">
        <f aca="false">$AI13</f>
        <v>0</v>
      </c>
      <c r="W13" s="56" t="n">
        <f aca="false">IF($Q13&gt;=55,ROUND($Q13*$Q$3+$R13*$R$3+$S13*$S$3+$T13*$T$3+$U13*$U$3,0),$Q13)</f>
        <v>96</v>
      </c>
      <c r="X13" s="54" t="n">
        <v>20</v>
      </c>
      <c r="Y13" s="57" t="n">
        <v>30</v>
      </c>
      <c r="Z13" s="57" t="n">
        <v>45</v>
      </c>
      <c r="AA13" s="58" t="n">
        <f aca="false">IFERROR(SUM(X13:Z13),0)</f>
        <v>95</v>
      </c>
      <c r="AB13" s="57" t="n">
        <v>30</v>
      </c>
      <c r="AC13" s="57" t="n">
        <v>60</v>
      </c>
      <c r="AD13" s="54" t="n">
        <v>1</v>
      </c>
      <c r="AE13" s="58" t="n">
        <f aca="false">ROUND(AB13+(AC13*AD13),0)</f>
        <v>90</v>
      </c>
      <c r="AF13" s="57"/>
      <c r="AG13" s="57"/>
      <c r="AH13" s="57"/>
      <c r="AI13" s="58" t="n">
        <f aca="false">ROUND(SUM(AF13:AG13)*AH13,0)</f>
        <v>0</v>
      </c>
      <c r="AJ13" s="61" t="n">
        <f aca="false">IFERROR(__xludf.dummyfunction("""COMPUTED_VALUE"""),100)</f>
        <v>100</v>
      </c>
      <c r="AK13" s="61" t="n">
        <f aca="false">IFERROR(__xludf.dummyfunction("""COMPUTED_VALUE"""),100)</f>
        <v>100</v>
      </c>
      <c r="AL13" s="61" t="n">
        <f aca="false">IFERROR(__xludf.dummyfunction("""COMPUTED_VALUE"""),100)</f>
        <v>100</v>
      </c>
      <c r="AM13" s="61" t="n">
        <f aca="false">IFERROR(__xludf.dummyfunction("""COMPUTED_VALUE"""),100)</f>
        <v>100</v>
      </c>
      <c r="AN13" s="61" t="n">
        <f aca="false">IFERROR(__xludf.dummyfunction("""COMPUTED_VALUE"""),100)</f>
        <v>100</v>
      </c>
      <c r="AO13" s="61" t="n">
        <f aca="false">IFERROR(__xludf.dummyfunction("""COMPUTED_VALUE"""),100)</f>
        <v>100</v>
      </c>
      <c r="AP13" s="61" t="n">
        <f aca="false">IFERROR(__xludf.dummyfunction("""COMPUTED_VALUE"""),100)</f>
        <v>100</v>
      </c>
      <c r="AQ13" s="61" t="n">
        <f aca="false">IFERROR(__xludf.dummyfunction("""COMPUTED_VALUE"""),83)</f>
        <v>83</v>
      </c>
      <c r="AR13" s="61" t="n">
        <f aca="false">IFERROR(__xludf.dummyfunction("""COMPUTED_VALUE"""),100)</f>
        <v>100</v>
      </c>
      <c r="AS13" s="61" t="n">
        <f aca="false">IFERROR(__xludf.dummyfunction("""COMPUTED_VALUE"""),100)</f>
        <v>100</v>
      </c>
      <c r="AT13" s="62"/>
      <c r="AU13" s="58" t="n">
        <f aca="false">IFERROR(AVERAGE(AJ13:AT13),0)</f>
        <v>98.3</v>
      </c>
      <c r="AV13" s="62" t="n">
        <v>100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/>
      <c r="BG13" s="62"/>
      <c r="BH13" s="58" t="n">
        <f aca="false">IFERROR(AVERAGE(AV13:BG13),0)</f>
        <v>100</v>
      </c>
      <c r="BI13" s="62" t="n">
        <v>100</v>
      </c>
      <c r="BJ13" s="62" t="n">
        <v>100</v>
      </c>
      <c r="BK13" s="62" t="n">
        <v>100</v>
      </c>
      <c r="BL13" s="62" t="n">
        <v>100</v>
      </c>
      <c r="BM13" s="62" t="n">
        <v>105</v>
      </c>
      <c r="BN13" s="62" t="n">
        <v>100</v>
      </c>
      <c r="BO13" s="62" t="n">
        <v>100</v>
      </c>
      <c r="BP13" s="62" t="n">
        <v>100</v>
      </c>
      <c r="BQ13" s="62" t="n">
        <v>100</v>
      </c>
      <c r="BR13" s="62" t="n">
        <v>100</v>
      </c>
      <c r="BS13" s="58" t="n">
        <f aca="false">IFERROR(AVERAGE(BI13:BR13),0)</f>
        <v>100.5</v>
      </c>
      <c r="BT13" s="61" t="n">
        <f aca="false">IFERROR(__xludf.dummyfunction("""COMPUTED_VALUE"""),100)</f>
        <v>100</v>
      </c>
      <c r="BU13" s="61" t="n">
        <f aca="false">IFERROR(__xludf.dummyfunction("""COMPUTED_VALUE"""),100)</f>
        <v>100</v>
      </c>
      <c r="BV13" s="61" t="n">
        <f aca="false">IFERROR(__xludf.dummyfunction("""COMPUTED_VALUE"""),100)</f>
        <v>100</v>
      </c>
      <c r="BW13" s="61" t="n">
        <f aca="false">IFERROR(__xludf.dummyfunction("""COMPUTED_VALUE"""),100)</f>
        <v>100</v>
      </c>
      <c r="BX13" s="61" t="n">
        <f aca="false">IFERROR(__xludf.dummyfunction("""COMPUTED_VALUE"""),100)</f>
        <v>100</v>
      </c>
      <c r="BY13" s="61" t="n">
        <f aca="false">IFERROR(__xludf.dummyfunction("""COMPUTED_VALUE"""),100)</f>
        <v>100</v>
      </c>
      <c r="BZ13" s="61" t="n">
        <f aca="false">IFERROR(__xludf.dummyfunction("""COMPUTED_VALUE"""),100)</f>
        <v>100</v>
      </c>
      <c r="CA13" s="61" t="n">
        <f aca="false">IFERROR(__xludf.dummyfunction("""COMPUTED_VALUE"""),100)</f>
        <v>100</v>
      </c>
      <c r="CB13" s="61" t="n">
        <f aca="false">IFERROR(__xludf.dummyfunction("""COMPUTED_VALUE"""),100)</f>
        <v>100</v>
      </c>
    </row>
    <row r="14" customFormat="false" ht="15.75" hidden="false" customHeight="true" outlineLevel="0" collapsed="false">
      <c r="A14" s="13" t="str">
        <f aca="false">$E14&amp;"-"&amp;$F14</f>
        <v>202060656-0</v>
      </c>
      <c r="B14" s="18" t="n">
        <f aca="false">$W14</f>
        <v>79</v>
      </c>
      <c r="C14" s="13"/>
      <c r="D14" s="63" t="n">
        <v>10</v>
      </c>
      <c r="E14" s="53" t="s">
        <v>555</v>
      </c>
      <c r="F14" s="53" t="s">
        <v>81</v>
      </c>
      <c r="G14" s="53" t="s">
        <v>556</v>
      </c>
      <c r="H14" s="53" t="s">
        <v>115</v>
      </c>
      <c r="I14" s="53" t="s">
        <v>557</v>
      </c>
      <c r="J14" s="53" t="s">
        <v>558</v>
      </c>
      <c r="K14" s="53" t="s">
        <v>559</v>
      </c>
      <c r="L14" s="53" t="s">
        <v>58</v>
      </c>
      <c r="M14" s="53" t="s">
        <v>64</v>
      </c>
      <c r="N14" s="53" t="s">
        <v>560</v>
      </c>
      <c r="O14" s="54" t="n">
        <f aca="false">$AA14</f>
        <v>83.5</v>
      </c>
      <c r="P14" s="54" t="n">
        <f aca="false">$AE14</f>
        <v>20</v>
      </c>
      <c r="Q14" s="54" t="n">
        <f aca="false">IFERROR(IF($V14&lt;&gt;0,ROUND((MAX(O14:P14)*0.5+$V14*0.5),0),ROUND(($O14*0.5+$P14*0.5),0)),)</f>
        <v>69</v>
      </c>
      <c r="R14" s="54" t="n">
        <f aca="false">$AU14</f>
        <v>88.3</v>
      </c>
      <c r="S14" s="54" t="n">
        <f aca="false">$BH14</f>
        <v>89.8</v>
      </c>
      <c r="T14" s="54" t="n">
        <f aca="false">$BS14</f>
        <v>86</v>
      </c>
      <c r="U14" s="54" t="n">
        <f aca="false">$CB14</f>
        <v>100</v>
      </c>
      <c r="V14" s="55" t="n">
        <f aca="false">$AI14</f>
        <v>55</v>
      </c>
      <c r="W14" s="56" t="n">
        <f aca="false">IF($Q14&gt;=55,ROUND($Q14*$Q$3+$R14*$R$3+$S14*$S$3+$T14*$T$3+$U14*$U$3,0),$Q14)</f>
        <v>79</v>
      </c>
      <c r="X14" s="54" t="n">
        <v>20</v>
      </c>
      <c r="Y14" s="57" t="n">
        <v>28.5</v>
      </c>
      <c r="Z14" s="57" t="n">
        <v>35</v>
      </c>
      <c r="AA14" s="58" t="n">
        <f aca="false">IFERROR(SUM(X14:Z14),0)</f>
        <v>83.5</v>
      </c>
      <c r="AB14" s="57" t="n">
        <v>20</v>
      </c>
      <c r="AC14" s="57"/>
      <c r="AD14" s="54" t="n">
        <v>0</v>
      </c>
      <c r="AE14" s="58" t="n">
        <f aca="false">ROUND(AB14+(AC14*AD14),0)</f>
        <v>20</v>
      </c>
      <c r="AF14" s="57" t="n">
        <v>30</v>
      </c>
      <c r="AG14" s="57" t="n">
        <v>25</v>
      </c>
      <c r="AH14" s="57" t="n">
        <v>1</v>
      </c>
      <c r="AI14" s="58" t="n">
        <f aca="false">ROUND(SUM(AF14:AG14)*AH14,0)</f>
        <v>55</v>
      </c>
      <c r="AJ14" s="61" t="n">
        <f aca="false">IFERROR(__xludf.dummyfunction("""COMPUTED_VALUE"""),100)</f>
        <v>100</v>
      </c>
      <c r="AK14" s="61" t="n">
        <f aca="false">IFERROR(__xludf.dummyfunction("""COMPUTED_VALUE"""),100)</f>
        <v>100</v>
      </c>
      <c r="AL14" s="61" t="n">
        <f aca="false">IFERROR(__xludf.dummyfunction("""COMPUTED_VALUE"""),100)</f>
        <v>100</v>
      </c>
      <c r="AM14" s="61" t="n">
        <f aca="false">IFERROR(__xludf.dummyfunction("""COMPUTED_VALUE"""),100)</f>
        <v>100</v>
      </c>
      <c r="AN14" s="61" t="n">
        <f aca="false">IFERROR(__xludf.dummyfunction("""COMPUTED_VALUE"""),100)</f>
        <v>100</v>
      </c>
      <c r="AO14" s="61" t="n">
        <f aca="false">IFERROR(__xludf.dummyfunction("""COMPUTED_VALUE"""),0)</f>
        <v>0</v>
      </c>
      <c r="AP14" s="61" t="n">
        <f aca="false">IFERROR(__xludf.dummyfunction("""COMPUTED_VALUE"""),100)</f>
        <v>100</v>
      </c>
      <c r="AQ14" s="61" t="n">
        <f aca="false">IFERROR(__xludf.dummyfunction("""COMPUTED_VALUE"""),83)</f>
        <v>83</v>
      </c>
      <c r="AR14" s="61" t="n">
        <f aca="false">IFERROR(__xludf.dummyfunction("""COMPUTED_VALUE"""),100)</f>
        <v>100</v>
      </c>
      <c r="AS14" s="61" t="n">
        <f aca="false">IFERROR(__xludf.dummyfunction("""COMPUTED_VALUE"""),100)</f>
        <v>100</v>
      </c>
      <c r="AT14" s="62"/>
      <c r="AU14" s="58" t="n">
        <f aca="false">IFERROR(AVERAGE(AJ14:AT14),0)</f>
        <v>88.3</v>
      </c>
      <c r="AV14" s="62" t="n">
        <v>0</v>
      </c>
      <c r="AW14" s="62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100</v>
      </c>
      <c r="BD14" s="62" t="n">
        <v>100</v>
      </c>
      <c r="BE14" s="62" t="n">
        <v>98</v>
      </c>
      <c r="BF14" s="62"/>
      <c r="BG14" s="62"/>
      <c r="BH14" s="58" t="n">
        <f aca="false">IFERROR(AVERAGE(AV14:BG14),0)</f>
        <v>89.8</v>
      </c>
      <c r="BI14" s="62" t="n">
        <v>100</v>
      </c>
      <c r="BJ14" s="62" t="n">
        <v>100</v>
      </c>
      <c r="BK14" s="62" t="n">
        <v>100</v>
      </c>
      <c r="BL14" s="62" t="n">
        <v>110</v>
      </c>
      <c r="BM14" s="62" t="n">
        <v>105</v>
      </c>
      <c r="BN14" s="62" t="n">
        <v>100</v>
      </c>
      <c r="BO14" s="62" t="n">
        <v>45</v>
      </c>
      <c r="BP14" s="62" t="n">
        <v>100</v>
      </c>
      <c r="BQ14" s="62" t="n">
        <v>100</v>
      </c>
      <c r="BR14" s="62" t="n">
        <v>0</v>
      </c>
      <c r="BS14" s="58" t="n">
        <f aca="false">IFERROR(AVERAGE(BI14:BR14),0)</f>
        <v>86</v>
      </c>
      <c r="BT14" s="61" t="n">
        <f aca="false">IFERROR(__xludf.dummyfunction("""COMPUTED_VALUE"""),100)</f>
        <v>100</v>
      </c>
      <c r="BU14" s="61" t="n">
        <f aca="false">IFERROR(__xludf.dummyfunction("""COMPUTED_VALUE"""),100)</f>
        <v>100</v>
      </c>
      <c r="BV14" s="61" t="n">
        <f aca="false">IFERROR(__xludf.dummyfunction("""COMPUTED_VALUE"""),100)</f>
        <v>100</v>
      </c>
      <c r="BW14" s="61" t="n">
        <f aca="false">IFERROR(__xludf.dummyfunction("""COMPUTED_VALUE"""),100)</f>
        <v>100</v>
      </c>
      <c r="BX14" s="61" t="n">
        <f aca="false">IFERROR(__xludf.dummyfunction("""COMPUTED_VALUE"""),100)</f>
        <v>100</v>
      </c>
      <c r="BY14" s="61" t="n">
        <f aca="false">IFERROR(__xludf.dummyfunction("""COMPUTED_VALUE"""),100)</f>
        <v>100</v>
      </c>
      <c r="BZ14" s="61" t="n">
        <f aca="false">IFERROR(__xludf.dummyfunction("""COMPUTED_VALUE"""),100)</f>
        <v>100</v>
      </c>
      <c r="CA14" s="61" t="n">
        <f aca="false">IFERROR(__xludf.dummyfunction("""COMPUTED_VALUE"""),100)</f>
        <v>100</v>
      </c>
      <c r="CB14" s="61" t="n">
        <f aca="false">IFERROR(__xludf.dummyfunction("""COMPUTED_VALUE"""),100)</f>
        <v>100</v>
      </c>
    </row>
    <row r="15" customFormat="false" ht="15.75" hidden="false" customHeight="true" outlineLevel="0" collapsed="false">
      <c r="A15" s="13" t="str">
        <f aca="false">$E15&amp;"-"&amp;$F15</f>
        <v>202060575-0</v>
      </c>
      <c r="B15" s="18" t="n">
        <f aca="false">$W15</f>
        <v>49</v>
      </c>
      <c r="C15" s="13"/>
      <c r="D15" s="63" t="n">
        <v>11</v>
      </c>
      <c r="E15" s="53" t="s">
        <v>561</v>
      </c>
      <c r="F15" s="53" t="s">
        <v>81</v>
      </c>
      <c r="G15" s="53" t="s">
        <v>562</v>
      </c>
      <c r="H15" s="53" t="s">
        <v>81</v>
      </c>
      <c r="I15" s="53" t="s">
        <v>563</v>
      </c>
      <c r="J15" s="53" t="s">
        <v>564</v>
      </c>
      <c r="K15" s="53" t="s">
        <v>565</v>
      </c>
      <c r="L15" s="53" t="s">
        <v>58</v>
      </c>
      <c r="M15" s="53" t="s">
        <v>64</v>
      </c>
      <c r="N15" s="53" t="s">
        <v>566</v>
      </c>
      <c r="O15" s="54" t="n">
        <f aca="false">$AA15</f>
        <v>98.5</v>
      </c>
      <c r="P15" s="54" t="n">
        <f aca="false">$AE15</f>
        <v>0</v>
      </c>
      <c r="Q15" s="66" t="n">
        <f aca="false">IFERROR(IF($V15&lt;&gt;0,ROUND(AVERAGE(AA15,AE15,AI15),0),ROUND(($O15*0.5+$P15*0.5),0)),)</f>
        <v>49</v>
      </c>
      <c r="R15" s="54" t="n">
        <f aca="false">$AU15</f>
        <v>100</v>
      </c>
      <c r="S15" s="54" t="n">
        <f aca="false">$BH15</f>
        <v>90.7</v>
      </c>
      <c r="T15" s="54" t="n">
        <f aca="false">$BS15</f>
        <v>89.5</v>
      </c>
      <c r="U15" s="54" t="n">
        <f aca="false">$CB15</f>
        <v>75</v>
      </c>
      <c r="V15" s="55" t="n">
        <f aca="false">$AI15</f>
        <v>0</v>
      </c>
      <c r="W15" s="56" t="n">
        <f aca="false">IF($Q15&gt;=55,ROUND($Q15*$Q$3+$R15*$R$3+$S15*$S$3+$T15*$T$3+$U15*$U$3,0),$Q15)</f>
        <v>49</v>
      </c>
      <c r="X15" s="54" t="n">
        <v>20</v>
      </c>
      <c r="Y15" s="57" t="n">
        <v>28.5</v>
      </c>
      <c r="Z15" s="57" t="n">
        <v>50</v>
      </c>
      <c r="AA15" s="58" t="n">
        <f aca="false">IFERROR(SUM(X15:Z15),0)</f>
        <v>98.5</v>
      </c>
      <c r="AB15" s="79" t="n">
        <v>0</v>
      </c>
      <c r="AC15" s="79" t="n">
        <v>0</v>
      </c>
      <c r="AD15" s="66" t="n">
        <v>0</v>
      </c>
      <c r="AE15" s="81" t="n">
        <f aca="false">ROUND(AB15+(AC15*AD15),0)</f>
        <v>0</v>
      </c>
      <c r="AF15" s="57"/>
      <c r="AG15" s="57"/>
      <c r="AH15" s="57"/>
      <c r="AI15" s="58" t="n">
        <f aca="false">ROUND(SUM(AF15:AG15)*AH15,0)</f>
        <v>0</v>
      </c>
      <c r="AJ15" s="61" t="n">
        <f aca="false">IFERROR(__xludf.dummyfunction("""COMPUTED_VALUE"""),100)</f>
        <v>100</v>
      </c>
      <c r="AK15" s="61" t="n">
        <f aca="false">IFERROR(__xludf.dummyfunction("""COMPUTED_VALUE"""),100)</f>
        <v>100</v>
      </c>
      <c r="AL15" s="61" t="n">
        <f aca="false">IFERROR(__xludf.dummyfunction("""COMPUTED_VALUE"""),100)</f>
        <v>100</v>
      </c>
      <c r="AM15" s="61" t="n">
        <f aca="false">IFERROR(__xludf.dummyfunction("""COMPUTED_VALUE"""),100)</f>
        <v>100</v>
      </c>
      <c r="AN15" s="61" t="n">
        <f aca="false">IFERROR(__xludf.dummyfunction("""COMPUTED_VALUE"""),100)</f>
        <v>100</v>
      </c>
      <c r="AO15" s="61" t="n">
        <f aca="false">IFERROR(__xludf.dummyfunction("""COMPUTED_VALUE"""),100)</f>
        <v>100</v>
      </c>
      <c r="AP15" s="61" t="n">
        <f aca="false">IFERROR(__xludf.dummyfunction("""COMPUTED_VALUE"""),100)</f>
        <v>100</v>
      </c>
      <c r="AQ15" s="61" t="n">
        <f aca="false">IFERROR(__xludf.dummyfunction("""COMPUTED_VALUE"""),100)</f>
        <v>100</v>
      </c>
      <c r="AR15" s="61" t="n">
        <f aca="false">IFERROR(__xludf.dummyfunction("""COMPUTED_VALUE"""),100)</f>
        <v>100</v>
      </c>
      <c r="AS15" s="61" t="n">
        <f aca="false">IFERROR(__xludf.dummyfunction("""COMPUTED_VALUE"""),100)</f>
        <v>100</v>
      </c>
      <c r="AT15" s="62"/>
      <c r="AU15" s="58" t="n">
        <f aca="false">IFERROR(AVERAGE(AJ15:AT15),0)</f>
        <v>100</v>
      </c>
      <c r="AV15" s="62" t="n">
        <v>91</v>
      </c>
      <c r="AW15" s="62" t="n">
        <v>100</v>
      </c>
      <c r="AX15" s="62" t="n">
        <v>89</v>
      </c>
      <c r="AY15" s="62" t="n">
        <v>93</v>
      </c>
      <c r="AZ15" s="62" t="n">
        <v>57</v>
      </c>
      <c r="BA15" s="62" t="n">
        <v>93</v>
      </c>
      <c r="BB15" s="62" t="n">
        <v>92</v>
      </c>
      <c r="BC15" s="62" t="n">
        <v>100</v>
      </c>
      <c r="BD15" s="62" t="n">
        <v>98</v>
      </c>
      <c r="BE15" s="62" t="n">
        <v>94</v>
      </c>
      <c r="BF15" s="62"/>
      <c r="BG15" s="62"/>
      <c r="BH15" s="58" t="n">
        <f aca="false">IFERROR(AVERAGE(AV15:BG15),0)</f>
        <v>90.7</v>
      </c>
      <c r="BI15" s="62" t="n">
        <v>100</v>
      </c>
      <c r="BJ15" s="62" t="n">
        <v>100</v>
      </c>
      <c r="BK15" s="62" t="n">
        <v>100</v>
      </c>
      <c r="BL15" s="62" t="n">
        <v>100</v>
      </c>
      <c r="BM15" s="62" t="n">
        <v>105</v>
      </c>
      <c r="BN15" s="62" t="n">
        <v>90</v>
      </c>
      <c r="BO15" s="62" t="n">
        <v>100</v>
      </c>
      <c r="BP15" s="62" t="n">
        <v>100</v>
      </c>
      <c r="BQ15" s="62" t="n">
        <v>100</v>
      </c>
      <c r="BR15" s="62" t="n">
        <v>0</v>
      </c>
      <c r="BS15" s="58" t="n">
        <f aca="false">IFERROR(AVERAGE(BI15:BR15),0)</f>
        <v>89.5</v>
      </c>
      <c r="BT15" s="61" t="n">
        <f aca="false">IFERROR(__xludf.dummyfunction("""COMPUTED_VALUE"""),100)</f>
        <v>100</v>
      </c>
      <c r="BU15" s="61" t="n">
        <f aca="false">IFERROR(__xludf.dummyfunction("""COMPUTED_VALUE"""),100)</f>
        <v>100</v>
      </c>
      <c r="BV15" s="61" t="n">
        <f aca="false">IFERROR(__xludf.dummyfunction("""COMPUTED_VALUE"""),0)</f>
        <v>0</v>
      </c>
      <c r="BW15" s="61" t="n">
        <f aca="false">IFERROR(__xludf.dummyfunction("""COMPUTED_VALUE"""),100)</f>
        <v>100</v>
      </c>
      <c r="BX15" s="61" t="n">
        <f aca="false">IFERROR(__xludf.dummyfunction("""COMPUTED_VALUE"""),100)</f>
        <v>100</v>
      </c>
      <c r="BY15" s="61" t="n">
        <f aca="false">IFERROR(__xludf.dummyfunction("""COMPUTED_VALUE"""),100)</f>
        <v>100</v>
      </c>
      <c r="BZ15" s="61" t="n">
        <f aca="false">IFERROR(__xludf.dummyfunction("""COMPUTED_VALUE"""),0)</f>
        <v>0</v>
      </c>
      <c r="CA15" s="61" t="n">
        <f aca="false">IFERROR(__xludf.dummyfunction("""COMPUTED_VALUE"""),100)</f>
        <v>100</v>
      </c>
      <c r="CB15" s="61" t="n">
        <f aca="false">IFERROR(__xludf.dummyfunction("""COMPUTED_VALUE"""),75)</f>
        <v>75</v>
      </c>
    </row>
    <row r="16" customFormat="false" ht="15.75" hidden="false" customHeight="true" outlineLevel="0" collapsed="false">
      <c r="A16" s="13" t="str">
        <f aca="false">$E16&amp;"-"&amp;$F16</f>
        <v>202060561-0</v>
      </c>
      <c r="B16" s="18" t="n">
        <f aca="false">$W16</f>
        <v>87</v>
      </c>
      <c r="C16" s="13"/>
      <c r="D16" s="63" t="n">
        <v>12</v>
      </c>
      <c r="E16" s="53" t="s">
        <v>567</v>
      </c>
      <c r="F16" s="53" t="s">
        <v>81</v>
      </c>
      <c r="G16" s="53" t="s">
        <v>568</v>
      </c>
      <c r="H16" s="53" t="s">
        <v>108</v>
      </c>
      <c r="I16" s="53" t="s">
        <v>569</v>
      </c>
      <c r="J16" s="53" t="s">
        <v>570</v>
      </c>
      <c r="K16" s="53" t="s">
        <v>571</v>
      </c>
      <c r="L16" s="53" t="s">
        <v>58</v>
      </c>
      <c r="M16" s="53" t="s">
        <v>64</v>
      </c>
      <c r="N16" s="53" t="s">
        <v>572</v>
      </c>
      <c r="O16" s="54" t="n">
        <f aca="false">$AA16</f>
        <v>70</v>
      </c>
      <c r="P16" s="54" t="n">
        <f aca="false">$AE16</f>
        <v>80</v>
      </c>
      <c r="Q16" s="54" t="n">
        <f aca="false">IFERROR(IF($V16&lt;&gt;0,ROUND((MAX(O16:P16)*0.5+$V16*0.5),0),ROUND(($O16*0.5+$P16*0.5),0)),)</f>
        <v>75</v>
      </c>
      <c r="R16" s="54" t="n">
        <f aca="false">$AU16</f>
        <v>98</v>
      </c>
      <c r="S16" s="54" t="n">
        <f aca="false">$BH16</f>
        <v>99.1</v>
      </c>
      <c r="T16" s="54" t="n">
        <f aca="false">$BS16</f>
        <v>100</v>
      </c>
      <c r="U16" s="54" t="n">
        <f aca="false">$CB16</f>
        <v>100</v>
      </c>
      <c r="V16" s="55" t="n">
        <f aca="false">$AI16</f>
        <v>0</v>
      </c>
      <c r="W16" s="56" t="n">
        <f aca="false">IF($Q16&gt;=55,ROUND($Q16*$Q$3+$R16*$R$3+$S16*$S$3+$T16*$T$3+$U16*$U$3,0),$Q16)</f>
        <v>87</v>
      </c>
      <c r="X16" s="54" t="n">
        <v>15</v>
      </c>
      <c r="Y16" s="57" t="n">
        <v>30</v>
      </c>
      <c r="Z16" s="57" t="n">
        <v>25</v>
      </c>
      <c r="AA16" s="58" t="n">
        <f aca="false">IFERROR(SUM(X16:Z16),0)</f>
        <v>70</v>
      </c>
      <c r="AB16" s="57" t="n">
        <v>25</v>
      </c>
      <c r="AC16" s="57" t="n">
        <v>55</v>
      </c>
      <c r="AD16" s="54" t="n">
        <v>1</v>
      </c>
      <c r="AE16" s="58" t="n">
        <f aca="false">ROUND(AB16+(AC16*AD16),0)</f>
        <v>80</v>
      </c>
      <c r="AF16" s="57"/>
      <c r="AG16" s="57"/>
      <c r="AH16" s="57"/>
      <c r="AI16" s="58" t="n">
        <f aca="false">ROUND(SUM(AF16:AG16)*AH16,0)</f>
        <v>0</v>
      </c>
      <c r="AJ16" s="61" t="n">
        <f aca="false">IFERROR(__xludf.dummyfunction("""COMPUTED_VALUE"""),100)</f>
        <v>100</v>
      </c>
      <c r="AK16" s="61" t="n">
        <f aca="false">IFERROR(__xludf.dummyfunction("""COMPUTED_VALUE"""),100)</f>
        <v>100</v>
      </c>
      <c r="AL16" s="61" t="n">
        <f aca="false">IFERROR(__xludf.dummyfunction("""COMPUTED_VALUE"""),100)</f>
        <v>100</v>
      </c>
      <c r="AM16" s="61" t="n">
        <f aca="false">IFERROR(__xludf.dummyfunction("""COMPUTED_VALUE"""),100)</f>
        <v>100</v>
      </c>
      <c r="AN16" s="61" t="n">
        <f aca="false">IFERROR(__xludf.dummyfunction("""COMPUTED_VALUE"""),100)</f>
        <v>100</v>
      </c>
      <c r="AO16" s="61" t="n">
        <f aca="false">IFERROR(__xludf.dummyfunction("""COMPUTED_VALUE"""),80)</f>
        <v>80</v>
      </c>
      <c r="AP16" s="61" t="n">
        <f aca="false">IFERROR(__xludf.dummyfunction("""COMPUTED_VALUE"""),100)</f>
        <v>100</v>
      </c>
      <c r="AQ16" s="61" t="n">
        <f aca="false">IFERROR(__xludf.dummyfunction("""COMPUTED_VALUE"""),100)</f>
        <v>100</v>
      </c>
      <c r="AR16" s="61" t="n">
        <f aca="false">IFERROR(__xludf.dummyfunction("""COMPUTED_VALUE"""),100)</f>
        <v>100</v>
      </c>
      <c r="AS16" s="61" t="n">
        <f aca="false">IFERROR(__xludf.dummyfunction("""COMPUTED_VALUE"""),100)</f>
        <v>100</v>
      </c>
      <c r="AT16" s="62"/>
      <c r="AU16" s="58" t="n">
        <f aca="false">IFERROR(AVERAGE(AJ16:AT16),0)</f>
        <v>98</v>
      </c>
      <c r="AV16" s="62" t="n">
        <v>100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100</v>
      </c>
      <c r="BB16" s="62" t="n">
        <v>100</v>
      </c>
      <c r="BC16" s="62" t="n">
        <v>91</v>
      </c>
      <c r="BD16" s="62" t="n">
        <v>100</v>
      </c>
      <c r="BE16" s="62" t="n">
        <v>100</v>
      </c>
      <c r="BF16" s="62"/>
      <c r="BG16" s="62"/>
      <c r="BH16" s="58" t="n">
        <f aca="false">IFERROR(AVERAGE(AV16:BG16),0)</f>
        <v>99.1</v>
      </c>
      <c r="BI16" s="62" t="n">
        <v>100</v>
      </c>
      <c r="BJ16" s="62" t="n">
        <v>100</v>
      </c>
      <c r="BK16" s="62" t="n">
        <v>100</v>
      </c>
      <c r="BL16" s="62" t="n">
        <v>100</v>
      </c>
      <c r="BM16" s="62" t="n">
        <v>105</v>
      </c>
      <c r="BN16" s="62" t="n">
        <v>95</v>
      </c>
      <c r="BO16" s="62" t="n">
        <v>100</v>
      </c>
      <c r="BP16" s="62" t="n">
        <v>100</v>
      </c>
      <c r="BQ16" s="62" t="n">
        <v>100</v>
      </c>
      <c r="BR16" s="62" t="n">
        <v>100</v>
      </c>
      <c r="BS16" s="58" t="n">
        <f aca="false">IFERROR(AVERAGE(BI16:BR16),0)</f>
        <v>100</v>
      </c>
      <c r="BT16" s="61" t="n">
        <f aca="false">IFERROR(__xludf.dummyfunction("""COMPUTED_VALUE"""),100)</f>
        <v>100</v>
      </c>
      <c r="BU16" s="61" t="n">
        <f aca="false">IFERROR(__xludf.dummyfunction("""COMPUTED_VALUE"""),100)</f>
        <v>100</v>
      </c>
      <c r="BV16" s="61" t="n">
        <f aca="false">IFERROR(__xludf.dummyfunction("""COMPUTED_VALUE"""),100)</f>
        <v>100</v>
      </c>
      <c r="BW16" s="61" t="n">
        <f aca="false">IFERROR(__xludf.dummyfunction("""COMPUTED_VALUE"""),100)</f>
        <v>100</v>
      </c>
      <c r="BX16" s="61" t="n">
        <f aca="false">IFERROR(__xludf.dummyfunction("""COMPUTED_VALUE"""),100)</f>
        <v>100</v>
      </c>
      <c r="BY16" s="61" t="n">
        <f aca="false">IFERROR(__xludf.dummyfunction("""COMPUTED_VALUE"""),100)</f>
        <v>100</v>
      </c>
      <c r="BZ16" s="61" t="n">
        <f aca="false">IFERROR(__xludf.dummyfunction("""COMPUTED_VALUE"""),100)</f>
        <v>100</v>
      </c>
      <c r="CA16" s="61" t="n">
        <f aca="false">IFERROR(__xludf.dummyfunction("""COMPUTED_VALUE"""),100)</f>
        <v>100</v>
      </c>
      <c r="CB16" s="61" t="n">
        <f aca="false">IFERROR(__xludf.dummyfunction("""COMPUTED_VALUE"""),100)</f>
        <v>100</v>
      </c>
    </row>
    <row r="17" customFormat="false" ht="15.75" hidden="false" customHeight="true" outlineLevel="0" collapsed="false">
      <c r="A17" s="13" t="str">
        <f aca="false">$E17&amp;"-"&amp;$F17</f>
        <v>202060682-k</v>
      </c>
      <c r="B17" s="18" t="n">
        <f aca="false">$W17</f>
        <v>84</v>
      </c>
      <c r="C17" s="13"/>
      <c r="D17" s="63" t="n">
        <v>13</v>
      </c>
      <c r="E17" s="53" t="s">
        <v>573</v>
      </c>
      <c r="F17" s="53" t="s">
        <v>278</v>
      </c>
      <c r="G17" s="53" t="s">
        <v>574</v>
      </c>
      <c r="H17" s="53" t="s">
        <v>108</v>
      </c>
      <c r="I17" s="53" t="s">
        <v>575</v>
      </c>
      <c r="J17" s="53" t="s">
        <v>576</v>
      </c>
      <c r="K17" s="53" t="s">
        <v>577</v>
      </c>
      <c r="L17" s="53" t="s">
        <v>58</v>
      </c>
      <c r="M17" s="53" t="s">
        <v>64</v>
      </c>
      <c r="N17" s="53" t="s">
        <v>578</v>
      </c>
      <c r="O17" s="54" t="n">
        <f aca="false">$AA17</f>
        <v>91</v>
      </c>
      <c r="P17" s="54" t="n">
        <f aca="false">$AE17</f>
        <v>55</v>
      </c>
      <c r="Q17" s="54" t="n">
        <f aca="false">IFERROR(IF($V17&lt;&gt;0,ROUND((MAX(O17:P17)*0.5+$V17*0.5),0),ROUND(($O17*0.5+$P17*0.5),0)),)</f>
        <v>73</v>
      </c>
      <c r="R17" s="54" t="n">
        <f aca="false">$AU17</f>
        <v>100</v>
      </c>
      <c r="S17" s="54" t="n">
        <f aca="false">$BH17</f>
        <v>98.5</v>
      </c>
      <c r="T17" s="54" t="n">
        <f aca="false">$BS17</f>
        <v>87</v>
      </c>
      <c r="U17" s="54" t="n">
        <f aca="false">$CB17</f>
        <v>100</v>
      </c>
      <c r="V17" s="55" t="n">
        <f aca="false">$AI17</f>
        <v>0</v>
      </c>
      <c r="W17" s="56" t="n">
        <f aca="false">IF($Q17&gt;=55,ROUND($Q17*$Q$3+$R17*$R$3+$S17*$S$3+$T17*$T$3+$U17*$U$3,0),$Q17)</f>
        <v>84</v>
      </c>
      <c r="X17" s="54" t="n">
        <v>20</v>
      </c>
      <c r="Y17" s="57" t="n">
        <v>21</v>
      </c>
      <c r="Z17" s="57" t="n">
        <v>50</v>
      </c>
      <c r="AA17" s="58" t="n">
        <f aca="false">IFERROR(SUM(X17:Z17),0)</f>
        <v>91</v>
      </c>
      <c r="AB17" s="57" t="n">
        <v>5</v>
      </c>
      <c r="AC17" s="57" t="n">
        <v>50</v>
      </c>
      <c r="AD17" s="54" t="n">
        <v>1</v>
      </c>
      <c r="AE17" s="58" t="n">
        <f aca="false">ROUND(AB17+(AC17*AD17),0)</f>
        <v>55</v>
      </c>
      <c r="AF17" s="57"/>
      <c r="AG17" s="57"/>
      <c r="AH17" s="57"/>
      <c r="AI17" s="58" t="n">
        <f aca="false">ROUND(SUM(AF17:AG17)*AH17,0)</f>
        <v>0</v>
      </c>
      <c r="AJ17" s="61" t="n">
        <f aca="false">IFERROR(__xludf.dummyfunction("""COMPUTED_VALUE"""),100)</f>
        <v>100</v>
      </c>
      <c r="AK17" s="61" t="n">
        <f aca="false">IFERROR(__xludf.dummyfunction("""COMPUTED_VALUE"""),100)</f>
        <v>100</v>
      </c>
      <c r="AL17" s="61" t="n">
        <f aca="false">IFERROR(__xludf.dummyfunction("""COMPUTED_VALUE"""),100)</f>
        <v>100</v>
      </c>
      <c r="AM17" s="61" t="n">
        <f aca="false">IFERROR(__xludf.dummyfunction("""COMPUTED_VALUE"""),100)</f>
        <v>100</v>
      </c>
      <c r="AN17" s="61" t="n">
        <f aca="false">IFERROR(__xludf.dummyfunction("""COMPUTED_VALUE"""),100)</f>
        <v>100</v>
      </c>
      <c r="AO17" s="61" t="n">
        <f aca="false">IFERROR(__xludf.dummyfunction("""COMPUTED_VALUE"""),100)</f>
        <v>100</v>
      </c>
      <c r="AP17" s="61" t="n">
        <f aca="false">IFERROR(__xludf.dummyfunction("""COMPUTED_VALUE"""),100)</f>
        <v>100</v>
      </c>
      <c r="AQ17" s="61" t="n">
        <f aca="false">IFERROR(__xludf.dummyfunction("""COMPUTED_VALUE"""),100)</f>
        <v>100</v>
      </c>
      <c r="AR17" s="61" t="n">
        <f aca="false">IFERROR(__xludf.dummyfunction("""COMPUTED_VALUE"""),100)</f>
        <v>100</v>
      </c>
      <c r="AS17" s="61" t="n">
        <f aca="false">IFERROR(__xludf.dummyfunction("""COMPUTED_VALUE"""),100)</f>
        <v>100</v>
      </c>
      <c r="AT17" s="62"/>
      <c r="AU17" s="58" t="n">
        <f aca="false">IFERROR(AVERAGE(AJ17:AT17),0)</f>
        <v>100</v>
      </c>
      <c r="AV17" s="62" t="n">
        <v>85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/>
      <c r="BG17" s="62"/>
      <c r="BH17" s="58" t="n">
        <f aca="false">IFERROR(AVERAGE(AV17:BG17),0)</f>
        <v>98.5</v>
      </c>
      <c r="BI17" s="62" t="n">
        <v>100</v>
      </c>
      <c r="BJ17" s="62" t="n">
        <v>100</v>
      </c>
      <c r="BK17" s="62" t="n">
        <v>100</v>
      </c>
      <c r="BL17" s="62" t="n">
        <v>80</v>
      </c>
      <c r="BM17" s="62" t="n">
        <v>105</v>
      </c>
      <c r="BN17" s="62" t="n">
        <v>95</v>
      </c>
      <c r="BO17" s="62" t="n">
        <v>90</v>
      </c>
      <c r="BP17" s="62" t="n">
        <v>100</v>
      </c>
      <c r="BQ17" s="62" t="n">
        <v>100</v>
      </c>
      <c r="BR17" s="83" t="n">
        <v>0</v>
      </c>
      <c r="BS17" s="58" t="n">
        <f aca="false">IFERROR(AVERAGE(BI17:BR17),0)</f>
        <v>87</v>
      </c>
      <c r="BT17" s="61" t="n">
        <f aca="false">IFERROR(__xludf.dummyfunction("""COMPUTED_VALUE"""),100)</f>
        <v>100</v>
      </c>
      <c r="BU17" s="61" t="n">
        <f aca="false">IFERROR(__xludf.dummyfunction("""COMPUTED_VALUE"""),100)</f>
        <v>100</v>
      </c>
      <c r="BV17" s="61" t="n">
        <f aca="false">IFERROR(__xludf.dummyfunction("""COMPUTED_VALUE"""),100)</f>
        <v>100</v>
      </c>
      <c r="BW17" s="61" t="n">
        <f aca="false">IFERROR(__xludf.dummyfunction("""COMPUTED_VALUE"""),100)</f>
        <v>100</v>
      </c>
      <c r="BX17" s="61" t="n">
        <f aca="false">IFERROR(__xludf.dummyfunction("""COMPUTED_VALUE"""),100)</f>
        <v>100</v>
      </c>
      <c r="BY17" s="61" t="n">
        <f aca="false">IFERROR(__xludf.dummyfunction("""COMPUTED_VALUE"""),100)</f>
        <v>100</v>
      </c>
      <c r="BZ17" s="61" t="n">
        <f aca="false">IFERROR(__xludf.dummyfunction("""COMPUTED_VALUE"""),100)</f>
        <v>100</v>
      </c>
      <c r="CA17" s="61" t="n">
        <f aca="false">IFERROR(__xludf.dummyfunction("""COMPUTED_VALUE"""),100)</f>
        <v>100</v>
      </c>
      <c r="CB17" s="61" t="n">
        <f aca="false">IFERROR(__xludf.dummyfunction("""COMPUTED_VALUE"""),100)</f>
        <v>100</v>
      </c>
    </row>
    <row r="18" customFormat="false" ht="15.75" hidden="false" customHeight="true" outlineLevel="0" collapsed="false">
      <c r="A18" s="13" t="str">
        <f aca="false">$E18&amp;"-"&amp;$F18</f>
        <v>202060628-5</v>
      </c>
      <c r="B18" s="18" t="n">
        <f aca="false">$W18</f>
        <v>91</v>
      </c>
      <c r="C18" s="13"/>
      <c r="D18" s="63" t="n">
        <v>14</v>
      </c>
      <c r="E18" s="53" t="s">
        <v>579</v>
      </c>
      <c r="F18" s="53" t="s">
        <v>83</v>
      </c>
      <c r="G18" s="53" t="s">
        <v>580</v>
      </c>
      <c r="H18" s="53" t="s">
        <v>58</v>
      </c>
      <c r="I18" s="53" t="s">
        <v>581</v>
      </c>
      <c r="J18" s="53" t="s">
        <v>582</v>
      </c>
      <c r="K18" s="53" t="s">
        <v>583</v>
      </c>
      <c r="L18" s="53" t="s">
        <v>58</v>
      </c>
      <c r="M18" s="53" t="s">
        <v>64</v>
      </c>
      <c r="N18" s="53" t="s">
        <v>584</v>
      </c>
      <c r="O18" s="54" t="n">
        <f aca="false">$AA18</f>
        <v>88.5</v>
      </c>
      <c r="P18" s="54" t="n">
        <f aca="false">$AE18</f>
        <v>85</v>
      </c>
      <c r="Q18" s="54" t="n">
        <f aca="false">IFERROR(IF($V18&lt;&gt;0,ROUND((MAX(O18:P18)*0.5+$V18*0.5),0),ROUND(($O18*0.5+$P18*0.5),0)),)</f>
        <v>87</v>
      </c>
      <c r="R18" s="54" t="n">
        <f aca="false">$AU18</f>
        <v>96.6</v>
      </c>
      <c r="S18" s="54" t="n">
        <f aca="false">$BH18</f>
        <v>100</v>
      </c>
      <c r="T18" s="54" t="n">
        <f aca="false">$BS18</f>
        <v>89.5</v>
      </c>
      <c r="U18" s="54" t="n">
        <f aca="false">$CB18</f>
        <v>100</v>
      </c>
      <c r="V18" s="55" t="n">
        <f aca="false">$AI18</f>
        <v>0</v>
      </c>
      <c r="W18" s="56" t="n">
        <f aca="false">IF($Q18&gt;=55,ROUND($Q18*$Q$3+$R18*$R$3+$S18*$S$3+$T18*$T$3+$U18*$U$3,0),$Q18)</f>
        <v>91</v>
      </c>
      <c r="X18" s="54" t="n">
        <v>20</v>
      </c>
      <c r="Y18" s="57" t="n">
        <v>28.5</v>
      </c>
      <c r="Z18" s="57" t="n">
        <v>40</v>
      </c>
      <c r="AA18" s="58" t="n">
        <f aca="false">IFERROR(SUM(X18:Z18),0)</f>
        <v>88.5</v>
      </c>
      <c r="AB18" s="57" t="n">
        <v>30</v>
      </c>
      <c r="AC18" s="57" t="n">
        <v>55</v>
      </c>
      <c r="AD18" s="54" t="n">
        <v>1</v>
      </c>
      <c r="AE18" s="58" t="n">
        <f aca="false">ROUND(AB18+(AC18*AD18),0)</f>
        <v>85</v>
      </c>
      <c r="AF18" s="57"/>
      <c r="AG18" s="57"/>
      <c r="AH18" s="57"/>
      <c r="AI18" s="58" t="n">
        <f aca="false">ROUND(SUM(AF18:AG18)*AH18,0)</f>
        <v>0</v>
      </c>
      <c r="AJ18" s="61" t="n">
        <f aca="false">IFERROR(__xludf.dummyfunction("""COMPUTED_VALUE"""),83)</f>
        <v>83</v>
      </c>
      <c r="AK18" s="61" t="n">
        <f aca="false">IFERROR(__xludf.dummyfunction("""COMPUTED_VALUE"""),100)</f>
        <v>100</v>
      </c>
      <c r="AL18" s="61" t="n">
        <f aca="false">IFERROR(__xludf.dummyfunction("""COMPUTED_VALUE"""),100)</f>
        <v>100</v>
      </c>
      <c r="AM18" s="61" t="n">
        <f aca="false">IFERROR(__xludf.dummyfunction("""COMPUTED_VALUE"""),100)</f>
        <v>100</v>
      </c>
      <c r="AN18" s="61" t="n">
        <f aca="false">IFERROR(__xludf.dummyfunction("""COMPUTED_VALUE"""),100)</f>
        <v>100</v>
      </c>
      <c r="AO18" s="61" t="n">
        <f aca="false">IFERROR(__xludf.dummyfunction("""COMPUTED_VALUE"""),100)</f>
        <v>100</v>
      </c>
      <c r="AP18" s="61" t="n">
        <f aca="false">IFERROR(__xludf.dummyfunction("""COMPUTED_VALUE"""),100)</f>
        <v>100</v>
      </c>
      <c r="AQ18" s="61" t="n">
        <f aca="false">IFERROR(__xludf.dummyfunction("""COMPUTED_VALUE"""),83)</f>
        <v>83</v>
      </c>
      <c r="AR18" s="61" t="n">
        <f aca="false">IFERROR(__xludf.dummyfunction("""COMPUTED_VALUE"""),100)</f>
        <v>100</v>
      </c>
      <c r="AS18" s="61" t="n">
        <f aca="false">IFERROR(__xludf.dummyfunction("""COMPUTED_VALUE"""),100)</f>
        <v>100</v>
      </c>
      <c r="AT18" s="62"/>
      <c r="AU18" s="58" t="n">
        <f aca="false">IFERROR(AVERAGE(AJ18:AT18),0)</f>
        <v>96.6</v>
      </c>
      <c r="AV18" s="62" t="n">
        <v>100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/>
      <c r="BG18" s="62"/>
      <c r="BH18" s="58" t="n">
        <f aca="false">IFERROR(AVERAGE(AV18:BG18),0)</f>
        <v>100</v>
      </c>
      <c r="BI18" s="62" t="n">
        <v>100</v>
      </c>
      <c r="BJ18" s="62" t="n">
        <v>100</v>
      </c>
      <c r="BK18" s="62" t="n">
        <v>100</v>
      </c>
      <c r="BL18" s="62" t="n">
        <v>100</v>
      </c>
      <c r="BM18" s="62" t="n">
        <v>100</v>
      </c>
      <c r="BN18" s="62" t="n">
        <v>95</v>
      </c>
      <c r="BO18" s="62" t="n">
        <v>100</v>
      </c>
      <c r="BP18" s="83" t="n">
        <v>0</v>
      </c>
      <c r="BQ18" s="62" t="n">
        <v>100</v>
      </c>
      <c r="BR18" s="62" t="n">
        <v>100</v>
      </c>
      <c r="BS18" s="58" t="n">
        <f aca="false">IFERROR(AVERAGE(BI18:BR18),0)</f>
        <v>89.5</v>
      </c>
      <c r="BT18" s="61" t="n">
        <f aca="false">IFERROR(__xludf.dummyfunction("""COMPUTED_VALUE"""),100)</f>
        <v>100</v>
      </c>
      <c r="BU18" s="61" t="n">
        <f aca="false">IFERROR(__xludf.dummyfunction("""COMPUTED_VALUE"""),100)</f>
        <v>100</v>
      </c>
      <c r="BV18" s="61" t="n">
        <f aca="false">IFERROR(__xludf.dummyfunction("""COMPUTED_VALUE"""),100)</f>
        <v>100</v>
      </c>
      <c r="BW18" s="61" t="n">
        <f aca="false">IFERROR(__xludf.dummyfunction("""COMPUTED_VALUE"""),100)</f>
        <v>100</v>
      </c>
      <c r="BX18" s="61" t="n">
        <f aca="false">IFERROR(__xludf.dummyfunction("""COMPUTED_VALUE"""),100)</f>
        <v>100</v>
      </c>
      <c r="BY18" s="61" t="n">
        <f aca="false">IFERROR(__xludf.dummyfunction("""COMPUTED_VALUE"""),100)</f>
        <v>100</v>
      </c>
      <c r="BZ18" s="61" t="n">
        <f aca="false">IFERROR(__xludf.dummyfunction("""COMPUTED_VALUE"""),100)</f>
        <v>100</v>
      </c>
      <c r="CA18" s="61" t="n">
        <f aca="false">IFERROR(__xludf.dummyfunction("""COMPUTED_VALUE"""),100)</f>
        <v>100</v>
      </c>
      <c r="CB18" s="61" t="n">
        <f aca="false">IFERROR(__xludf.dummyfunction("""COMPUTED_VALUE"""),100)</f>
        <v>100</v>
      </c>
    </row>
    <row r="19" customFormat="false" ht="15.75" hidden="false" customHeight="true" outlineLevel="0" collapsed="false">
      <c r="A19" s="13" t="str">
        <f aca="false">$E19&amp;"-"&amp;$F19</f>
        <v>202060625-0</v>
      </c>
      <c r="B19" s="18" t="n">
        <f aca="false">$W19</f>
        <v>97</v>
      </c>
      <c r="C19" s="13"/>
      <c r="D19" s="63" t="n">
        <v>15</v>
      </c>
      <c r="E19" s="53" t="s">
        <v>585</v>
      </c>
      <c r="F19" s="53" t="s">
        <v>81</v>
      </c>
      <c r="G19" s="53" t="s">
        <v>586</v>
      </c>
      <c r="H19" s="53" t="s">
        <v>115</v>
      </c>
      <c r="I19" s="53" t="s">
        <v>587</v>
      </c>
      <c r="J19" s="53" t="s">
        <v>331</v>
      </c>
      <c r="K19" s="53" t="s">
        <v>588</v>
      </c>
      <c r="L19" s="53" t="s">
        <v>58</v>
      </c>
      <c r="M19" s="53" t="s">
        <v>64</v>
      </c>
      <c r="N19" s="53" t="s">
        <v>589</v>
      </c>
      <c r="O19" s="54" t="n">
        <f aca="false">$AA19</f>
        <v>90</v>
      </c>
      <c r="P19" s="54" t="n">
        <f aca="false">$AE19</f>
        <v>100</v>
      </c>
      <c r="Q19" s="54" t="n">
        <f aca="false">IFERROR(IF($V19&lt;&gt;0,ROUND((MAX(O19:P19)*0.5+$V19*0.5),0),ROUND(($O19*0.5+$P19*0.5),0)),)</f>
        <v>95</v>
      </c>
      <c r="R19" s="54" t="n">
        <f aca="false">$AU19</f>
        <v>100</v>
      </c>
      <c r="S19" s="54" t="n">
        <f aca="false">$BH19</f>
        <v>98.8</v>
      </c>
      <c r="T19" s="54" t="n">
        <f aca="false">$BS19</f>
        <v>98.2</v>
      </c>
      <c r="U19" s="54" t="n">
        <f aca="false">$CB19</f>
        <v>100</v>
      </c>
      <c r="V19" s="55" t="n">
        <f aca="false">$AI19</f>
        <v>0</v>
      </c>
      <c r="W19" s="56" t="n">
        <f aca="false">IF($Q19&gt;=55,ROUND($Q19*$Q$3+$R19*$R$3+$S19*$S$3+$T19*$T$3+$U19*$U$3,0),$Q19)</f>
        <v>97</v>
      </c>
      <c r="X19" s="54" t="n">
        <v>20</v>
      </c>
      <c r="Y19" s="57" t="n">
        <v>30</v>
      </c>
      <c r="Z19" s="57" t="n">
        <v>40</v>
      </c>
      <c r="AA19" s="58" t="n">
        <f aca="false">IFERROR(SUM(X19:Z19),0)</f>
        <v>90</v>
      </c>
      <c r="AB19" s="57" t="n">
        <v>30</v>
      </c>
      <c r="AC19" s="57" t="n">
        <v>70</v>
      </c>
      <c r="AD19" s="54" t="n">
        <v>1</v>
      </c>
      <c r="AE19" s="58" t="n">
        <f aca="false">ROUND(AB19+(AC19*AD19),0)</f>
        <v>100</v>
      </c>
      <c r="AF19" s="57"/>
      <c r="AG19" s="57"/>
      <c r="AH19" s="57"/>
      <c r="AI19" s="58" t="n">
        <f aca="false">ROUND(SUM(AF19:AG19)*AH19,0)</f>
        <v>0</v>
      </c>
      <c r="AJ19" s="61" t="n">
        <f aca="false">IFERROR(__xludf.dummyfunction("""COMPUTED_VALUE"""),100)</f>
        <v>100</v>
      </c>
      <c r="AK19" s="61" t="n">
        <f aca="false">IFERROR(__xludf.dummyfunction("""COMPUTED_VALUE"""),100)</f>
        <v>100</v>
      </c>
      <c r="AL19" s="61" t="n">
        <f aca="false">IFERROR(__xludf.dummyfunction("""COMPUTED_VALUE"""),100)</f>
        <v>100</v>
      </c>
      <c r="AM19" s="61" t="n">
        <f aca="false">IFERROR(__xludf.dummyfunction("""COMPUTED_VALUE"""),100)</f>
        <v>100</v>
      </c>
      <c r="AN19" s="61" t="n">
        <f aca="false">IFERROR(__xludf.dummyfunction("""COMPUTED_VALUE"""),100)</f>
        <v>100</v>
      </c>
      <c r="AO19" s="61" t="n">
        <f aca="false">IFERROR(__xludf.dummyfunction("""COMPUTED_VALUE"""),100)</f>
        <v>100</v>
      </c>
      <c r="AP19" s="61" t="n">
        <f aca="false">IFERROR(__xludf.dummyfunction("""COMPUTED_VALUE"""),100)</f>
        <v>100</v>
      </c>
      <c r="AQ19" s="61" t="n">
        <f aca="false">IFERROR(__xludf.dummyfunction("""COMPUTED_VALUE"""),100)</f>
        <v>100</v>
      </c>
      <c r="AR19" s="61" t="n">
        <f aca="false">IFERROR(__xludf.dummyfunction("""COMPUTED_VALUE"""),100)</f>
        <v>100</v>
      </c>
      <c r="AS19" s="61" t="n">
        <f aca="false">IFERROR(__xludf.dummyfunction("""COMPUTED_VALUE"""),100)</f>
        <v>100</v>
      </c>
      <c r="AT19" s="62"/>
      <c r="AU19" s="58" t="n">
        <f aca="false">IFERROR(AVERAGE(AJ19:AT19),0)</f>
        <v>100</v>
      </c>
      <c r="AV19" s="62" t="n">
        <v>100</v>
      </c>
      <c r="AW19" s="62" t="n">
        <v>100</v>
      </c>
      <c r="AX19" s="62" t="n">
        <v>100</v>
      </c>
      <c r="AY19" s="62" t="n">
        <v>100</v>
      </c>
      <c r="AZ19" s="62" t="n">
        <v>100</v>
      </c>
      <c r="BA19" s="62" t="n">
        <v>88</v>
      </c>
      <c r="BB19" s="62" t="n">
        <v>100</v>
      </c>
      <c r="BC19" s="62" t="n">
        <v>100</v>
      </c>
      <c r="BD19" s="62" t="n">
        <v>100</v>
      </c>
      <c r="BE19" s="62" t="n">
        <v>100</v>
      </c>
      <c r="BF19" s="62"/>
      <c r="BG19" s="62"/>
      <c r="BH19" s="58" t="n">
        <f aca="false">IFERROR(AVERAGE(AV19:BG19),0)</f>
        <v>98.8</v>
      </c>
      <c r="BI19" s="62" t="n">
        <v>97</v>
      </c>
      <c r="BJ19" s="62" t="n">
        <v>100</v>
      </c>
      <c r="BK19" s="62" t="n">
        <v>100</v>
      </c>
      <c r="BL19" s="62" t="n">
        <v>100</v>
      </c>
      <c r="BM19" s="62" t="n">
        <v>105</v>
      </c>
      <c r="BN19" s="62" t="n">
        <v>80</v>
      </c>
      <c r="BO19" s="62" t="n">
        <v>100</v>
      </c>
      <c r="BP19" s="62" t="n">
        <v>100</v>
      </c>
      <c r="BQ19" s="62" t="n">
        <v>100</v>
      </c>
      <c r="BR19" s="62" t="n">
        <v>100</v>
      </c>
      <c r="BS19" s="58" t="n">
        <f aca="false">IFERROR(AVERAGE(BI19:BR19),0)</f>
        <v>98.2</v>
      </c>
      <c r="BT19" s="61" t="n">
        <f aca="false">IFERROR(__xludf.dummyfunction("""COMPUTED_VALUE"""),100)</f>
        <v>100</v>
      </c>
      <c r="BU19" s="61" t="n">
        <f aca="false">IFERROR(__xludf.dummyfunction("""COMPUTED_VALUE"""),100)</f>
        <v>100</v>
      </c>
      <c r="BV19" s="61" t="n">
        <f aca="false">IFERROR(__xludf.dummyfunction("""COMPUTED_VALUE"""),100)</f>
        <v>100</v>
      </c>
      <c r="BW19" s="61" t="n">
        <f aca="false">IFERROR(__xludf.dummyfunction("""COMPUTED_VALUE"""),100)</f>
        <v>100</v>
      </c>
      <c r="BX19" s="61" t="n">
        <f aca="false">IFERROR(__xludf.dummyfunction("""COMPUTED_VALUE"""),100)</f>
        <v>100</v>
      </c>
      <c r="BY19" s="61" t="n">
        <f aca="false">IFERROR(__xludf.dummyfunction("""COMPUTED_VALUE"""),100)</f>
        <v>100</v>
      </c>
      <c r="BZ19" s="61" t="n">
        <f aca="false">IFERROR(__xludf.dummyfunction("""COMPUTED_VALUE"""),100)</f>
        <v>100</v>
      </c>
      <c r="CA19" s="61" t="n">
        <f aca="false">IFERROR(__xludf.dummyfunction("""COMPUTED_VALUE"""),100)</f>
        <v>100</v>
      </c>
      <c r="CB19" s="61" t="n">
        <f aca="false">IFERROR(__xludf.dummyfunction("""COMPUTED_VALUE"""),100)</f>
        <v>100</v>
      </c>
    </row>
    <row r="20" customFormat="false" ht="15.75" hidden="false" customHeight="true" outlineLevel="0" collapsed="false">
      <c r="A20" s="13" t="str">
        <f aca="false">$E20&amp;"-"&amp;$F20</f>
        <v>202060560-2</v>
      </c>
      <c r="B20" s="18" t="n">
        <f aca="false">$W20</f>
        <v>73</v>
      </c>
      <c r="C20" s="13"/>
      <c r="D20" s="72" t="n">
        <f aca="false">D19+1</f>
        <v>16</v>
      </c>
      <c r="E20" s="53" t="s">
        <v>590</v>
      </c>
      <c r="F20" s="53" t="s">
        <v>67</v>
      </c>
      <c r="G20" s="53" t="s">
        <v>591</v>
      </c>
      <c r="H20" s="53" t="s">
        <v>108</v>
      </c>
      <c r="I20" s="53" t="s">
        <v>592</v>
      </c>
      <c r="J20" s="53" t="s">
        <v>593</v>
      </c>
      <c r="K20" s="53" t="s">
        <v>63</v>
      </c>
      <c r="L20" s="53" t="s">
        <v>58</v>
      </c>
      <c r="M20" s="53" t="s">
        <v>64</v>
      </c>
      <c r="N20" s="53" t="s">
        <v>594</v>
      </c>
      <c r="O20" s="54" t="n">
        <f aca="false">$AA20</f>
        <v>88.5</v>
      </c>
      <c r="P20" s="54" t="n">
        <f aca="false">$AE20</f>
        <v>60</v>
      </c>
      <c r="Q20" s="54" t="n">
        <f aca="false">IFERROR(IF($V20&lt;&gt;0,ROUND((MAX(O20:P20)*0.5+$V20*0.5),0),ROUND(($O20*0.5+$P20*0.5),0)),)</f>
        <v>74</v>
      </c>
      <c r="R20" s="54" t="n">
        <f aca="false">$AU20</f>
        <v>90</v>
      </c>
      <c r="S20" s="54" t="n">
        <f aca="false">$BH20</f>
        <v>58.6</v>
      </c>
      <c r="T20" s="54" t="n">
        <f aca="false">$BS20</f>
        <v>59.2</v>
      </c>
      <c r="U20" s="54" t="n">
        <f aca="false">$CB20</f>
        <v>62.5</v>
      </c>
      <c r="V20" s="55" t="n">
        <f aca="false">$AI20</f>
        <v>0</v>
      </c>
      <c r="W20" s="56" t="n">
        <f aca="false">IF($Q20&gt;=55,ROUND($Q20*$Q$3+$R20*$R$3+$S20*$S$3+$T20*$T$3+$U20*$U$3,0),$Q20)</f>
        <v>73</v>
      </c>
      <c r="X20" s="54" t="n">
        <v>20</v>
      </c>
      <c r="Y20" s="57" t="n">
        <v>28.5</v>
      </c>
      <c r="Z20" s="57" t="n">
        <v>40</v>
      </c>
      <c r="AA20" s="58" t="n">
        <f aca="false">IFERROR(SUM(X20:Z20),0)</f>
        <v>88.5</v>
      </c>
      <c r="AB20" s="57" t="n">
        <v>20</v>
      </c>
      <c r="AC20" s="57" t="n">
        <v>40</v>
      </c>
      <c r="AD20" s="54" t="n">
        <v>1</v>
      </c>
      <c r="AE20" s="58" t="n">
        <f aca="false">ROUND(AB20+(AC20*AD20),0)</f>
        <v>60</v>
      </c>
      <c r="AF20" s="57"/>
      <c r="AG20" s="57"/>
      <c r="AH20" s="57"/>
      <c r="AI20" s="58" t="n">
        <f aca="false">ROUND(SUM(AF20:AG20)*AH20,0)</f>
        <v>0</v>
      </c>
      <c r="AJ20" s="61" t="n">
        <f aca="false">IFERROR(__xludf.dummyfunction("""COMPUTED_VALUE"""),100)</f>
        <v>100</v>
      </c>
      <c r="AK20" s="61" t="n">
        <f aca="false">IFERROR(__xludf.dummyfunction("""COMPUTED_VALUE"""),100)</f>
        <v>100</v>
      </c>
      <c r="AL20" s="61" t="n">
        <f aca="false">IFERROR(__xludf.dummyfunction("""COMPUTED_VALUE"""),100)</f>
        <v>100</v>
      </c>
      <c r="AM20" s="61" t="n">
        <f aca="false">IFERROR(__xludf.dummyfunction("""COMPUTED_VALUE"""),100)</f>
        <v>100</v>
      </c>
      <c r="AN20" s="61" t="n">
        <f aca="false">IFERROR(__xludf.dummyfunction("""COMPUTED_VALUE"""),100)</f>
        <v>100</v>
      </c>
      <c r="AO20" s="61" t="n">
        <f aca="false">IFERROR(__xludf.dummyfunction("""COMPUTED_VALUE"""),100)</f>
        <v>100</v>
      </c>
      <c r="AP20" s="61" t="n">
        <f aca="false">IFERROR(__xludf.dummyfunction("""COMPUTED_VALUE"""),0)</f>
        <v>0</v>
      </c>
      <c r="AQ20" s="61" t="n">
        <f aca="false">IFERROR(__xludf.dummyfunction("""COMPUTED_VALUE"""),100)</f>
        <v>100</v>
      </c>
      <c r="AR20" s="61" t="n">
        <f aca="false">IFERROR(__xludf.dummyfunction("""COMPUTED_VALUE"""),100)</f>
        <v>100</v>
      </c>
      <c r="AS20" s="61" t="n">
        <f aca="false">IFERROR(__xludf.dummyfunction("""COMPUTED_VALUE"""),100)</f>
        <v>100</v>
      </c>
      <c r="AT20" s="62"/>
      <c r="AU20" s="58" t="n">
        <f aca="false">IFERROR(AVERAGE(AJ20:AT20),0)</f>
        <v>90</v>
      </c>
      <c r="AV20" s="62" t="n">
        <v>94</v>
      </c>
      <c r="AW20" s="62" t="n">
        <v>100</v>
      </c>
      <c r="AX20" s="62" t="n">
        <v>100</v>
      </c>
      <c r="AY20" s="62" t="n">
        <v>92</v>
      </c>
      <c r="AZ20" s="62" t="n">
        <v>100</v>
      </c>
      <c r="BA20" s="62" t="n">
        <v>0</v>
      </c>
      <c r="BB20" s="62" t="n">
        <v>0</v>
      </c>
      <c r="BC20" s="62" t="n">
        <v>100</v>
      </c>
      <c r="BD20" s="62" t="n">
        <v>0</v>
      </c>
      <c r="BE20" s="62" t="n">
        <v>0</v>
      </c>
      <c r="BF20" s="62"/>
      <c r="BG20" s="62"/>
      <c r="BH20" s="58" t="n">
        <f aca="false">IFERROR(AVERAGE(AV20:BG20),0)</f>
        <v>58.6</v>
      </c>
      <c r="BI20" s="62" t="n">
        <v>92</v>
      </c>
      <c r="BJ20" s="62" t="n">
        <v>95</v>
      </c>
      <c r="BK20" s="62" t="n">
        <v>95</v>
      </c>
      <c r="BL20" s="62" t="n">
        <v>100</v>
      </c>
      <c r="BM20" s="62" t="n">
        <v>105</v>
      </c>
      <c r="BN20" s="83" t="n">
        <v>0</v>
      </c>
      <c r="BO20" s="62" t="n">
        <v>0</v>
      </c>
      <c r="BP20" s="62" t="n">
        <v>70</v>
      </c>
      <c r="BQ20" s="62" t="n">
        <v>35</v>
      </c>
      <c r="BR20" s="62" t="n">
        <v>0</v>
      </c>
      <c r="BS20" s="58" t="n">
        <f aca="false">IFERROR(AVERAGE(BI20:BR20),0)</f>
        <v>59.2</v>
      </c>
      <c r="BT20" s="61" t="n">
        <f aca="false">IFERROR(__xludf.dummyfunction("""COMPUTED_VALUE"""),100)</f>
        <v>100</v>
      </c>
      <c r="BU20" s="61" t="n">
        <f aca="false">IFERROR(__xludf.dummyfunction("""COMPUTED_VALUE"""),100)</f>
        <v>100</v>
      </c>
      <c r="BV20" s="61" t="n">
        <f aca="false">IFERROR(__xludf.dummyfunction("""COMPUTED_VALUE"""),100)</f>
        <v>100</v>
      </c>
      <c r="BW20" s="61" t="n">
        <f aca="false">IFERROR(__xludf.dummyfunction("""COMPUTED_VALUE"""),100)</f>
        <v>100</v>
      </c>
      <c r="BX20" s="61" t="n">
        <f aca="false">IFERROR(__xludf.dummyfunction("""COMPUTED_VALUE"""),100)</f>
        <v>100</v>
      </c>
      <c r="BY20" s="61" t="n">
        <f aca="false">IFERROR(__xludf.dummyfunction("""COMPUTED_VALUE"""),0)</f>
        <v>0</v>
      </c>
      <c r="BZ20" s="61" t="n">
        <f aca="false">IFERROR(__xludf.dummyfunction("""COMPUTED_VALUE"""),0)</f>
        <v>0</v>
      </c>
      <c r="CA20" s="61" t="n">
        <f aca="false">IFERROR(__xludf.dummyfunction("""COMPUTED_VALUE"""),0)</f>
        <v>0</v>
      </c>
      <c r="CB20" s="61" t="n">
        <f aca="false">IFERROR(__xludf.dummyfunction("""COMPUTED_VALUE"""),62.5)</f>
        <v>62.5</v>
      </c>
    </row>
    <row r="21" customFormat="false" ht="15.75" hidden="false" customHeight="true" outlineLevel="0" collapsed="false">
      <c r="A21" s="13" t="str">
        <f aca="false">$E21&amp;"-"&amp;$F21</f>
        <v>202060571-8</v>
      </c>
      <c r="B21" s="18" t="n">
        <f aca="false">$W21</f>
        <v>95</v>
      </c>
      <c r="C21" s="13"/>
      <c r="D21" s="72" t="n">
        <f aca="false">D20+1</f>
        <v>17</v>
      </c>
      <c r="E21" s="53" t="s">
        <v>595</v>
      </c>
      <c r="F21" s="53" t="s">
        <v>113</v>
      </c>
      <c r="G21" s="53" t="s">
        <v>596</v>
      </c>
      <c r="H21" s="53" t="s">
        <v>83</v>
      </c>
      <c r="I21" s="53" t="s">
        <v>154</v>
      </c>
      <c r="J21" s="53" t="s">
        <v>228</v>
      </c>
      <c r="K21" s="53" t="s">
        <v>597</v>
      </c>
      <c r="L21" s="53" t="s">
        <v>58</v>
      </c>
      <c r="M21" s="53" t="s">
        <v>64</v>
      </c>
      <c r="N21" s="53" t="s">
        <v>598</v>
      </c>
      <c r="O21" s="54" t="n">
        <f aca="false">$AA21</f>
        <v>88.5</v>
      </c>
      <c r="P21" s="54" t="n">
        <f aca="false">$AE21</f>
        <v>100</v>
      </c>
      <c r="Q21" s="54" t="n">
        <f aca="false">IFERROR(IF($V21&lt;&gt;0,ROUND((MAX(O21:P21)*0.5+$V21*0.5),0),ROUND(($O21*0.5+$P21*0.5),0)),)</f>
        <v>94</v>
      </c>
      <c r="R21" s="54" t="n">
        <f aca="false">$AU21</f>
        <v>95.5</v>
      </c>
      <c r="S21" s="54" t="n">
        <f aca="false">$BH21</f>
        <v>99.8</v>
      </c>
      <c r="T21" s="54" t="n">
        <f aca="false">$BS21</f>
        <v>98.7</v>
      </c>
      <c r="U21" s="54" t="n">
        <f aca="false">$CB21</f>
        <v>87.5</v>
      </c>
      <c r="V21" s="55" t="n">
        <f aca="false">$AI21</f>
        <v>0</v>
      </c>
      <c r="W21" s="56" t="n">
        <f aca="false">IF($Q21&gt;=55,ROUND($Q21*$Q$3+$R21*$R$3+$S21*$S$3+$T21*$T$3+$U21*$U$3,0),$Q21)</f>
        <v>95</v>
      </c>
      <c r="X21" s="54" t="n">
        <v>20</v>
      </c>
      <c r="Y21" s="57" t="n">
        <v>28.5</v>
      </c>
      <c r="Z21" s="57" t="n">
        <v>40</v>
      </c>
      <c r="AA21" s="58" t="n">
        <f aca="false">IFERROR(SUM(X21:Z21),0)</f>
        <v>88.5</v>
      </c>
      <c r="AB21" s="57" t="n">
        <v>30</v>
      </c>
      <c r="AC21" s="57" t="n">
        <v>70</v>
      </c>
      <c r="AD21" s="54" t="n">
        <v>1</v>
      </c>
      <c r="AE21" s="58" t="n">
        <f aca="false">ROUND(AB21+(AC21*AD21),0)</f>
        <v>100</v>
      </c>
      <c r="AF21" s="57"/>
      <c r="AG21" s="57"/>
      <c r="AH21" s="57"/>
      <c r="AI21" s="58" t="n">
        <f aca="false">ROUND(SUM(AF21:AG21)*AH21,0)</f>
        <v>0</v>
      </c>
      <c r="AJ21" s="61" t="n">
        <f aca="false">IFERROR(__xludf.dummyfunction("""COMPUTED_VALUE"""),100)</f>
        <v>100</v>
      </c>
      <c r="AK21" s="61" t="n">
        <f aca="false">IFERROR(__xludf.dummyfunction("""COMPUTED_VALUE"""),100)</f>
        <v>100</v>
      </c>
      <c r="AL21" s="61" t="n">
        <f aca="false">IFERROR(__xludf.dummyfunction("""COMPUTED_VALUE"""),100)</f>
        <v>100</v>
      </c>
      <c r="AM21" s="61" t="n">
        <f aca="false">IFERROR(__xludf.dummyfunction("""COMPUTED_VALUE"""),75)</f>
        <v>75</v>
      </c>
      <c r="AN21" s="61" t="n">
        <f aca="false">IFERROR(__xludf.dummyfunction("""COMPUTED_VALUE"""),100)</f>
        <v>100</v>
      </c>
      <c r="AO21" s="61" t="n">
        <f aca="false">IFERROR(__xludf.dummyfunction("""COMPUTED_VALUE"""),80)</f>
        <v>80</v>
      </c>
      <c r="AP21" s="61" t="n">
        <f aca="false">IFERROR(__xludf.dummyfunction("""COMPUTED_VALUE"""),100)</f>
        <v>100</v>
      </c>
      <c r="AQ21" s="61" t="n">
        <f aca="false">IFERROR(__xludf.dummyfunction("""COMPUTED_VALUE"""),100)</f>
        <v>100</v>
      </c>
      <c r="AR21" s="61" t="n">
        <f aca="false">IFERROR(__xludf.dummyfunction("""COMPUTED_VALUE"""),100)</f>
        <v>100</v>
      </c>
      <c r="AS21" s="61" t="n">
        <f aca="false">IFERROR(__xludf.dummyfunction("""COMPUTED_VALUE"""),100)</f>
        <v>100</v>
      </c>
      <c r="AT21" s="62"/>
      <c r="AU21" s="58" t="n">
        <f aca="false">IFERROR(AVERAGE(AJ21:AT21),0)</f>
        <v>95.5</v>
      </c>
      <c r="AV21" s="62" t="n">
        <v>100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100</v>
      </c>
      <c r="BD21" s="62" t="n">
        <v>98</v>
      </c>
      <c r="BE21" s="62" t="n">
        <v>100</v>
      </c>
      <c r="BF21" s="62"/>
      <c r="BG21" s="62"/>
      <c r="BH21" s="58" t="n">
        <f aca="false">IFERROR(AVERAGE(AV21:BG21),0)</f>
        <v>99.8</v>
      </c>
      <c r="BI21" s="62" t="n">
        <v>92</v>
      </c>
      <c r="BJ21" s="62" t="n">
        <v>100</v>
      </c>
      <c r="BK21" s="62" t="n">
        <v>100</v>
      </c>
      <c r="BL21" s="62" t="n">
        <v>100</v>
      </c>
      <c r="BM21" s="62" t="n">
        <v>105</v>
      </c>
      <c r="BN21" s="62" t="n">
        <v>95</v>
      </c>
      <c r="BO21" s="62" t="n">
        <v>100</v>
      </c>
      <c r="BP21" s="62" t="n">
        <v>100</v>
      </c>
      <c r="BQ21" s="62" t="n">
        <v>95</v>
      </c>
      <c r="BR21" s="62" t="n">
        <v>100</v>
      </c>
      <c r="BS21" s="58" t="n">
        <f aca="false">IFERROR(AVERAGE(BI21:BR21),0)</f>
        <v>98.7</v>
      </c>
      <c r="BT21" s="61" t="n">
        <f aca="false">IFERROR(__xludf.dummyfunction("""COMPUTED_VALUE"""),100)</f>
        <v>100</v>
      </c>
      <c r="BU21" s="61" t="n">
        <f aca="false">IFERROR(__xludf.dummyfunction("""COMPUTED_VALUE"""),100)</f>
        <v>100</v>
      </c>
      <c r="BV21" s="61" t="n">
        <f aca="false">IFERROR(__xludf.dummyfunction("""COMPUTED_VALUE"""),100)</f>
        <v>100</v>
      </c>
      <c r="BW21" s="61" t="n">
        <f aca="false">IFERROR(__xludf.dummyfunction("""COMPUTED_VALUE"""),100)</f>
        <v>100</v>
      </c>
      <c r="BX21" s="61" t="n">
        <f aca="false">IFERROR(__xludf.dummyfunction("""COMPUTED_VALUE"""),100)</f>
        <v>100</v>
      </c>
      <c r="BY21" s="61" t="n">
        <f aca="false">IFERROR(__xludf.dummyfunction("""COMPUTED_VALUE"""),100)</f>
        <v>100</v>
      </c>
      <c r="BZ21" s="61" t="n">
        <f aca="false">IFERROR(__xludf.dummyfunction("""COMPUTED_VALUE"""),0)</f>
        <v>0</v>
      </c>
      <c r="CA21" s="61" t="n">
        <f aca="false">IFERROR(__xludf.dummyfunction("""COMPUTED_VALUE"""),100)</f>
        <v>100</v>
      </c>
      <c r="CB21" s="61" t="n">
        <f aca="false">IFERROR(__xludf.dummyfunction("""COMPUTED_VALUE"""),87.5)</f>
        <v>87.5</v>
      </c>
    </row>
    <row r="22" customFormat="false" ht="15.75" hidden="false" customHeight="true" outlineLevel="0" collapsed="false">
      <c r="A22" s="13" t="str">
        <f aca="false">$E22&amp;"-"&amp;$F22</f>
        <v>202060674-9</v>
      </c>
      <c r="B22" s="18" t="n">
        <f aca="false">$W22</f>
        <v>77</v>
      </c>
      <c r="C22" s="13"/>
      <c r="D22" s="72" t="n">
        <f aca="false">D21+1</f>
        <v>18</v>
      </c>
      <c r="E22" s="53" t="s">
        <v>599</v>
      </c>
      <c r="F22" s="53" t="s">
        <v>60</v>
      </c>
      <c r="G22" s="53" t="s">
        <v>600</v>
      </c>
      <c r="H22" s="53" t="s">
        <v>83</v>
      </c>
      <c r="I22" s="53" t="s">
        <v>601</v>
      </c>
      <c r="J22" s="53" t="s">
        <v>602</v>
      </c>
      <c r="K22" s="53" t="s">
        <v>603</v>
      </c>
      <c r="L22" s="53" t="s">
        <v>58</v>
      </c>
      <c r="M22" s="53" t="s">
        <v>64</v>
      </c>
      <c r="N22" s="53" t="s">
        <v>604</v>
      </c>
      <c r="O22" s="54" t="n">
        <f aca="false">$AA22</f>
        <v>50</v>
      </c>
      <c r="P22" s="54" t="n">
        <f aca="false">$AE22</f>
        <v>0</v>
      </c>
      <c r="Q22" s="54" t="n">
        <f aca="false">IFERROR(IF($V22&lt;&gt;0,ROUND((MAX(O22:P22)*0.5+$V22*0.5),0),ROUND(($O22*0.5+$P22*0.5),0)),)</f>
        <v>63</v>
      </c>
      <c r="R22" s="54" t="n">
        <f aca="false">$AU22</f>
        <v>100</v>
      </c>
      <c r="S22" s="54" t="n">
        <f aca="false">$BH22</f>
        <v>90</v>
      </c>
      <c r="T22" s="54" t="n">
        <f aca="false">$BS22</f>
        <v>83.5</v>
      </c>
      <c r="U22" s="54" t="n">
        <f aca="false">$CB22</f>
        <v>87.5</v>
      </c>
      <c r="V22" s="55" t="n">
        <f aca="false">$AI22</f>
        <v>75</v>
      </c>
      <c r="W22" s="56" t="n">
        <f aca="false">IF($Q22&gt;=55,ROUND($Q22*$Q$3+$R22*$R$3+$S22*$S$3+$T22*$T$3+$U22*$U$3,0),$Q22)</f>
        <v>77</v>
      </c>
      <c r="X22" s="54" t="n">
        <v>20</v>
      </c>
      <c r="Y22" s="57" t="n">
        <v>30</v>
      </c>
      <c r="Z22" s="57" t="n">
        <v>0</v>
      </c>
      <c r="AA22" s="58" t="n">
        <f aca="false">IFERROR(SUM(X22:Z22),0)</f>
        <v>50</v>
      </c>
      <c r="AB22" s="57" t="n">
        <v>0</v>
      </c>
      <c r="AC22" s="57" t="n">
        <v>0</v>
      </c>
      <c r="AD22" s="54" t="n">
        <v>0</v>
      </c>
      <c r="AE22" s="58" t="n">
        <f aca="false">ROUND(AB22+(AC22*AD22),0)</f>
        <v>0</v>
      </c>
      <c r="AF22" s="57" t="n">
        <v>10</v>
      </c>
      <c r="AG22" s="57" t="n">
        <v>65</v>
      </c>
      <c r="AH22" s="57" t="n">
        <v>1</v>
      </c>
      <c r="AI22" s="58" t="n">
        <f aca="false">ROUND(SUM(AF22:AG22)*AH22,0)</f>
        <v>75</v>
      </c>
      <c r="AJ22" s="61" t="n">
        <f aca="false">IFERROR(__xludf.dummyfunction("""COMPUTED_VALUE"""),100)</f>
        <v>100</v>
      </c>
      <c r="AK22" s="61" t="n">
        <f aca="false">IFERROR(__xludf.dummyfunction("""COMPUTED_VALUE"""),100)</f>
        <v>100</v>
      </c>
      <c r="AL22" s="61" t="n">
        <f aca="false">IFERROR(__xludf.dummyfunction("""COMPUTED_VALUE"""),100)</f>
        <v>100</v>
      </c>
      <c r="AM22" s="61" t="n">
        <f aca="false">IFERROR(__xludf.dummyfunction("""COMPUTED_VALUE"""),100)</f>
        <v>100</v>
      </c>
      <c r="AN22" s="61" t="n">
        <f aca="false">IFERROR(__xludf.dummyfunction("""COMPUTED_VALUE"""),100)</f>
        <v>100</v>
      </c>
      <c r="AO22" s="61" t="n">
        <f aca="false">IFERROR(__xludf.dummyfunction("""COMPUTED_VALUE"""),100)</f>
        <v>100</v>
      </c>
      <c r="AP22" s="61" t="n">
        <f aca="false">IFERROR(__xludf.dummyfunction("""COMPUTED_VALUE"""),100)</f>
        <v>100</v>
      </c>
      <c r="AQ22" s="61" t="n">
        <f aca="false">IFERROR(__xludf.dummyfunction("""COMPUTED_VALUE"""),100)</f>
        <v>100</v>
      </c>
      <c r="AR22" s="61" t="n">
        <f aca="false">IFERROR(__xludf.dummyfunction("""COMPUTED_VALUE"""),100)</f>
        <v>100</v>
      </c>
      <c r="AS22" s="61" t="n">
        <f aca="false">IFERROR(__xludf.dummyfunction("""COMPUTED_VALUE"""),100)</f>
        <v>100</v>
      </c>
      <c r="AT22" s="62"/>
      <c r="AU22" s="58" t="n">
        <f aca="false">IFERROR(AVERAGE(AJ22:AT22),0)</f>
        <v>100</v>
      </c>
      <c r="AV22" s="62" t="n">
        <v>0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100</v>
      </c>
      <c r="BE22" s="62" t="n">
        <v>100</v>
      </c>
      <c r="BF22" s="62"/>
      <c r="BG22" s="62"/>
      <c r="BH22" s="58" t="n">
        <f aca="false">IFERROR(AVERAGE(AV22:BG22),0)</f>
        <v>90</v>
      </c>
      <c r="BI22" s="62" t="n">
        <v>100</v>
      </c>
      <c r="BJ22" s="62" t="n">
        <v>100</v>
      </c>
      <c r="BK22" s="62" t="n">
        <v>100</v>
      </c>
      <c r="BL22" s="62" t="n">
        <v>90</v>
      </c>
      <c r="BM22" s="86" t="n">
        <v>75</v>
      </c>
      <c r="BN22" s="62" t="n">
        <v>95</v>
      </c>
      <c r="BO22" s="62" t="n">
        <v>80</v>
      </c>
      <c r="BP22" s="83" t="n">
        <v>0</v>
      </c>
      <c r="BQ22" s="62" t="n">
        <v>100</v>
      </c>
      <c r="BR22" s="62" t="n">
        <v>95</v>
      </c>
      <c r="BS22" s="58" t="n">
        <f aca="false">IFERROR(AVERAGE(BI22:BR22),0)</f>
        <v>83.5</v>
      </c>
      <c r="BT22" s="61" t="n">
        <f aca="false">IFERROR(__xludf.dummyfunction("""COMPUTED_VALUE"""),100)</f>
        <v>100</v>
      </c>
      <c r="BU22" s="61" t="n">
        <f aca="false">IFERROR(__xludf.dummyfunction("""COMPUTED_VALUE"""),100)</f>
        <v>100</v>
      </c>
      <c r="BV22" s="61" t="n">
        <f aca="false">IFERROR(__xludf.dummyfunction("""COMPUTED_VALUE"""),100)</f>
        <v>100</v>
      </c>
      <c r="BW22" s="61" t="n">
        <f aca="false">IFERROR(__xludf.dummyfunction("""COMPUTED_VALUE"""),100)</f>
        <v>100</v>
      </c>
      <c r="BX22" s="61" t="n">
        <f aca="false">IFERROR(__xludf.dummyfunction("""COMPUTED_VALUE"""),100)</f>
        <v>100</v>
      </c>
      <c r="BY22" s="61" t="n">
        <f aca="false">IFERROR(__xludf.dummyfunction("""COMPUTED_VALUE"""),0)</f>
        <v>0</v>
      </c>
      <c r="BZ22" s="61" t="n">
        <f aca="false">IFERROR(__xludf.dummyfunction("""COMPUTED_VALUE"""),100)</f>
        <v>100</v>
      </c>
      <c r="CA22" s="61" t="n">
        <f aca="false">IFERROR(__xludf.dummyfunction("""COMPUTED_VALUE"""),100)</f>
        <v>100</v>
      </c>
      <c r="CB22" s="61" t="n">
        <f aca="false">IFERROR(__xludf.dummyfunction("""COMPUTED_VALUE"""),87.5)</f>
        <v>87.5</v>
      </c>
    </row>
    <row r="23" customFormat="false" ht="15.75" hidden="false" customHeight="true" outlineLevel="0" collapsed="false">
      <c r="A23" s="13" t="str">
        <f aca="false">$E23&amp;"-"&amp;$F23</f>
        <v>202060565-3</v>
      </c>
      <c r="B23" s="18" t="n">
        <f aca="false">$W23</f>
        <v>77</v>
      </c>
      <c r="C23" s="13"/>
      <c r="D23" s="72" t="n">
        <f aca="false">D22+1</f>
        <v>19</v>
      </c>
      <c r="E23" s="53" t="s">
        <v>605</v>
      </c>
      <c r="F23" s="53" t="s">
        <v>108</v>
      </c>
      <c r="G23" s="53" t="s">
        <v>606</v>
      </c>
      <c r="H23" s="53" t="s">
        <v>60</v>
      </c>
      <c r="I23" s="53" t="s">
        <v>607</v>
      </c>
      <c r="J23" s="53" t="s">
        <v>608</v>
      </c>
      <c r="K23" s="53" t="s">
        <v>609</v>
      </c>
      <c r="L23" s="53" t="s">
        <v>58</v>
      </c>
      <c r="M23" s="53" t="s">
        <v>64</v>
      </c>
      <c r="N23" s="53" t="s">
        <v>610</v>
      </c>
      <c r="O23" s="54" t="n">
        <f aca="false">$AA23</f>
        <v>90</v>
      </c>
      <c r="P23" s="54" t="n">
        <f aca="false">$AE23</f>
        <v>0</v>
      </c>
      <c r="Q23" s="66" t="n">
        <f aca="false">IFERROR(IF($V23&lt;&gt;0,ROUND(AVERAGE(AA23,AE23,AI23),0),ROUND(($O23*0.5+$P23*0.5),0)),)</f>
        <v>58</v>
      </c>
      <c r="R23" s="54" t="n">
        <f aca="false">$AU23</f>
        <v>100</v>
      </c>
      <c r="S23" s="54" t="n">
        <f aca="false">$BH23</f>
        <v>99.1</v>
      </c>
      <c r="T23" s="54" t="n">
        <f aca="false">$BS23</f>
        <v>88</v>
      </c>
      <c r="U23" s="54" t="n">
        <f aca="false">$CB23</f>
        <v>100</v>
      </c>
      <c r="V23" s="55" t="n">
        <f aca="false">$AI23</f>
        <v>85</v>
      </c>
      <c r="W23" s="56" t="n">
        <f aca="false">IF($Q23&gt;=55,ROUND($Q23*$Q$3+$R23*$R$3+$S23*$S$3+$T23*$T$3+$U23*$U$3,0),$Q23)</f>
        <v>77</v>
      </c>
      <c r="X23" s="54" t="n">
        <v>20</v>
      </c>
      <c r="Y23" s="57" t="n">
        <v>30</v>
      </c>
      <c r="Z23" s="57" t="n">
        <v>40</v>
      </c>
      <c r="AA23" s="58" t="n">
        <f aca="false">IFERROR(SUM(X23:Z23),0)</f>
        <v>90</v>
      </c>
      <c r="AB23" s="79" t="n">
        <v>0</v>
      </c>
      <c r="AC23" s="79" t="n">
        <v>0</v>
      </c>
      <c r="AD23" s="66" t="n">
        <v>0</v>
      </c>
      <c r="AE23" s="81" t="n">
        <f aca="false">ROUND(AB23+(AC23*AD23),0)</f>
        <v>0</v>
      </c>
      <c r="AF23" s="57" t="n">
        <v>30</v>
      </c>
      <c r="AG23" s="57" t="n">
        <v>55</v>
      </c>
      <c r="AH23" s="57" t="n">
        <v>1</v>
      </c>
      <c r="AI23" s="58" t="n">
        <f aca="false">ROUND(SUM(AF23:AG23)*AH23,0)</f>
        <v>85</v>
      </c>
      <c r="AJ23" s="61" t="n">
        <f aca="false">IFERROR(__xludf.dummyfunction("""COMPUTED_VALUE"""),100)</f>
        <v>100</v>
      </c>
      <c r="AK23" s="61" t="n">
        <f aca="false">IFERROR(__xludf.dummyfunction("""COMPUTED_VALUE"""),100)</f>
        <v>100</v>
      </c>
      <c r="AL23" s="61" t="n">
        <f aca="false">IFERROR(__xludf.dummyfunction("""COMPUTED_VALUE"""),100)</f>
        <v>100</v>
      </c>
      <c r="AM23" s="61" t="n">
        <f aca="false">IFERROR(__xludf.dummyfunction("""COMPUTED_VALUE"""),100)</f>
        <v>100</v>
      </c>
      <c r="AN23" s="61" t="n">
        <f aca="false">IFERROR(__xludf.dummyfunction("""COMPUTED_VALUE"""),100)</f>
        <v>100</v>
      </c>
      <c r="AO23" s="61" t="n">
        <f aca="false">IFERROR(__xludf.dummyfunction("""COMPUTED_VALUE"""),100)</f>
        <v>100</v>
      </c>
      <c r="AP23" s="61" t="n">
        <f aca="false">IFERROR(__xludf.dummyfunction("""COMPUTED_VALUE"""),100)</f>
        <v>100</v>
      </c>
      <c r="AQ23" s="61" t="n">
        <f aca="false">IFERROR(__xludf.dummyfunction("""COMPUTED_VALUE"""),100)</f>
        <v>100</v>
      </c>
      <c r="AR23" s="61" t="n">
        <f aca="false">IFERROR(__xludf.dummyfunction("""COMPUTED_VALUE"""),100)</f>
        <v>100</v>
      </c>
      <c r="AS23" s="61" t="n">
        <f aca="false">IFERROR(__xludf.dummyfunction("""COMPUTED_VALUE"""),100)</f>
        <v>100</v>
      </c>
      <c r="AT23" s="62"/>
      <c r="AU23" s="58" t="n">
        <f aca="false">IFERROR(AVERAGE(AJ23:AT23),0)</f>
        <v>100</v>
      </c>
      <c r="AV23" s="62" t="n">
        <v>100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91</v>
      </c>
      <c r="BD23" s="62" t="n">
        <v>100</v>
      </c>
      <c r="BE23" s="62" t="n">
        <v>100</v>
      </c>
      <c r="BF23" s="62"/>
      <c r="BG23" s="62"/>
      <c r="BH23" s="58" t="n">
        <f aca="false">IFERROR(AVERAGE(AV23:BG23),0)</f>
        <v>99.1</v>
      </c>
      <c r="BI23" s="62" t="n">
        <v>100</v>
      </c>
      <c r="BJ23" s="62" t="n">
        <v>100</v>
      </c>
      <c r="BK23" s="62" t="n">
        <v>100</v>
      </c>
      <c r="BL23" s="62" t="n">
        <v>90</v>
      </c>
      <c r="BM23" s="62" t="n">
        <v>100</v>
      </c>
      <c r="BN23" s="62" t="n">
        <v>95</v>
      </c>
      <c r="BO23" s="62" t="n">
        <v>95</v>
      </c>
      <c r="BP23" s="62" t="n">
        <v>100</v>
      </c>
      <c r="BQ23" s="62" t="n">
        <v>100</v>
      </c>
      <c r="BR23" s="62" t="n">
        <v>0</v>
      </c>
      <c r="BS23" s="58" t="n">
        <f aca="false">IFERROR(AVERAGE(BI23:BR23),0)</f>
        <v>88</v>
      </c>
      <c r="BT23" s="61" t="n">
        <f aca="false">IFERROR(__xludf.dummyfunction("""COMPUTED_VALUE"""),100)</f>
        <v>100</v>
      </c>
      <c r="BU23" s="61" t="n">
        <f aca="false">IFERROR(__xludf.dummyfunction("""COMPUTED_VALUE"""),100)</f>
        <v>100</v>
      </c>
      <c r="BV23" s="61" t="n">
        <f aca="false">IFERROR(__xludf.dummyfunction("""COMPUTED_VALUE"""),100)</f>
        <v>100</v>
      </c>
      <c r="BW23" s="61" t="n">
        <f aca="false">IFERROR(__xludf.dummyfunction("""COMPUTED_VALUE"""),100)</f>
        <v>100</v>
      </c>
      <c r="BX23" s="61" t="n">
        <f aca="false">IFERROR(__xludf.dummyfunction("""COMPUTED_VALUE"""),100)</f>
        <v>100</v>
      </c>
      <c r="BY23" s="61" t="n">
        <f aca="false">IFERROR(__xludf.dummyfunction("""COMPUTED_VALUE"""),100)</f>
        <v>100</v>
      </c>
      <c r="BZ23" s="61" t="n">
        <f aca="false">IFERROR(__xludf.dummyfunction("""COMPUTED_VALUE"""),100)</f>
        <v>100</v>
      </c>
      <c r="CA23" s="61" t="n">
        <f aca="false">IFERROR(__xludf.dummyfunction("""COMPUTED_VALUE"""),100)</f>
        <v>100</v>
      </c>
      <c r="CB23" s="61" t="n">
        <f aca="false">IFERROR(__xludf.dummyfunction("""COMPUTED_VALUE"""),100)</f>
        <v>100</v>
      </c>
    </row>
    <row r="24" customFormat="false" ht="15.75" hidden="false" customHeight="true" outlineLevel="0" collapsed="false">
      <c r="A24" s="13" t="str">
        <f aca="false">$E24&amp;"-"&amp;$F24</f>
        <v>202060638-2</v>
      </c>
      <c r="B24" s="18" t="n">
        <f aca="false">$W24</f>
        <v>74</v>
      </c>
      <c r="C24" s="13"/>
      <c r="D24" s="72" t="n">
        <f aca="false">D23+1</f>
        <v>20</v>
      </c>
      <c r="E24" s="53" t="s">
        <v>611</v>
      </c>
      <c r="F24" s="53" t="s">
        <v>67</v>
      </c>
      <c r="G24" s="53" t="s">
        <v>612</v>
      </c>
      <c r="H24" s="53" t="s">
        <v>122</v>
      </c>
      <c r="I24" s="53" t="s">
        <v>613</v>
      </c>
      <c r="J24" s="53" t="s">
        <v>614</v>
      </c>
      <c r="K24" s="53" t="s">
        <v>615</v>
      </c>
      <c r="L24" s="53" t="s">
        <v>58</v>
      </c>
      <c r="M24" s="53" t="s">
        <v>64</v>
      </c>
      <c r="N24" s="53" t="s">
        <v>616</v>
      </c>
      <c r="O24" s="54" t="n">
        <f aca="false">$AA24</f>
        <v>95</v>
      </c>
      <c r="P24" s="54" t="n">
        <f aca="false">$AE24</f>
        <v>40</v>
      </c>
      <c r="Q24" s="54" t="n">
        <f aca="false">IFERROR(IF($V24&lt;&gt;0,ROUND((MAX(O24:P24)*0.5+$V24*0.5),0),ROUND(($O24*0.5+$P24*0.5),0)),)</f>
        <v>68</v>
      </c>
      <c r="R24" s="54" t="n">
        <f aca="false">$AU24</f>
        <v>83.5</v>
      </c>
      <c r="S24" s="54" t="n">
        <f aca="false">$BH24</f>
        <v>89.3</v>
      </c>
      <c r="T24" s="54" t="n">
        <f aca="false">$BS24</f>
        <v>76.7</v>
      </c>
      <c r="U24" s="54" t="n">
        <f aca="false">$CB24</f>
        <v>75</v>
      </c>
      <c r="V24" s="55" t="n">
        <f aca="false">$AI24</f>
        <v>0</v>
      </c>
      <c r="W24" s="56" t="n">
        <f aca="false">IF($Q24&gt;=55,ROUND($Q24*$Q$3+$R24*$R$3+$S24*$S$3+$T24*$T$3+$U24*$U$3,0),$Q24)</f>
        <v>74</v>
      </c>
      <c r="X24" s="54" t="n">
        <v>20</v>
      </c>
      <c r="Y24" s="57" t="n">
        <v>30</v>
      </c>
      <c r="Z24" s="57" t="n">
        <v>45</v>
      </c>
      <c r="AA24" s="58" t="n">
        <f aca="false">IFERROR(SUM(X24:Z24),0)</f>
        <v>95</v>
      </c>
      <c r="AB24" s="57" t="n">
        <v>15</v>
      </c>
      <c r="AC24" s="57" t="n">
        <v>25</v>
      </c>
      <c r="AD24" s="54" t="n">
        <v>1</v>
      </c>
      <c r="AE24" s="58" t="n">
        <f aca="false">ROUND(AB24+(AC24*AD24),0)</f>
        <v>40</v>
      </c>
      <c r="AF24" s="57"/>
      <c r="AG24" s="57"/>
      <c r="AH24" s="57"/>
      <c r="AI24" s="58" t="n">
        <f aca="false">ROUND(SUM(AF24:AG24)*AH24,0)</f>
        <v>0</v>
      </c>
      <c r="AJ24" s="61" t="n">
        <f aca="false">IFERROR(__xludf.dummyfunction("""COMPUTED_VALUE"""),100)</f>
        <v>100</v>
      </c>
      <c r="AK24" s="61" t="n">
        <f aca="false">IFERROR(__xludf.dummyfunction("""COMPUTED_VALUE"""),100)</f>
        <v>100</v>
      </c>
      <c r="AL24" s="61" t="n">
        <f aca="false">IFERROR(__xludf.dummyfunction("""COMPUTED_VALUE"""),100)</f>
        <v>100</v>
      </c>
      <c r="AM24" s="61" t="n">
        <f aca="false">IFERROR(__xludf.dummyfunction("""COMPUTED_VALUE"""),100)</f>
        <v>100</v>
      </c>
      <c r="AN24" s="61" t="n">
        <f aca="false">IFERROR(__xludf.dummyfunction("""COMPUTED_VALUE"""),75)</f>
        <v>75</v>
      </c>
      <c r="AO24" s="61" t="n">
        <f aca="false">IFERROR(__xludf.dummyfunction("""COMPUTED_VALUE"""),60)</f>
        <v>60</v>
      </c>
      <c r="AP24" s="61" t="n">
        <f aca="false">IFERROR(__xludf.dummyfunction("""COMPUTED_VALUE"""),100)</f>
        <v>100</v>
      </c>
      <c r="AQ24" s="61" t="n">
        <f aca="false">IFERROR(__xludf.dummyfunction("""COMPUTED_VALUE"""),33)</f>
        <v>33</v>
      </c>
      <c r="AR24" s="61" t="n">
        <f aca="false">IFERROR(__xludf.dummyfunction("""COMPUTED_VALUE"""),100)</f>
        <v>100</v>
      </c>
      <c r="AS24" s="61" t="n">
        <f aca="false">IFERROR(__xludf.dummyfunction("""COMPUTED_VALUE"""),67)</f>
        <v>67</v>
      </c>
      <c r="AT24" s="62"/>
      <c r="AU24" s="58" t="n">
        <f aca="false">IFERROR(AVERAGE(AJ24:AT24),0)</f>
        <v>83.5</v>
      </c>
      <c r="AV24" s="62" t="n">
        <v>100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95</v>
      </c>
      <c r="BB24" s="62" t="n">
        <v>98</v>
      </c>
      <c r="BC24" s="62" t="n">
        <v>100</v>
      </c>
      <c r="BD24" s="62" t="n">
        <v>100</v>
      </c>
      <c r="BE24" s="62" t="n">
        <v>0</v>
      </c>
      <c r="BF24" s="62"/>
      <c r="BG24" s="62"/>
      <c r="BH24" s="58" t="n">
        <f aca="false">IFERROR(AVERAGE(AV24:BG24),0)</f>
        <v>89.3</v>
      </c>
      <c r="BI24" s="62" t="n">
        <v>97</v>
      </c>
      <c r="BJ24" s="62" t="n">
        <v>90</v>
      </c>
      <c r="BK24" s="62" t="n">
        <v>100</v>
      </c>
      <c r="BL24" s="62" t="n">
        <v>100</v>
      </c>
      <c r="BM24" s="62" t="n">
        <v>105</v>
      </c>
      <c r="BN24" s="62" t="n">
        <v>80</v>
      </c>
      <c r="BO24" s="62" t="n">
        <v>100</v>
      </c>
      <c r="BP24" s="62" t="n">
        <v>95</v>
      </c>
      <c r="BQ24" s="62" t="n">
        <v>0</v>
      </c>
      <c r="BR24" s="62" t="n">
        <v>0</v>
      </c>
      <c r="BS24" s="58" t="n">
        <f aca="false">IFERROR(AVERAGE(BI24:BR24),0)</f>
        <v>76.7</v>
      </c>
      <c r="BT24" s="61" t="n">
        <f aca="false">IFERROR(__xludf.dummyfunction("""COMPUTED_VALUE"""),100)</f>
        <v>100</v>
      </c>
      <c r="BU24" s="61" t="n">
        <f aca="false">IFERROR(__xludf.dummyfunction("""COMPUTED_VALUE"""),100)</f>
        <v>100</v>
      </c>
      <c r="BV24" s="61" t="n">
        <f aca="false">IFERROR(__xludf.dummyfunction("""COMPUTED_VALUE"""),100)</f>
        <v>100</v>
      </c>
      <c r="BW24" s="61" t="n">
        <f aca="false">IFERROR(__xludf.dummyfunction("""COMPUTED_VALUE"""),100)</f>
        <v>100</v>
      </c>
      <c r="BX24" s="61" t="n">
        <f aca="false">IFERROR(__xludf.dummyfunction("""COMPUTED_VALUE"""),100)</f>
        <v>100</v>
      </c>
      <c r="BY24" s="61" t="n">
        <f aca="false">IFERROR(__xludf.dummyfunction("""COMPUTED_VALUE"""),0)</f>
        <v>0</v>
      </c>
      <c r="BZ24" s="61" t="n">
        <f aca="false">IFERROR(__xludf.dummyfunction("""COMPUTED_VALUE"""),100)</f>
        <v>100</v>
      </c>
      <c r="CA24" s="61" t="n">
        <f aca="false">IFERROR(__xludf.dummyfunction("""COMPUTED_VALUE"""),0)</f>
        <v>0</v>
      </c>
      <c r="CB24" s="61" t="n">
        <f aca="false">IFERROR(__xludf.dummyfunction("""COMPUTED_VALUE"""),75)</f>
        <v>75</v>
      </c>
    </row>
    <row r="25" customFormat="false" ht="15.75" hidden="false" customHeight="true" outlineLevel="0" collapsed="false">
      <c r="A25" s="13" t="str">
        <f aca="false">$E25&amp;"-"&amp;$F25</f>
        <v>202060568-8</v>
      </c>
      <c r="B25" s="18" t="n">
        <f aca="false">$W25</f>
        <v>100</v>
      </c>
      <c r="C25" s="13"/>
      <c r="D25" s="72" t="n">
        <f aca="false">D24+1</f>
        <v>21</v>
      </c>
      <c r="E25" s="53" t="s">
        <v>617</v>
      </c>
      <c r="F25" s="53" t="s">
        <v>113</v>
      </c>
      <c r="G25" s="53" t="s">
        <v>618</v>
      </c>
      <c r="H25" s="53" t="s">
        <v>122</v>
      </c>
      <c r="I25" s="53" t="s">
        <v>619</v>
      </c>
      <c r="J25" s="53" t="s">
        <v>620</v>
      </c>
      <c r="K25" s="53" t="s">
        <v>621</v>
      </c>
      <c r="L25" s="53" t="s">
        <v>58</v>
      </c>
      <c r="M25" s="53" t="s">
        <v>64</v>
      </c>
      <c r="N25" s="53" t="s">
        <v>622</v>
      </c>
      <c r="O25" s="54" t="n">
        <f aca="false">$AA25</f>
        <v>100</v>
      </c>
      <c r="P25" s="54" t="n">
        <f aca="false">$AE25</f>
        <v>100</v>
      </c>
      <c r="Q25" s="54" t="n">
        <f aca="false">IFERROR(IF($V25&lt;&gt;0,ROUND((MAX(O25:P25)*0.5+$V25*0.5),0),ROUND(($O25*0.5+$P25*0.5),0)),)</f>
        <v>100</v>
      </c>
      <c r="R25" s="54" t="n">
        <f aca="false">$AU25</f>
        <v>100</v>
      </c>
      <c r="S25" s="54" t="n">
        <f aca="false">$BH25</f>
        <v>100</v>
      </c>
      <c r="T25" s="54" t="n">
        <f aca="false">$BS25</f>
        <v>100.5</v>
      </c>
      <c r="U25" s="54" t="n">
        <f aca="false">$CB25</f>
        <v>100</v>
      </c>
      <c r="V25" s="55" t="n">
        <f aca="false">$AI25</f>
        <v>0</v>
      </c>
      <c r="W25" s="56" t="n">
        <f aca="false">IF($Q25&gt;=55,ROUND($Q25*$Q$3+$R25*$R$3+$S25*$S$3+$T25*$T$3+$U25*$U$3,0),$Q25)</f>
        <v>100</v>
      </c>
      <c r="X25" s="54" t="n">
        <v>20</v>
      </c>
      <c r="Y25" s="57" t="n">
        <v>30</v>
      </c>
      <c r="Z25" s="57" t="n">
        <v>50</v>
      </c>
      <c r="AA25" s="58" t="n">
        <f aca="false">IFERROR(SUM(X25:Z25),0)</f>
        <v>100</v>
      </c>
      <c r="AB25" s="57" t="n">
        <v>30</v>
      </c>
      <c r="AC25" s="57" t="n">
        <v>70</v>
      </c>
      <c r="AD25" s="54" t="n">
        <v>1</v>
      </c>
      <c r="AE25" s="58" t="n">
        <f aca="false">ROUND(AB25+(AC25*AD25),0)</f>
        <v>100</v>
      </c>
      <c r="AF25" s="57"/>
      <c r="AG25" s="57"/>
      <c r="AH25" s="57"/>
      <c r="AI25" s="58" t="n">
        <f aca="false">ROUND(SUM(AF25:AG25)*AH25,0)</f>
        <v>0</v>
      </c>
      <c r="AJ25" s="61" t="n">
        <f aca="false">IFERROR(__xludf.dummyfunction("""COMPUTED_VALUE"""),100)</f>
        <v>100</v>
      </c>
      <c r="AK25" s="61" t="n">
        <f aca="false">IFERROR(__xludf.dummyfunction("""COMPUTED_VALUE"""),100)</f>
        <v>100</v>
      </c>
      <c r="AL25" s="61" t="n">
        <f aca="false">IFERROR(__xludf.dummyfunction("""COMPUTED_VALUE"""),100)</f>
        <v>100</v>
      </c>
      <c r="AM25" s="61" t="n">
        <f aca="false">IFERROR(__xludf.dummyfunction("""COMPUTED_VALUE"""),100)</f>
        <v>100</v>
      </c>
      <c r="AN25" s="61" t="n">
        <f aca="false">IFERROR(__xludf.dummyfunction("""COMPUTED_VALUE"""),100)</f>
        <v>100</v>
      </c>
      <c r="AO25" s="61" t="n">
        <f aca="false">IFERROR(__xludf.dummyfunction("""COMPUTED_VALUE"""),100)</f>
        <v>100</v>
      </c>
      <c r="AP25" s="61" t="n">
        <f aca="false">IFERROR(__xludf.dummyfunction("""COMPUTED_VALUE"""),100)</f>
        <v>100</v>
      </c>
      <c r="AQ25" s="61" t="n">
        <f aca="false">IFERROR(__xludf.dummyfunction("""COMPUTED_VALUE"""),100)</f>
        <v>100</v>
      </c>
      <c r="AR25" s="61" t="n">
        <f aca="false">IFERROR(__xludf.dummyfunction("""COMPUTED_VALUE"""),100)</f>
        <v>100</v>
      </c>
      <c r="AS25" s="61" t="n">
        <f aca="false">IFERROR(__xludf.dummyfunction("""COMPUTED_VALUE"""),100)</f>
        <v>100</v>
      </c>
      <c r="AT25" s="62"/>
      <c r="AU25" s="58" t="n">
        <f aca="false">IFERROR(AVERAGE(AJ25:AT25),0)</f>
        <v>100</v>
      </c>
      <c r="AV25" s="62" t="n">
        <v>100</v>
      </c>
      <c r="AW25" s="62" t="n">
        <v>100</v>
      </c>
      <c r="AX25" s="62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/>
      <c r="BG25" s="62"/>
      <c r="BH25" s="58" t="n">
        <f aca="false">IFERROR(AVERAGE(AV25:BG25),0)</f>
        <v>100</v>
      </c>
      <c r="BI25" s="62" t="n">
        <v>100</v>
      </c>
      <c r="BJ25" s="62" t="n">
        <v>100</v>
      </c>
      <c r="BK25" s="62" t="n">
        <v>100</v>
      </c>
      <c r="BL25" s="62" t="n">
        <v>100</v>
      </c>
      <c r="BM25" s="62" t="n">
        <v>105</v>
      </c>
      <c r="BN25" s="62" t="n">
        <v>100</v>
      </c>
      <c r="BO25" s="62" t="n">
        <v>100</v>
      </c>
      <c r="BP25" s="62" t="n">
        <v>100</v>
      </c>
      <c r="BQ25" s="62" t="n">
        <v>100</v>
      </c>
      <c r="BR25" s="62" t="n">
        <v>100</v>
      </c>
      <c r="BS25" s="58" t="n">
        <f aca="false">IFERROR(AVERAGE(BI25:BR25),0)</f>
        <v>100.5</v>
      </c>
      <c r="BT25" s="61" t="n">
        <f aca="false">IFERROR(__xludf.dummyfunction("""COMPUTED_VALUE"""),100)</f>
        <v>100</v>
      </c>
      <c r="BU25" s="61" t="n">
        <f aca="false">IFERROR(__xludf.dummyfunction("""COMPUTED_VALUE"""),100)</f>
        <v>100</v>
      </c>
      <c r="BV25" s="61" t="n">
        <f aca="false">IFERROR(__xludf.dummyfunction("""COMPUTED_VALUE"""),100)</f>
        <v>100</v>
      </c>
      <c r="BW25" s="61" t="n">
        <f aca="false">IFERROR(__xludf.dummyfunction("""COMPUTED_VALUE"""),100)</f>
        <v>100</v>
      </c>
      <c r="BX25" s="61" t="n">
        <f aca="false">IFERROR(__xludf.dummyfunction("""COMPUTED_VALUE"""),100)</f>
        <v>100</v>
      </c>
      <c r="BY25" s="61" t="n">
        <f aca="false">IFERROR(__xludf.dummyfunction("""COMPUTED_VALUE"""),100)</f>
        <v>100</v>
      </c>
      <c r="BZ25" s="61" t="n">
        <f aca="false">IFERROR(__xludf.dummyfunction("""COMPUTED_VALUE"""),100)</f>
        <v>100</v>
      </c>
      <c r="CA25" s="61" t="n">
        <f aca="false">IFERROR(__xludf.dummyfunction("""COMPUTED_VALUE"""),100)</f>
        <v>100</v>
      </c>
      <c r="CB25" s="61" t="n">
        <f aca="false">IFERROR(__xludf.dummyfunction("""COMPUTED_VALUE"""),100)</f>
        <v>100</v>
      </c>
    </row>
    <row r="26" customFormat="false" ht="15.75" hidden="false" customHeight="true" outlineLevel="0" collapsed="false">
      <c r="A26" s="13" t="str">
        <f aca="false">$E26&amp;"-"&amp;$F26</f>
        <v>202060610-2</v>
      </c>
      <c r="B26" s="18" t="n">
        <f aca="false">$W26</f>
        <v>35</v>
      </c>
      <c r="C26" s="13"/>
      <c r="D26" s="72" t="n">
        <f aca="false">D25+1</f>
        <v>22</v>
      </c>
      <c r="E26" s="53" t="s">
        <v>623</v>
      </c>
      <c r="F26" s="53" t="s">
        <v>67</v>
      </c>
      <c r="G26" s="53" t="s">
        <v>624</v>
      </c>
      <c r="H26" s="53" t="s">
        <v>75</v>
      </c>
      <c r="I26" s="53" t="s">
        <v>625</v>
      </c>
      <c r="J26" s="53" t="s">
        <v>626</v>
      </c>
      <c r="K26" s="53" t="s">
        <v>627</v>
      </c>
      <c r="L26" s="53" t="s">
        <v>58</v>
      </c>
      <c r="M26" s="53" t="s">
        <v>64</v>
      </c>
      <c r="N26" s="53" t="s">
        <v>628</v>
      </c>
      <c r="O26" s="54" t="n">
        <f aca="false">$AA26</f>
        <v>70</v>
      </c>
      <c r="P26" s="54" t="n">
        <f aca="false">$AE26</f>
        <v>0</v>
      </c>
      <c r="Q26" s="66" t="n">
        <f aca="false">IFERROR(IF($V26&lt;&gt;0,ROUND(AVERAGE(AA26,AE26,AI26),0),ROUND(($O26*0.5+$P26*0.5),0)),)</f>
        <v>35</v>
      </c>
      <c r="R26" s="54" t="n">
        <f aca="false">$AU26</f>
        <v>83.3</v>
      </c>
      <c r="S26" s="54" t="n">
        <f aca="false">$BH26</f>
        <v>86.7</v>
      </c>
      <c r="T26" s="54" t="n">
        <f aca="false">$BS26</f>
        <v>55</v>
      </c>
      <c r="U26" s="54" t="n">
        <f aca="false">$CB26</f>
        <v>67.5</v>
      </c>
      <c r="V26" s="55" t="n">
        <f aca="false">$AI26</f>
        <v>0</v>
      </c>
      <c r="W26" s="56" t="n">
        <f aca="false">IF($Q26&gt;=55,ROUND($Q26*$Q$3+$R26*$R$3+$S26*$S$3+$T26*$T$3+$U26*$U$3,0),$Q26)</f>
        <v>35</v>
      </c>
      <c r="X26" s="54" t="n">
        <v>20</v>
      </c>
      <c r="Y26" s="57" t="n">
        <v>30</v>
      </c>
      <c r="Z26" s="57" t="n">
        <v>20</v>
      </c>
      <c r="AA26" s="58" t="n">
        <f aca="false">IFERROR(SUM(X26:Z26),0)</f>
        <v>70</v>
      </c>
      <c r="AB26" s="79" t="n">
        <v>0</v>
      </c>
      <c r="AC26" s="79" t="n">
        <v>0</v>
      </c>
      <c r="AD26" s="66" t="n">
        <v>0</v>
      </c>
      <c r="AE26" s="81" t="n">
        <f aca="false">ROUND(AB26+(AC26*AD26),0)</f>
        <v>0</v>
      </c>
      <c r="AF26" s="79" t="n">
        <v>0</v>
      </c>
      <c r="AG26" s="79" t="n">
        <v>0</v>
      </c>
      <c r="AH26" s="79" t="n">
        <v>0</v>
      </c>
      <c r="AI26" s="81" t="n">
        <f aca="false">ROUND(SUM(AF26:AG26)*AH26,0)</f>
        <v>0</v>
      </c>
      <c r="AJ26" s="61" t="n">
        <f aca="false">IFERROR(__xludf.dummyfunction("""COMPUTED_VALUE"""),100)</f>
        <v>100</v>
      </c>
      <c r="AK26" s="61" t="n">
        <f aca="false">IFERROR(__xludf.dummyfunction("""COMPUTED_VALUE"""),10)</f>
        <v>10</v>
      </c>
      <c r="AL26" s="61" t="n">
        <f aca="false">IFERROR(__xludf.dummyfunction("""COMPUTED_VALUE"""),100)</f>
        <v>100</v>
      </c>
      <c r="AM26" s="61" t="n">
        <f aca="false">IFERROR(__xludf.dummyfunction("""COMPUTED_VALUE"""),100)</f>
        <v>100</v>
      </c>
      <c r="AN26" s="61" t="n">
        <f aca="false">IFERROR(__xludf.dummyfunction("""COMPUTED_VALUE"""),100)</f>
        <v>100</v>
      </c>
      <c r="AO26" s="61" t="n">
        <f aca="false">IFERROR(__xludf.dummyfunction("""COMPUTED_VALUE"""),100)</f>
        <v>100</v>
      </c>
      <c r="AP26" s="61" t="n">
        <f aca="false">IFERROR(__xludf.dummyfunction("""COMPUTED_VALUE"""),100)</f>
        <v>100</v>
      </c>
      <c r="AQ26" s="61" t="n">
        <f aca="false">IFERROR(__xludf.dummyfunction("""COMPUTED_VALUE"""),83)</f>
        <v>83</v>
      </c>
      <c r="AR26" s="61" t="n">
        <f aca="false">IFERROR(__xludf.dummyfunction("""COMPUTED_VALUE"""),80)</f>
        <v>80</v>
      </c>
      <c r="AS26" s="61" t="n">
        <f aca="false">IFERROR(__xludf.dummyfunction("""COMPUTED_VALUE"""),60)</f>
        <v>60</v>
      </c>
      <c r="AT26" s="62"/>
      <c r="AU26" s="58" t="n">
        <f aca="false">IFERROR(AVERAGE(AJ26:AT26),0)</f>
        <v>83.3</v>
      </c>
      <c r="AV26" s="62" t="n">
        <v>95</v>
      </c>
      <c r="AW26" s="62" t="n">
        <v>98</v>
      </c>
      <c r="AX26" s="62" t="n">
        <v>100</v>
      </c>
      <c r="AY26" s="62" t="n">
        <v>100</v>
      </c>
      <c r="AZ26" s="62" t="n">
        <v>100</v>
      </c>
      <c r="BA26" s="62" t="n">
        <v>91</v>
      </c>
      <c r="BB26" s="62" t="n">
        <v>0</v>
      </c>
      <c r="BC26" s="62" t="n">
        <v>100</v>
      </c>
      <c r="BD26" s="62" t="n">
        <v>95</v>
      </c>
      <c r="BE26" s="62" t="n">
        <v>88</v>
      </c>
      <c r="BF26" s="62"/>
      <c r="BG26" s="62"/>
      <c r="BH26" s="58" t="n">
        <f aca="false">IFERROR(AVERAGE(AV26:BG26),0)</f>
        <v>86.7</v>
      </c>
      <c r="BI26" s="62" t="n">
        <v>100</v>
      </c>
      <c r="BJ26" s="62" t="n">
        <v>95</v>
      </c>
      <c r="BK26" s="62" t="n">
        <v>100</v>
      </c>
      <c r="BL26" s="62" t="n">
        <v>95</v>
      </c>
      <c r="BM26" s="62" t="n">
        <v>105</v>
      </c>
      <c r="BN26" s="62" t="n">
        <v>0</v>
      </c>
      <c r="BO26" s="83" t="n">
        <v>0</v>
      </c>
      <c r="BP26" s="62" t="n">
        <v>55</v>
      </c>
      <c r="BQ26" s="62" t="n">
        <v>0</v>
      </c>
      <c r="BR26" s="62" t="n">
        <v>0</v>
      </c>
      <c r="BS26" s="58" t="n">
        <f aca="false">IFERROR(AVERAGE(BI26:BR26),0)</f>
        <v>55</v>
      </c>
      <c r="BT26" s="61" t="n">
        <f aca="false">IFERROR(__xludf.dummyfunction("""COMPUTED_VALUE"""),100)</f>
        <v>100</v>
      </c>
      <c r="BU26" s="61" t="n">
        <f aca="false">IFERROR(__xludf.dummyfunction("""COMPUTED_VALUE"""),100)</f>
        <v>100</v>
      </c>
      <c r="BV26" s="61" t="n">
        <f aca="false">IFERROR(__xludf.dummyfunction("""COMPUTED_VALUE"""),100)</f>
        <v>100</v>
      </c>
      <c r="BW26" s="61" t="n">
        <f aca="false">IFERROR(__xludf.dummyfunction("""COMPUTED_VALUE"""),0)</f>
        <v>0</v>
      </c>
      <c r="BX26" s="61" t="n">
        <f aca="false">IFERROR(__xludf.dummyfunction("""COMPUTED_VALUE"""),100)</f>
        <v>100</v>
      </c>
      <c r="BY26" s="61" t="n">
        <f aca="false">IFERROR(__xludf.dummyfunction("""COMPUTED_VALUE"""),100)</f>
        <v>100</v>
      </c>
      <c r="BZ26" s="61" t="n">
        <f aca="false">IFERROR(__xludf.dummyfunction("""COMPUTED_VALUE"""),40)</f>
        <v>40</v>
      </c>
      <c r="CA26" s="61" t="n">
        <f aca="false">IFERROR(__xludf.dummyfunction("""COMPUTED_VALUE"""),0)</f>
        <v>0</v>
      </c>
      <c r="CB26" s="61" t="n">
        <f aca="false">IFERROR(__xludf.dummyfunction("""COMPUTED_VALUE"""),67.5)</f>
        <v>67.5</v>
      </c>
    </row>
    <row r="27" customFormat="false" ht="15.75" hidden="false" customHeight="true" outlineLevel="0" collapsed="false">
      <c r="A27" s="13" t="str">
        <f aca="false">$E27&amp;"-"&amp;$F27</f>
        <v>202060531-9</v>
      </c>
      <c r="B27" s="18" t="n">
        <f aca="false">$W27</f>
        <v>97</v>
      </c>
      <c r="C27" s="13"/>
      <c r="D27" s="72" t="n">
        <f aca="false">D26+1</f>
        <v>23</v>
      </c>
      <c r="E27" s="53" t="s">
        <v>629</v>
      </c>
      <c r="F27" s="53" t="s">
        <v>60</v>
      </c>
      <c r="G27" s="53" t="s">
        <v>630</v>
      </c>
      <c r="H27" s="53" t="s">
        <v>60</v>
      </c>
      <c r="I27" s="53" t="s">
        <v>631</v>
      </c>
      <c r="J27" s="53" t="s">
        <v>632</v>
      </c>
      <c r="K27" s="53" t="s">
        <v>633</v>
      </c>
      <c r="L27" s="53" t="s">
        <v>58</v>
      </c>
      <c r="M27" s="53" t="s">
        <v>64</v>
      </c>
      <c r="N27" s="53" t="s">
        <v>634</v>
      </c>
      <c r="O27" s="54" t="n">
        <f aca="false">$AA27</f>
        <v>100</v>
      </c>
      <c r="P27" s="54" t="n">
        <f aca="false">$AE27</f>
        <v>100</v>
      </c>
      <c r="Q27" s="54" t="n">
        <f aca="false">IFERROR(IF($V27&lt;&gt;0,ROUND((MAX(O27:P27)*0.5+$V27*0.5),0),ROUND(($O27*0.5+$P27*0.5),0)),)</f>
        <v>100</v>
      </c>
      <c r="R27" s="54" t="n">
        <f aca="false">$AU27</f>
        <v>96</v>
      </c>
      <c r="S27" s="54" t="n">
        <f aca="false">$BH27</f>
        <v>100</v>
      </c>
      <c r="T27" s="54" t="n">
        <f aca="false">$BS27</f>
        <v>88.5</v>
      </c>
      <c r="U27" s="54" t="n">
        <f aca="false">$CB27</f>
        <v>100</v>
      </c>
      <c r="V27" s="55" t="n">
        <f aca="false">$AI27</f>
        <v>0</v>
      </c>
      <c r="W27" s="56" t="n">
        <f aca="false">IF($Q27&gt;=55,ROUND($Q27*$Q$3+$R27*$R$3+$S27*$S$3+$T27*$T$3+$U27*$U$3,0),$Q27)</f>
        <v>97</v>
      </c>
      <c r="X27" s="54" t="n">
        <v>20</v>
      </c>
      <c r="Y27" s="57" t="n">
        <v>30</v>
      </c>
      <c r="Z27" s="57" t="n">
        <v>50</v>
      </c>
      <c r="AA27" s="58" t="n">
        <f aca="false">IFERROR(SUM(X27:Z27),0)</f>
        <v>100</v>
      </c>
      <c r="AB27" s="57" t="n">
        <v>30</v>
      </c>
      <c r="AC27" s="57" t="n">
        <v>70</v>
      </c>
      <c r="AD27" s="54" t="n">
        <v>1</v>
      </c>
      <c r="AE27" s="58" t="n">
        <f aca="false">ROUND(AB27+(AC27*AD27),0)</f>
        <v>100</v>
      </c>
      <c r="AF27" s="57"/>
      <c r="AG27" s="57"/>
      <c r="AH27" s="57"/>
      <c r="AI27" s="58" t="n">
        <f aca="false">ROUND(SUM(AF27:AG27)*AH27,0)</f>
        <v>0</v>
      </c>
      <c r="AJ27" s="61" t="n">
        <f aca="false">IFERROR(__xludf.dummyfunction("""COMPUTED_VALUE"""),100)</f>
        <v>100</v>
      </c>
      <c r="AK27" s="61" t="n">
        <f aca="false">IFERROR(__xludf.dummyfunction("""COMPUTED_VALUE"""),100)</f>
        <v>100</v>
      </c>
      <c r="AL27" s="61" t="n">
        <f aca="false">IFERROR(__xludf.dummyfunction("""COMPUTED_VALUE"""),100)</f>
        <v>100</v>
      </c>
      <c r="AM27" s="61" t="n">
        <f aca="false">IFERROR(__xludf.dummyfunction("""COMPUTED_VALUE"""),100)</f>
        <v>100</v>
      </c>
      <c r="AN27" s="61" t="n">
        <f aca="false">IFERROR(__xludf.dummyfunction("""COMPUTED_VALUE"""),100)</f>
        <v>100</v>
      </c>
      <c r="AO27" s="61" t="n">
        <f aca="false">IFERROR(__xludf.dummyfunction("""COMPUTED_VALUE"""),60)</f>
        <v>60</v>
      </c>
      <c r="AP27" s="61" t="n">
        <f aca="false">IFERROR(__xludf.dummyfunction("""COMPUTED_VALUE"""),100)</f>
        <v>100</v>
      </c>
      <c r="AQ27" s="61" t="n">
        <f aca="false">IFERROR(__xludf.dummyfunction("""COMPUTED_VALUE"""),100)</f>
        <v>100</v>
      </c>
      <c r="AR27" s="61" t="n">
        <f aca="false">IFERROR(__xludf.dummyfunction("""COMPUTED_VALUE"""),100)</f>
        <v>100</v>
      </c>
      <c r="AS27" s="61" t="n">
        <f aca="false">IFERROR(__xludf.dummyfunction("""COMPUTED_VALUE"""),100)</f>
        <v>100</v>
      </c>
      <c r="AT27" s="62"/>
      <c r="AU27" s="58" t="n">
        <f aca="false">IFERROR(AVERAGE(AJ27:AT27),0)</f>
        <v>96</v>
      </c>
      <c r="AV27" s="62" t="n">
        <v>100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/>
      <c r="BG27" s="62"/>
      <c r="BH27" s="58" t="n">
        <f aca="false">IFERROR(AVERAGE(AV27:BG27),0)</f>
        <v>100</v>
      </c>
      <c r="BI27" s="62" t="n">
        <v>100</v>
      </c>
      <c r="BJ27" s="62" t="n">
        <v>100</v>
      </c>
      <c r="BK27" s="62" t="n">
        <v>100</v>
      </c>
      <c r="BL27" s="62" t="n">
        <v>110</v>
      </c>
      <c r="BM27" s="62" t="n">
        <v>75</v>
      </c>
      <c r="BN27" s="62" t="n">
        <v>100</v>
      </c>
      <c r="BO27" s="62" t="n">
        <v>100</v>
      </c>
      <c r="BP27" s="83" t="n">
        <v>0</v>
      </c>
      <c r="BQ27" s="62" t="n">
        <v>100</v>
      </c>
      <c r="BR27" s="62" t="n">
        <v>100</v>
      </c>
      <c r="BS27" s="58" t="n">
        <f aca="false">IFERROR(AVERAGE(BI27:BR27),0)</f>
        <v>88.5</v>
      </c>
      <c r="BT27" s="61" t="n">
        <f aca="false">IFERROR(__xludf.dummyfunction("""COMPUTED_VALUE"""),100)</f>
        <v>100</v>
      </c>
      <c r="BU27" s="61" t="n">
        <f aca="false">IFERROR(__xludf.dummyfunction("""COMPUTED_VALUE"""),100)</f>
        <v>100</v>
      </c>
      <c r="BV27" s="61" t="n">
        <f aca="false">IFERROR(__xludf.dummyfunction("""COMPUTED_VALUE"""),100)</f>
        <v>100</v>
      </c>
      <c r="BW27" s="61" t="n">
        <f aca="false">IFERROR(__xludf.dummyfunction("""COMPUTED_VALUE"""),100)</f>
        <v>100</v>
      </c>
      <c r="BX27" s="61" t="n">
        <f aca="false">IFERROR(__xludf.dummyfunction("""COMPUTED_VALUE"""),100)</f>
        <v>100</v>
      </c>
      <c r="BY27" s="61" t="n">
        <f aca="false">IFERROR(__xludf.dummyfunction("""COMPUTED_VALUE"""),100)</f>
        <v>100</v>
      </c>
      <c r="BZ27" s="61" t="n">
        <f aca="false">IFERROR(__xludf.dummyfunction("""COMPUTED_VALUE"""),100)</f>
        <v>100</v>
      </c>
      <c r="CA27" s="61" t="n">
        <f aca="false">IFERROR(__xludf.dummyfunction("""COMPUTED_VALUE"""),100)</f>
        <v>100</v>
      </c>
      <c r="CB27" s="61" t="n">
        <f aca="false">IFERROR(__xludf.dummyfunction("""COMPUTED_VALUE"""),100)</f>
        <v>100</v>
      </c>
    </row>
    <row r="28" customFormat="false" ht="15.75" hidden="false" customHeight="true" outlineLevel="0" collapsed="false">
      <c r="A28" s="13" t="str">
        <f aca="false">$E28&amp;"-"&amp;$F28</f>
        <v>202060640-4</v>
      </c>
      <c r="B28" s="18" t="n">
        <f aca="false">$W28</f>
        <v>67</v>
      </c>
      <c r="C28" s="13"/>
      <c r="D28" s="72" t="n">
        <f aca="false">D27+1</f>
        <v>24</v>
      </c>
      <c r="E28" s="53" t="s">
        <v>635</v>
      </c>
      <c r="F28" s="53" t="s">
        <v>122</v>
      </c>
      <c r="G28" s="53" t="s">
        <v>636</v>
      </c>
      <c r="H28" s="53" t="s">
        <v>115</v>
      </c>
      <c r="I28" s="53" t="s">
        <v>166</v>
      </c>
      <c r="J28" s="53" t="s">
        <v>117</v>
      </c>
      <c r="K28" s="53" t="s">
        <v>637</v>
      </c>
      <c r="L28" s="53" t="s">
        <v>58</v>
      </c>
      <c r="M28" s="53" t="s">
        <v>64</v>
      </c>
      <c r="N28" s="53" t="s">
        <v>638</v>
      </c>
      <c r="O28" s="54" t="n">
        <f aca="false">$AA28</f>
        <v>65</v>
      </c>
      <c r="P28" s="54" t="n">
        <f aca="false">$AE28</f>
        <v>15</v>
      </c>
      <c r="Q28" s="54" t="n">
        <f aca="false">IFERROR(IF($V28&lt;&gt;0,ROUND((MAX(O28:P28)*0.5+$V28*0.5),0),ROUND(($O28*0.5+$P28*0.5),0)),)</f>
        <v>63</v>
      </c>
      <c r="R28" s="54" t="n">
        <f aca="false">$AU28</f>
        <v>90</v>
      </c>
      <c r="S28" s="54" t="n">
        <f aca="false">$BH28</f>
        <v>69.1</v>
      </c>
      <c r="T28" s="54" t="n">
        <f aca="false">$BS28</f>
        <v>55.2</v>
      </c>
      <c r="U28" s="54" t="n">
        <f aca="false">$CB28</f>
        <v>62.5</v>
      </c>
      <c r="V28" s="55" t="n">
        <f aca="false">$AI28</f>
        <v>60</v>
      </c>
      <c r="W28" s="56" t="n">
        <f aca="false">IF($Q28&gt;=55,ROUND($Q28*$Q$3+$R28*$R$3+$S28*$S$3+$T28*$T$3+$U28*$U$3,0),$Q28)</f>
        <v>67</v>
      </c>
      <c r="X28" s="54" t="n">
        <v>20</v>
      </c>
      <c r="Y28" s="57" t="n">
        <v>30</v>
      </c>
      <c r="Z28" s="57" t="n">
        <v>15</v>
      </c>
      <c r="AA28" s="58" t="n">
        <f aca="false">IFERROR(SUM(X28:Z28),0)</f>
        <v>65</v>
      </c>
      <c r="AB28" s="57" t="n">
        <v>15</v>
      </c>
      <c r="AC28" s="57"/>
      <c r="AD28" s="54" t="n">
        <v>0</v>
      </c>
      <c r="AE28" s="58" t="n">
        <f aca="false">ROUND(AB28+(AC28*AD28),0)</f>
        <v>15</v>
      </c>
      <c r="AF28" s="57" t="n">
        <v>20</v>
      </c>
      <c r="AG28" s="57" t="n">
        <v>40</v>
      </c>
      <c r="AH28" s="57" t="n">
        <v>1</v>
      </c>
      <c r="AI28" s="58" t="n">
        <f aca="false">ROUND(SUM(AF28:AG28)*AH28,0)</f>
        <v>60</v>
      </c>
      <c r="AJ28" s="61" t="n">
        <f aca="false">IFERROR(__xludf.dummyfunction("""COMPUTED_VALUE"""),100)</f>
        <v>100</v>
      </c>
      <c r="AK28" s="61" t="n">
        <f aca="false">IFERROR(__xludf.dummyfunction("""COMPUTED_VALUE"""),100)</f>
        <v>100</v>
      </c>
      <c r="AL28" s="61" t="n">
        <f aca="false">IFERROR(__xludf.dummyfunction("""COMPUTED_VALUE"""),100)</f>
        <v>100</v>
      </c>
      <c r="AM28" s="61" t="n">
        <f aca="false">IFERROR(__xludf.dummyfunction("""COMPUTED_VALUE"""),100)</f>
        <v>100</v>
      </c>
      <c r="AN28" s="61" t="n">
        <f aca="false">IFERROR(__xludf.dummyfunction("""COMPUTED_VALUE"""),100)</f>
        <v>100</v>
      </c>
      <c r="AO28" s="61" t="n">
        <f aca="false">IFERROR(__xludf.dummyfunction("""COMPUTED_VALUE"""),100)</f>
        <v>100</v>
      </c>
      <c r="AP28" s="61" t="n">
        <f aca="false">IFERROR(__xludf.dummyfunction("""COMPUTED_VALUE"""),0)</f>
        <v>0</v>
      </c>
      <c r="AQ28" s="61" t="n">
        <f aca="false">IFERROR(__xludf.dummyfunction("""COMPUTED_VALUE"""),100)</f>
        <v>100</v>
      </c>
      <c r="AR28" s="61" t="n">
        <f aca="false">IFERROR(__xludf.dummyfunction("""COMPUTED_VALUE"""),100)</f>
        <v>100</v>
      </c>
      <c r="AS28" s="61" t="n">
        <f aca="false">IFERROR(__xludf.dummyfunction("""COMPUTED_VALUE"""),100)</f>
        <v>100</v>
      </c>
      <c r="AT28" s="62"/>
      <c r="AU28" s="58" t="n">
        <f aca="false">IFERROR(AVERAGE(AJ28:AT28),0)</f>
        <v>90</v>
      </c>
      <c r="AV28" s="62" t="n">
        <v>100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0</v>
      </c>
      <c r="BB28" s="62" t="n">
        <v>100</v>
      </c>
      <c r="BC28" s="62" t="n">
        <v>91</v>
      </c>
      <c r="BD28" s="62" t="n">
        <v>0</v>
      </c>
      <c r="BE28" s="62" t="n">
        <v>0</v>
      </c>
      <c r="BF28" s="62"/>
      <c r="BG28" s="62"/>
      <c r="BH28" s="58" t="n">
        <f aca="false">IFERROR(AVERAGE(AV28:BG28),0)</f>
        <v>69.1</v>
      </c>
      <c r="BI28" s="62" t="n">
        <v>92</v>
      </c>
      <c r="BJ28" s="62" t="n">
        <v>95</v>
      </c>
      <c r="BK28" s="62" t="n">
        <v>95</v>
      </c>
      <c r="BL28" s="62" t="n">
        <v>100</v>
      </c>
      <c r="BM28" s="62" t="n">
        <v>105</v>
      </c>
      <c r="BN28" s="83" t="n">
        <v>0</v>
      </c>
      <c r="BO28" s="62" t="n">
        <v>0</v>
      </c>
      <c r="BP28" s="62" t="n">
        <v>65</v>
      </c>
      <c r="BQ28" s="62" t="n">
        <v>0</v>
      </c>
      <c r="BR28" s="62" t="n">
        <v>0</v>
      </c>
      <c r="BS28" s="58" t="n">
        <f aca="false">IFERROR(AVERAGE(BI28:BR28),0)</f>
        <v>55.2</v>
      </c>
      <c r="BT28" s="61" t="n">
        <f aca="false">IFERROR(__xludf.dummyfunction("""COMPUTED_VALUE"""),100)</f>
        <v>100</v>
      </c>
      <c r="BU28" s="61" t="n">
        <f aca="false">IFERROR(__xludf.dummyfunction("""COMPUTED_VALUE"""),100)</f>
        <v>100</v>
      </c>
      <c r="BV28" s="61" t="n">
        <f aca="false">IFERROR(__xludf.dummyfunction("""COMPUTED_VALUE"""),100)</f>
        <v>100</v>
      </c>
      <c r="BW28" s="61" t="n">
        <f aca="false">IFERROR(__xludf.dummyfunction("""COMPUTED_VALUE"""),100)</f>
        <v>100</v>
      </c>
      <c r="BX28" s="61" t="n">
        <f aca="false">IFERROR(__xludf.dummyfunction("""COMPUTED_VALUE"""),100)</f>
        <v>100</v>
      </c>
      <c r="BY28" s="61" t="n">
        <f aca="false">IFERROR(__xludf.dummyfunction("""COMPUTED_VALUE"""),0)</f>
        <v>0</v>
      </c>
      <c r="BZ28" s="61" t="n">
        <f aca="false">IFERROR(__xludf.dummyfunction("""COMPUTED_VALUE"""),0)</f>
        <v>0</v>
      </c>
      <c r="CA28" s="61" t="n">
        <f aca="false">IFERROR(__xludf.dummyfunction("""COMPUTED_VALUE"""),0)</f>
        <v>0</v>
      </c>
      <c r="CB28" s="61" t="n">
        <f aca="false">IFERROR(__xludf.dummyfunction("""COMPUTED_VALUE"""),62.5)</f>
        <v>62.5</v>
      </c>
    </row>
    <row r="29" customFormat="false" ht="15.75" hidden="false" customHeight="true" outlineLevel="0" collapsed="false">
      <c r="A29" s="13" t="str">
        <f aca="false">$E29&amp;"-"&amp;$F29</f>
        <v>202060550-5</v>
      </c>
      <c r="B29" s="18" t="n">
        <f aca="false">$W29</f>
        <v>87</v>
      </c>
      <c r="C29" s="13"/>
      <c r="D29" s="72" t="n">
        <f aca="false">D28+1</f>
        <v>25</v>
      </c>
      <c r="E29" s="53" t="s">
        <v>639</v>
      </c>
      <c r="F29" s="53" t="s">
        <v>83</v>
      </c>
      <c r="G29" s="53" t="s">
        <v>640</v>
      </c>
      <c r="H29" s="53" t="s">
        <v>67</v>
      </c>
      <c r="I29" s="53" t="s">
        <v>608</v>
      </c>
      <c r="J29" s="53" t="s">
        <v>286</v>
      </c>
      <c r="K29" s="53" t="s">
        <v>641</v>
      </c>
      <c r="L29" s="53" t="s">
        <v>58</v>
      </c>
      <c r="M29" s="53" t="s">
        <v>64</v>
      </c>
      <c r="N29" s="53" t="s">
        <v>642</v>
      </c>
      <c r="O29" s="54" t="n">
        <f aca="false">$AA29</f>
        <v>97</v>
      </c>
      <c r="P29" s="54" t="n">
        <f aca="false">$AE29</f>
        <v>65</v>
      </c>
      <c r="Q29" s="54" t="n">
        <f aca="false">IFERROR(IF($V29&lt;&gt;0,ROUND((MAX(O29:P29)*0.5+$V29*0.5),0),ROUND(($O29*0.5+$P29*0.5),0)),)</f>
        <v>81</v>
      </c>
      <c r="R29" s="54" t="n">
        <f aca="false">$AU29</f>
        <v>98</v>
      </c>
      <c r="S29" s="54" t="n">
        <f aca="false">$BH29</f>
        <v>90</v>
      </c>
      <c r="T29" s="54" t="n">
        <f aca="false">$BS29</f>
        <v>91.7</v>
      </c>
      <c r="U29" s="54" t="n">
        <f aca="false">$CB29</f>
        <v>87.5</v>
      </c>
      <c r="V29" s="55" t="n">
        <f aca="false">$AI29</f>
        <v>0</v>
      </c>
      <c r="W29" s="56" t="n">
        <f aca="false">IF($Q29&gt;=55,ROUND($Q29*$Q$3+$R29*$R$3+$S29*$S$3+$T29*$T$3+$U29*$U$3,0),$Q29)</f>
        <v>87</v>
      </c>
      <c r="X29" s="54" t="n">
        <v>20</v>
      </c>
      <c r="Y29" s="57" t="n">
        <v>27</v>
      </c>
      <c r="Z29" s="57" t="n">
        <v>50</v>
      </c>
      <c r="AA29" s="58" t="n">
        <f aca="false">IFERROR(SUM(X29:Z29),0)</f>
        <v>97</v>
      </c>
      <c r="AB29" s="57" t="n">
        <v>30</v>
      </c>
      <c r="AC29" s="57" t="n">
        <v>35</v>
      </c>
      <c r="AD29" s="54" t="n">
        <v>1</v>
      </c>
      <c r="AE29" s="58" t="n">
        <f aca="false">ROUND(AB29+(AC29*AD29),0)</f>
        <v>65</v>
      </c>
      <c r="AF29" s="57"/>
      <c r="AG29" s="57"/>
      <c r="AH29" s="57"/>
      <c r="AI29" s="58" t="n">
        <f aca="false">ROUND(SUM(AF29:AG29)*AH29,0)</f>
        <v>0</v>
      </c>
      <c r="AJ29" s="61" t="n">
        <f aca="false">IFERROR(__xludf.dummyfunction("""COMPUTED_VALUE"""),100)</f>
        <v>100</v>
      </c>
      <c r="AK29" s="61" t="n">
        <f aca="false">IFERROR(__xludf.dummyfunction("""COMPUTED_VALUE"""),100)</f>
        <v>100</v>
      </c>
      <c r="AL29" s="61" t="n">
        <f aca="false">IFERROR(__xludf.dummyfunction("""COMPUTED_VALUE"""),100)</f>
        <v>100</v>
      </c>
      <c r="AM29" s="61" t="n">
        <f aca="false">IFERROR(__xludf.dummyfunction("""COMPUTED_VALUE"""),100)</f>
        <v>100</v>
      </c>
      <c r="AN29" s="61" t="n">
        <f aca="false">IFERROR(__xludf.dummyfunction("""COMPUTED_VALUE"""),100)</f>
        <v>100</v>
      </c>
      <c r="AO29" s="61" t="n">
        <f aca="false">IFERROR(__xludf.dummyfunction("""COMPUTED_VALUE"""),80)</f>
        <v>80</v>
      </c>
      <c r="AP29" s="61" t="n">
        <f aca="false">IFERROR(__xludf.dummyfunction("""COMPUTED_VALUE"""),100)</f>
        <v>100</v>
      </c>
      <c r="AQ29" s="61" t="n">
        <f aca="false">IFERROR(__xludf.dummyfunction("""COMPUTED_VALUE"""),100)</f>
        <v>100</v>
      </c>
      <c r="AR29" s="61" t="n">
        <f aca="false">IFERROR(__xludf.dummyfunction("""COMPUTED_VALUE"""),100)</f>
        <v>100</v>
      </c>
      <c r="AS29" s="61" t="n">
        <f aca="false">IFERROR(__xludf.dummyfunction("""COMPUTED_VALUE"""),100)</f>
        <v>100</v>
      </c>
      <c r="AT29" s="62"/>
      <c r="AU29" s="58" t="n">
        <f aca="false">IFERROR(AVERAGE(AJ29:AT29),0)</f>
        <v>98</v>
      </c>
      <c r="AV29" s="62" t="n">
        <v>0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100</v>
      </c>
      <c r="BF29" s="62"/>
      <c r="BG29" s="62"/>
      <c r="BH29" s="58" t="n">
        <f aca="false">IFERROR(AVERAGE(AV29:BG29),0)</f>
        <v>90</v>
      </c>
      <c r="BI29" s="62" t="n">
        <v>97</v>
      </c>
      <c r="BJ29" s="62" t="n">
        <v>95</v>
      </c>
      <c r="BK29" s="62" t="n">
        <v>80</v>
      </c>
      <c r="BL29" s="62" t="n">
        <v>110</v>
      </c>
      <c r="BM29" s="62" t="n">
        <v>105</v>
      </c>
      <c r="BN29" s="62" t="n">
        <v>95</v>
      </c>
      <c r="BO29" s="62" t="n">
        <v>55</v>
      </c>
      <c r="BP29" s="62" t="n">
        <v>100</v>
      </c>
      <c r="BQ29" s="62" t="n">
        <v>95</v>
      </c>
      <c r="BR29" s="62" t="n">
        <v>85</v>
      </c>
      <c r="BS29" s="58" t="n">
        <f aca="false">IFERROR(AVERAGE(BI29:BR29),0)</f>
        <v>91.7</v>
      </c>
      <c r="BT29" s="61" t="n">
        <f aca="false">IFERROR(__xludf.dummyfunction("""COMPUTED_VALUE"""),100)</f>
        <v>100</v>
      </c>
      <c r="BU29" s="61" t="n">
        <f aca="false">IFERROR(__xludf.dummyfunction("""COMPUTED_VALUE"""),100)</f>
        <v>100</v>
      </c>
      <c r="BV29" s="61" t="n">
        <f aca="false">IFERROR(__xludf.dummyfunction("""COMPUTED_VALUE"""),100)</f>
        <v>100</v>
      </c>
      <c r="BW29" s="61" t="n">
        <f aca="false">IFERROR(__xludf.dummyfunction("""COMPUTED_VALUE"""),100)</f>
        <v>100</v>
      </c>
      <c r="BX29" s="61" t="n">
        <f aca="false">IFERROR(__xludf.dummyfunction("""COMPUTED_VALUE"""),100)</f>
        <v>100</v>
      </c>
      <c r="BY29" s="61" t="n">
        <f aca="false">IFERROR(__xludf.dummyfunction("""COMPUTED_VALUE"""),100)</f>
        <v>100</v>
      </c>
      <c r="BZ29" s="61" t="n">
        <f aca="false">IFERROR(__xludf.dummyfunction("""COMPUTED_VALUE"""),0)</f>
        <v>0</v>
      </c>
      <c r="CA29" s="61" t="n">
        <f aca="false">IFERROR(__xludf.dummyfunction("""COMPUTED_VALUE"""),100)</f>
        <v>100</v>
      </c>
      <c r="CB29" s="61" t="n">
        <f aca="false">IFERROR(__xludf.dummyfunction("""COMPUTED_VALUE"""),87.5)</f>
        <v>87.5</v>
      </c>
    </row>
    <row r="30" customFormat="false" ht="15.75" hidden="false" customHeight="true" outlineLevel="0" collapsed="false">
      <c r="A30" s="13" t="str">
        <f aca="false">$E30&amp;"-"&amp;$F30</f>
        <v>202060630-7</v>
      </c>
      <c r="B30" s="18" t="n">
        <f aca="false">$W30</f>
        <v>80</v>
      </c>
      <c r="C30" s="13"/>
      <c r="D30" s="72" t="n">
        <f aca="false">D29+1</f>
        <v>26</v>
      </c>
      <c r="E30" s="53" t="s">
        <v>643</v>
      </c>
      <c r="F30" s="53" t="s">
        <v>75</v>
      </c>
      <c r="G30" s="53" t="s">
        <v>644</v>
      </c>
      <c r="H30" s="53" t="s">
        <v>75</v>
      </c>
      <c r="I30" s="53" t="s">
        <v>645</v>
      </c>
      <c r="J30" s="53" t="s">
        <v>646</v>
      </c>
      <c r="K30" s="53" t="s">
        <v>647</v>
      </c>
      <c r="L30" s="53" t="s">
        <v>58</v>
      </c>
      <c r="M30" s="53" t="s">
        <v>64</v>
      </c>
      <c r="N30" s="53" t="s">
        <v>648</v>
      </c>
      <c r="O30" s="54" t="n">
        <f aca="false">$AA30</f>
        <v>80</v>
      </c>
      <c r="P30" s="54" t="n">
        <f aca="false">$AE30</f>
        <v>55</v>
      </c>
      <c r="Q30" s="54" t="n">
        <f aca="false">IFERROR(IF($V30&lt;&gt;0,ROUND((MAX(O30:P30)*0.5+$V30*0.5),0),ROUND(($O30*0.5+$P30*0.5),0)),)</f>
        <v>68</v>
      </c>
      <c r="R30" s="54" t="n">
        <f aca="false">$AU30</f>
        <v>87.5</v>
      </c>
      <c r="S30" s="54" t="n">
        <f aca="false">$BH30</f>
        <v>100</v>
      </c>
      <c r="T30" s="54" t="n">
        <f aca="false">$BS30</f>
        <v>94.5</v>
      </c>
      <c r="U30" s="54" t="n">
        <f aca="false">$CB30</f>
        <v>93.875</v>
      </c>
      <c r="V30" s="55" t="n">
        <f aca="false">$AI30</f>
        <v>0</v>
      </c>
      <c r="W30" s="56" t="n">
        <f aca="false">IF($Q30&gt;=55,ROUND($Q30*$Q$3+$R30*$R$3+$S30*$S$3+$T30*$T$3+$U30*$U$3,0),$Q30)</f>
        <v>80</v>
      </c>
      <c r="X30" s="54" t="n">
        <v>15</v>
      </c>
      <c r="Y30" s="57" t="n">
        <v>30</v>
      </c>
      <c r="Z30" s="57" t="n">
        <v>35</v>
      </c>
      <c r="AA30" s="58" t="n">
        <f aca="false">IFERROR(SUM(X30:Z30),0)</f>
        <v>80</v>
      </c>
      <c r="AB30" s="57" t="n">
        <v>20</v>
      </c>
      <c r="AC30" s="57" t="n">
        <v>35</v>
      </c>
      <c r="AD30" s="54" t="n">
        <v>1</v>
      </c>
      <c r="AE30" s="58" t="n">
        <f aca="false">ROUND(AB30+(AC30*AD30),0)</f>
        <v>55</v>
      </c>
      <c r="AF30" s="57"/>
      <c r="AG30" s="57"/>
      <c r="AH30" s="57"/>
      <c r="AI30" s="58" t="n">
        <f aca="false">ROUND(SUM(AF30:AG30)*AH30,0)</f>
        <v>0</v>
      </c>
      <c r="AJ30" s="61" t="n">
        <f aca="false">IFERROR(__xludf.dummyfunction("""COMPUTED_VALUE"""),100)</f>
        <v>100</v>
      </c>
      <c r="AK30" s="61" t="n">
        <f aca="false">IFERROR(__xludf.dummyfunction("""COMPUTED_VALUE"""),100)</f>
        <v>100</v>
      </c>
      <c r="AL30" s="61" t="n">
        <f aca="false">IFERROR(__xludf.dummyfunction("""COMPUTED_VALUE"""),100)</f>
        <v>100</v>
      </c>
      <c r="AM30" s="61" t="n">
        <f aca="false">IFERROR(__xludf.dummyfunction("""COMPUTED_VALUE"""),75)</f>
        <v>75</v>
      </c>
      <c r="AN30" s="61" t="n">
        <f aca="false">IFERROR(__xludf.dummyfunction("""COMPUTED_VALUE"""),100)</f>
        <v>100</v>
      </c>
      <c r="AO30" s="61" t="n">
        <f aca="false">IFERROR(__xludf.dummyfunction("""COMPUTED_VALUE"""),100)</f>
        <v>100</v>
      </c>
      <c r="AP30" s="61" t="n">
        <f aca="false">IFERROR(__xludf.dummyfunction("""COMPUTED_VALUE"""),0)</f>
        <v>0</v>
      </c>
      <c r="AQ30" s="61" t="n">
        <f aca="false">IFERROR(__xludf.dummyfunction("""COMPUTED_VALUE"""),100)</f>
        <v>100</v>
      </c>
      <c r="AR30" s="61" t="n">
        <f aca="false">IFERROR(__xludf.dummyfunction("""COMPUTED_VALUE"""),100)</f>
        <v>100</v>
      </c>
      <c r="AS30" s="61" t="n">
        <f aca="false">IFERROR(__xludf.dummyfunction("""COMPUTED_VALUE"""),100)</f>
        <v>100</v>
      </c>
      <c r="AT30" s="62"/>
      <c r="AU30" s="58" t="n">
        <f aca="false">IFERROR(AVERAGE(AJ30:AT30),0)</f>
        <v>87.5</v>
      </c>
      <c r="AV30" s="62" t="n">
        <v>100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/>
      <c r="BG30" s="62"/>
      <c r="BH30" s="58" t="n">
        <f aca="false">IFERROR(AVERAGE(AV30:BG30),0)</f>
        <v>100</v>
      </c>
      <c r="BI30" s="62" t="n">
        <v>100</v>
      </c>
      <c r="BJ30" s="62" t="n">
        <v>100</v>
      </c>
      <c r="BK30" s="62" t="n">
        <v>100</v>
      </c>
      <c r="BL30" s="62" t="n">
        <v>100</v>
      </c>
      <c r="BM30" s="62" t="n">
        <v>105</v>
      </c>
      <c r="BN30" s="62" t="n">
        <v>70</v>
      </c>
      <c r="BO30" s="62" t="n">
        <v>100</v>
      </c>
      <c r="BP30" s="62" t="n">
        <v>75</v>
      </c>
      <c r="BQ30" s="62" t="n">
        <v>100</v>
      </c>
      <c r="BR30" s="62" t="n">
        <v>95</v>
      </c>
      <c r="BS30" s="58" t="n">
        <f aca="false">IFERROR(AVERAGE(BI30:BR30),0)</f>
        <v>94.5</v>
      </c>
      <c r="BT30" s="61" t="n">
        <f aca="false">IFERROR(__xludf.dummyfunction("""COMPUTED_VALUE"""),100)</f>
        <v>100</v>
      </c>
      <c r="BU30" s="61" t="n">
        <f aca="false">IFERROR(__xludf.dummyfunction("""COMPUTED_VALUE"""),100)</f>
        <v>100</v>
      </c>
      <c r="BV30" s="61" t="n">
        <f aca="false">IFERROR(__xludf.dummyfunction("""COMPUTED_VALUE"""),100)</f>
        <v>100</v>
      </c>
      <c r="BW30" s="61" t="n">
        <f aca="false">IFERROR(__xludf.dummyfunction("""COMPUTED_VALUE"""),100)</f>
        <v>100</v>
      </c>
      <c r="BX30" s="61" t="n">
        <f aca="false">IFERROR(__xludf.dummyfunction("""COMPUTED_VALUE"""),100)</f>
        <v>100</v>
      </c>
      <c r="BY30" s="61" t="n">
        <f aca="false">IFERROR(__xludf.dummyfunction("""COMPUTED_VALUE"""),100)</f>
        <v>100</v>
      </c>
      <c r="BZ30" s="61" t="n">
        <f aca="false">IFERROR(__xludf.dummyfunction("""COMPUTED_VALUE"""),100)</f>
        <v>100</v>
      </c>
      <c r="CA30" s="61" t="n">
        <f aca="false">IFERROR(__xludf.dummyfunction("""COMPUTED_VALUE"""),51)</f>
        <v>51</v>
      </c>
      <c r="CB30" s="61" t="n">
        <f aca="false">IFERROR(__xludf.dummyfunction("""COMPUTED_VALUE"""),93.875)</f>
        <v>93.875</v>
      </c>
    </row>
    <row r="31" customFormat="false" ht="15.75" hidden="false" customHeight="true" outlineLevel="0" collapsed="false">
      <c r="A31" s="13" t="str">
        <f aca="false">$E31&amp;"-"&amp;$F31</f>
        <v>202060619-6</v>
      </c>
      <c r="B31" s="18" t="n">
        <f aca="false">$W31</f>
        <v>73</v>
      </c>
      <c r="C31" s="13"/>
      <c r="D31" s="72" t="n">
        <v>27</v>
      </c>
      <c r="E31" s="53" t="s">
        <v>649</v>
      </c>
      <c r="F31" s="53" t="s">
        <v>129</v>
      </c>
      <c r="G31" s="53" t="s">
        <v>650</v>
      </c>
      <c r="H31" s="53" t="s">
        <v>108</v>
      </c>
      <c r="I31" s="53" t="s">
        <v>651</v>
      </c>
      <c r="J31" s="53" t="s">
        <v>652</v>
      </c>
      <c r="K31" s="53" t="s">
        <v>653</v>
      </c>
      <c r="L31" s="53" t="s">
        <v>58</v>
      </c>
      <c r="M31" s="53" t="s">
        <v>64</v>
      </c>
      <c r="N31" s="53" t="s">
        <v>654</v>
      </c>
      <c r="O31" s="54" t="n">
        <f aca="false">$AA31</f>
        <v>90</v>
      </c>
      <c r="P31" s="54" t="n">
        <f aca="false">$AE31</f>
        <v>0</v>
      </c>
      <c r="Q31" s="66" t="n">
        <f aca="false">IFERROR(IF($V31&lt;&gt;0,ROUND(AVERAGE(AA31,AE31,AI31),0),ROUND(($O31*0.5+$P31*0.5),0)),)</f>
        <v>55</v>
      </c>
      <c r="R31" s="54" t="n">
        <f aca="false">$AU31</f>
        <v>94.6</v>
      </c>
      <c r="S31" s="54" t="n">
        <f aca="false">$BH31</f>
        <v>89.1</v>
      </c>
      <c r="T31" s="54" t="n">
        <f aca="false">$BS31</f>
        <v>86</v>
      </c>
      <c r="U31" s="54" t="n">
        <f aca="false">$CB31</f>
        <v>100</v>
      </c>
      <c r="V31" s="55" t="n">
        <f aca="false">$AI31</f>
        <v>75</v>
      </c>
      <c r="W31" s="56" t="n">
        <f aca="false">IF($Q31&gt;=55,ROUND($Q31*$Q$3+$R31*$R$3+$S31*$S$3+$T31*$T$3+$U31*$U$3,0),$Q31)</f>
        <v>73</v>
      </c>
      <c r="X31" s="54" t="n">
        <v>20</v>
      </c>
      <c r="Y31" s="57" t="n">
        <v>30</v>
      </c>
      <c r="Z31" s="57" t="n">
        <v>40</v>
      </c>
      <c r="AA31" s="58" t="n">
        <f aca="false">IFERROR(SUM(X31:Z31),0)</f>
        <v>90</v>
      </c>
      <c r="AB31" s="79" t="n">
        <v>0</v>
      </c>
      <c r="AC31" s="79" t="n">
        <v>0</v>
      </c>
      <c r="AD31" s="66" t="n">
        <v>0</v>
      </c>
      <c r="AE31" s="81" t="n">
        <f aca="false">ROUND(AB31+(AC31*AD31),0)</f>
        <v>0</v>
      </c>
      <c r="AF31" s="57" t="n">
        <v>25</v>
      </c>
      <c r="AG31" s="57" t="n">
        <v>50</v>
      </c>
      <c r="AH31" s="57" t="n">
        <v>1</v>
      </c>
      <c r="AI31" s="58" t="n">
        <f aca="false">ROUND(SUM(AF31:AG31)*AH31,0)</f>
        <v>75</v>
      </c>
      <c r="AJ31" s="61" t="n">
        <f aca="false">IFERROR(__xludf.dummyfunction("""COMPUTED_VALUE"""),83)</f>
        <v>83</v>
      </c>
      <c r="AK31" s="61" t="n">
        <f aca="false">IFERROR(__xludf.dummyfunction("""COMPUTED_VALUE"""),100)</f>
        <v>100</v>
      </c>
      <c r="AL31" s="61" t="n">
        <f aca="false">IFERROR(__xludf.dummyfunction("""COMPUTED_VALUE"""),100)</f>
        <v>100</v>
      </c>
      <c r="AM31" s="61" t="n">
        <f aca="false">IFERROR(__xludf.dummyfunction("""COMPUTED_VALUE"""),100)</f>
        <v>100</v>
      </c>
      <c r="AN31" s="61" t="n">
        <f aca="false">IFERROR(__xludf.dummyfunction("""COMPUTED_VALUE"""),100)</f>
        <v>100</v>
      </c>
      <c r="AO31" s="61" t="n">
        <f aca="false">IFERROR(__xludf.dummyfunction("""COMPUTED_VALUE"""),80)</f>
        <v>80</v>
      </c>
      <c r="AP31" s="61" t="n">
        <f aca="false">IFERROR(__xludf.dummyfunction("""COMPUTED_VALUE"""),100)</f>
        <v>100</v>
      </c>
      <c r="AQ31" s="61" t="n">
        <f aca="false">IFERROR(__xludf.dummyfunction("""COMPUTED_VALUE"""),83)</f>
        <v>83</v>
      </c>
      <c r="AR31" s="61" t="n">
        <f aca="false">IFERROR(__xludf.dummyfunction("""COMPUTED_VALUE"""),100)</f>
        <v>100</v>
      </c>
      <c r="AS31" s="61" t="n">
        <f aca="false">IFERROR(__xludf.dummyfunction("""COMPUTED_VALUE"""),100)</f>
        <v>100</v>
      </c>
      <c r="AT31" s="62"/>
      <c r="AU31" s="58" t="n">
        <f aca="false">IFERROR(AVERAGE(AJ31:AT31),0)</f>
        <v>94.6</v>
      </c>
      <c r="AV31" s="62" t="n">
        <v>100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0</v>
      </c>
      <c r="BC31" s="62" t="n">
        <v>91</v>
      </c>
      <c r="BD31" s="62" t="n">
        <v>100</v>
      </c>
      <c r="BE31" s="62" t="n">
        <v>100</v>
      </c>
      <c r="BF31" s="62"/>
      <c r="BG31" s="62"/>
      <c r="BH31" s="58" t="n">
        <f aca="false">IFERROR(AVERAGE(AV31:BG31),0)</f>
        <v>89.1</v>
      </c>
      <c r="BI31" s="62" t="n">
        <v>85</v>
      </c>
      <c r="BJ31" s="62" t="n">
        <v>100</v>
      </c>
      <c r="BK31" s="62" t="n">
        <v>95</v>
      </c>
      <c r="BL31" s="62" t="n">
        <v>90</v>
      </c>
      <c r="BM31" s="62" t="n">
        <v>105</v>
      </c>
      <c r="BN31" s="62" t="n">
        <v>100</v>
      </c>
      <c r="BO31" s="62" t="n">
        <v>100</v>
      </c>
      <c r="BP31" s="62" t="n">
        <v>90</v>
      </c>
      <c r="BQ31" s="62" t="n">
        <v>0</v>
      </c>
      <c r="BR31" s="62" t="n">
        <v>95</v>
      </c>
      <c r="BS31" s="58" t="n">
        <f aca="false">IFERROR(AVERAGE(BI31:BR31),0)</f>
        <v>86</v>
      </c>
      <c r="BT31" s="61" t="n">
        <f aca="false">IFERROR(__xludf.dummyfunction("""COMPUTED_VALUE"""),100)</f>
        <v>100</v>
      </c>
      <c r="BU31" s="61" t="n">
        <f aca="false">IFERROR(__xludf.dummyfunction("""COMPUTED_VALUE"""),100)</f>
        <v>100</v>
      </c>
      <c r="BV31" s="61" t="n">
        <f aca="false">IFERROR(__xludf.dummyfunction("""COMPUTED_VALUE"""),100)</f>
        <v>100</v>
      </c>
      <c r="BW31" s="61" t="n">
        <f aca="false">IFERROR(__xludf.dummyfunction("""COMPUTED_VALUE"""),100)</f>
        <v>100</v>
      </c>
      <c r="BX31" s="61" t="n">
        <f aca="false">IFERROR(__xludf.dummyfunction("""COMPUTED_VALUE"""),100)</f>
        <v>100</v>
      </c>
      <c r="BY31" s="61" t="n">
        <f aca="false">IFERROR(__xludf.dummyfunction("""COMPUTED_VALUE"""),100)</f>
        <v>100</v>
      </c>
      <c r="BZ31" s="61" t="n">
        <f aca="false">IFERROR(__xludf.dummyfunction("""COMPUTED_VALUE"""),100)</f>
        <v>100</v>
      </c>
      <c r="CA31" s="61" t="n">
        <f aca="false">IFERROR(__xludf.dummyfunction("""COMPUTED_VALUE"""),100)</f>
        <v>100</v>
      </c>
      <c r="CB31" s="61" t="n">
        <f aca="false">IFERROR(__xludf.dummyfunction("""COMPUTED_VALUE"""),100)</f>
        <v>100</v>
      </c>
    </row>
    <row r="32" customFormat="false" ht="15.75" hidden="false" customHeight="true" outlineLevel="0" collapsed="false">
      <c r="A32" s="13" t="str">
        <f aca="false">$E32&amp;"-"&amp;$F32</f>
        <v>202060693-5</v>
      </c>
      <c r="B32" s="18" t="n">
        <f aca="false">$W32</f>
        <v>95</v>
      </c>
      <c r="C32" s="13"/>
      <c r="D32" s="72" t="n">
        <v>28</v>
      </c>
      <c r="E32" s="53" t="s">
        <v>655</v>
      </c>
      <c r="F32" s="53" t="s">
        <v>83</v>
      </c>
      <c r="G32" s="53" t="s">
        <v>656</v>
      </c>
      <c r="H32" s="53" t="s">
        <v>113</v>
      </c>
      <c r="I32" s="53" t="s">
        <v>657</v>
      </c>
      <c r="J32" s="53" t="s">
        <v>658</v>
      </c>
      <c r="K32" s="53" t="s">
        <v>659</v>
      </c>
      <c r="L32" s="53" t="s">
        <v>58</v>
      </c>
      <c r="M32" s="53" t="s">
        <v>64</v>
      </c>
      <c r="N32" s="53" t="s">
        <v>660</v>
      </c>
      <c r="O32" s="54" t="n">
        <f aca="false">$AA32</f>
        <v>100</v>
      </c>
      <c r="P32" s="54" t="n">
        <f aca="false">$AE32</f>
        <v>90</v>
      </c>
      <c r="Q32" s="54" t="n">
        <f aca="false">IFERROR(IF($V32&lt;&gt;0,ROUND((MAX(O32:P32)*0.5+$V32*0.5),0),ROUND(($O32*0.5+$P32*0.5),0)),)</f>
        <v>95</v>
      </c>
      <c r="R32" s="54" t="n">
        <f aca="false">$AU32</f>
        <v>90.7</v>
      </c>
      <c r="S32" s="54" t="n">
        <f aca="false">$BH32</f>
        <v>96.6</v>
      </c>
      <c r="T32" s="54" t="n">
        <f aca="false">$BS32</f>
        <v>98</v>
      </c>
      <c r="U32" s="54" t="n">
        <f aca="false">$CB32</f>
        <v>100</v>
      </c>
      <c r="V32" s="55" t="n">
        <f aca="false">$AI32</f>
        <v>0</v>
      </c>
      <c r="W32" s="56" t="n">
        <f aca="false">IF($Q32&gt;=55,ROUND($Q32*$Q$3+$R32*$R$3+$S32*$S$3+$T32*$T$3+$U32*$U$3,0),$Q32)</f>
        <v>95</v>
      </c>
      <c r="X32" s="54" t="n">
        <v>20</v>
      </c>
      <c r="Y32" s="57" t="n">
        <v>30</v>
      </c>
      <c r="Z32" s="57" t="n">
        <v>50</v>
      </c>
      <c r="AA32" s="58" t="n">
        <f aca="false">IFERROR(SUM(X32:Z32),0)</f>
        <v>100</v>
      </c>
      <c r="AB32" s="57" t="n">
        <v>30</v>
      </c>
      <c r="AC32" s="57" t="n">
        <v>60</v>
      </c>
      <c r="AD32" s="54" t="n">
        <v>1</v>
      </c>
      <c r="AE32" s="58" t="n">
        <f aca="false">ROUND(AB32+(AC32*AD32),0)</f>
        <v>90</v>
      </c>
      <c r="AF32" s="57"/>
      <c r="AG32" s="57"/>
      <c r="AH32" s="57"/>
      <c r="AI32" s="58" t="n">
        <f aca="false">ROUND(SUM(AF32:AG32)*AH32,0)</f>
        <v>0</v>
      </c>
      <c r="AJ32" s="61" t="n">
        <f aca="false">IFERROR(__xludf.dummyfunction("""COMPUTED_VALUE"""),100)</f>
        <v>100</v>
      </c>
      <c r="AK32" s="61" t="n">
        <f aca="false">IFERROR(__xludf.dummyfunction("""COMPUTED_VALUE"""),100)</f>
        <v>100</v>
      </c>
      <c r="AL32" s="61" t="n">
        <f aca="false">IFERROR(__xludf.dummyfunction("""COMPUTED_VALUE"""),100)</f>
        <v>100</v>
      </c>
      <c r="AM32" s="61" t="n">
        <f aca="false">IFERROR(__xludf.dummyfunction("""COMPUTED_VALUE"""),100)</f>
        <v>100</v>
      </c>
      <c r="AN32" s="61" t="n">
        <f aca="false">IFERROR(__xludf.dummyfunction("""COMPUTED_VALUE"""),100)</f>
        <v>100</v>
      </c>
      <c r="AO32" s="61" t="n">
        <f aca="false">IFERROR(__xludf.dummyfunction("""COMPUTED_VALUE"""),40)</f>
        <v>40</v>
      </c>
      <c r="AP32" s="61" t="n">
        <f aca="false">IFERROR(__xludf.dummyfunction("""COMPUTED_VALUE"""),100)</f>
        <v>100</v>
      </c>
      <c r="AQ32" s="61" t="n">
        <f aca="false">IFERROR(__xludf.dummyfunction("""COMPUTED_VALUE"""),67)</f>
        <v>67</v>
      </c>
      <c r="AR32" s="61" t="n">
        <f aca="false">IFERROR(__xludf.dummyfunction("""COMPUTED_VALUE"""),100)</f>
        <v>100</v>
      </c>
      <c r="AS32" s="61" t="n">
        <f aca="false">IFERROR(__xludf.dummyfunction("""COMPUTED_VALUE"""),100)</f>
        <v>100</v>
      </c>
      <c r="AT32" s="62"/>
      <c r="AU32" s="58" t="n">
        <f aca="false">IFERROR(AVERAGE(AJ32:AT32),0)</f>
        <v>90.7</v>
      </c>
      <c r="AV32" s="62" t="n">
        <v>100</v>
      </c>
      <c r="AW32" s="62" t="n">
        <v>100</v>
      </c>
      <c r="AX32" s="62" t="n">
        <v>100</v>
      </c>
      <c r="AY32" s="62" t="n">
        <v>100</v>
      </c>
      <c r="AZ32" s="62" t="n">
        <v>66</v>
      </c>
      <c r="BA32" s="62" t="n">
        <v>100</v>
      </c>
      <c r="BB32" s="62" t="n">
        <v>100</v>
      </c>
      <c r="BC32" s="62" t="n">
        <v>100</v>
      </c>
      <c r="BD32" s="62" t="n">
        <v>100</v>
      </c>
      <c r="BE32" s="62" t="n">
        <v>100</v>
      </c>
      <c r="BF32" s="62"/>
      <c r="BG32" s="62"/>
      <c r="BH32" s="58" t="n">
        <f aca="false">IFERROR(AVERAGE(AV32:BG32),0)</f>
        <v>96.6</v>
      </c>
      <c r="BI32" s="62" t="n">
        <v>100</v>
      </c>
      <c r="BJ32" s="62" t="n">
        <v>100</v>
      </c>
      <c r="BK32" s="62" t="n">
        <v>95</v>
      </c>
      <c r="BL32" s="62" t="n">
        <v>100</v>
      </c>
      <c r="BM32" s="62" t="n">
        <v>95</v>
      </c>
      <c r="BN32" s="62" t="n">
        <v>90</v>
      </c>
      <c r="BO32" s="62" t="n">
        <v>100</v>
      </c>
      <c r="BP32" s="62" t="n">
        <v>100</v>
      </c>
      <c r="BQ32" s="62" t="n">
        <v>100</v>
      </c>
      <c r="BR32" s="62" t="n">
        <v>100</v>
      </c>
      <c r="BS32" s="58" t="n">
        <f aca="false">IFERROR(AVERAGE(BI32:BR32),0)</f>
        <v>98</v>
      </c>
      <c r="BT32" s="61" t="n">
        <f aca="false">IFERROR(__xludf.dummyfunction("""COMPUTED_VALUE"""),100)</f>
        <v>100</v>
      </c>
      <c r="BU32" s="61" t="n">
        <f aca="false">IFERROR(__xludf.dummyfunction("""COMPUTED_VALUE"""),100)</f>
        <v>100</v>
      </c>
      <c r="BV32" s="61" t="n">
        <f aca="false">IFERROR(__xludf.dummyfunction("""COMPUTED_VALUE"""),100)</f>
        <v>100</v>
      </c>
      <c r="BW32" s="61" t="n">
        <f aca="false">IFERROR(__xludf.dummyfunction("""COMPUTED_VALUE"""),100)</f>
        <v>100</v>
      </c>
      <c r="BX32" s="61" t="n">
        <f aca="false">IFERROR(__xludf.dummyfunction("""COMPUTED_VALUE"""),100)</f>
        <v>100</v>
      </c>
      <c r="BY32" s="61" t="n">
        <f aca="false">IFERROR(__xludf.dummyfunction("""COMPUTED_VALUE"""),100)</f>
        <v>100</v>
      </c>
      <c r="BZ32" s="61" t="n">
        <f aca="false">IFERROR(__xludf.dummyfunction("""COMPUTED_VALUE"""),100)</f>
        <v>100</v>
      </c>
      <c r="CA32" s="61" t="n">
        <f aca="false">IFERROR(__xludf.dummyfunction("""COMPUTED_VALUE"""),100)</f>
        <v>100</v>
      </c>
      <c r="CB32" s="61" t="n">
        <f aca="false">IFERROR(__xludf.dummyfunction("""COMPUTED_VALUE"""),100)</f>
        <v>100</v>
      </c>
    </row>
    <row r="33" customFormat="false" ht="15.75" hidden="false" customHeight="true" outlineLevel="0" collapsed="false">
      <c r="A33" s="13" t="str">
        <f aca="false">$E33&amp;"-"&amp;$F33</f>
        <v>202060562-9</v>
      </c>
      <c r="B33" s="18" t="n">
        <f aca="false">$W33</f>
        <v>97</v>
      </c>
      <c r="C33" s="13"/>
      <c r="D33" s="72" t="n">
        <v>29</v>
      </c>
      <c r="E33" s="53" t="s">
        <v>661</v>
      </c>
      <c r="F33" s="53" t="s">
        <v>60</v>
      </c>
      <c r="G33" s="53" t="s">
        <v>662</v>
      </c>
      <c r="H33" s="53" t="s">
        <v>67</v>
      </c>
      <c r="I33" s="53" t="s">
        <v>410</v>
      </c>
      <c r="J33" s="53" t="s">
        <v>663</v>
      </c>
      <c r="K33" s="53" t="s">
        <v>664</v>
      </c>
      <c r="L33" s="53" t="s">
        <v>58</v>
      </c>
      <c r="M33" s="53" t="s">
        <v>64</v>
      </c>
      <c r="N33" s="53" t="s">
        <v>665</v>
      </c>
      <c r="O33" s="54" t="n">
        <f aca="false">$AA33</f>
        <v>92</v>
      </c>
      <c r="P33" s="54" t="n">
        <f aca="false">$AE33</f>
        <v>95</v>
      </c>
      <c r="Q33" s="54" t="n">
        <f aca="false">IFERROR(IF($V33&lt;&gt;0,ROUND((MAX(O33:P33)*0.5+$V33*0.5),0),ROUND(($O33*0.5+$P33*0.5),0)),)</f>
        <v>94</v>
      </c>
      <c r="R33" s="54" t="n">
        <f aca="false">$AU33</f>
        <v>100</v>
      </c>
      <c r="S33" s="54" t="n">
        <f aca="false">$BH33</f>
        <v>100</v>
      </c>
      <c r="T33" s="54" t="n">
        <f aca="false">$BS33</f>
        <v>98.7</v>
      </c>
      <c r="U33" s="54" t="n">
        <f aca="false">$CB33</f>
        <v>100</v>
      </c>
      <c r="V33" s="55" t="n">
        <f aca="false">$AI33</f>
        <v>0</v>
      </c>
      <c r="W33" s="56" t="n">
        <f aca="false">IF($Q33&gt;=55,ROUND($Q33*$Q$3+$R33*$R$3+$S33*$S$3+$T33*$T$3+$U33*$U$3,0),$Q33)</f>
        <v>97</v>
      </c>
      <c r="X33" s="54" t="n">
        <v>15</v>
      </c>
      <c r="Y33" s="57" t="n">
        <v>27</v>
      </c>
      <c r="Z33" s="57" t="n">
        <v>50</v>
      </c>
      <c r="AA33" s="58" t="n">
        <f aca="false">IFERROR(SUM(X33:Z33),0)</f>
        <v>92</v>
      </c>
      <c r="AB33" s="57" t="n">
        <v>25</v>
      </c>
      <c r="AC33" s="57" t="n">
        <v>70</v>
      </c>
      <c r="AD33" s="54" t="n">
        <v>1</v>
      </c>
      <c r="AE33" s="58" t="n">
        <f aca="false">ROUND(AB33+(AC33*AD33),0)</f>
        <v>95</v>
      </c>
      <c r="AF33" s="57"/>
      <c r="AG33" s="57"/>
      <c r="AH33" s="57"/>
      <c r="AI33" s="58" t="n">
        <f aca="false">ROUND(SUM(AF33:AG33)*AH33,0)</f>
        <v>0</v>
      </c>
      <c r="AJ33" s="61" t="n">
        <f aca="false">IFERROR(__xludf.dummyfunction("""COMPUTED_VALUE"""),100)</f>
        <v>100</v>
      </c>
      <c r="AK33" s="61" t="n">
        <f aca="false">IFERROR(__xludf.dummyfunction("""COMPUTED_VALUE"""),100)</f>
        <v>100</v>
      </c>
      <c r="AL33" s="61" t="n">
        <f aca="false">IFERROR(__xludf.dummyfunction("""COMPUTED_VALUE"""),100)</f>
        <v>100</v>
      </c>
      <c r="AM33" s="61" t="n">
        <f aca="false">IFERROR(__xludf.dummyfunction("""COMPUTED_VALUE"""),100)</f>
        <v>100</v>
      </c>
      <c r="AN33" s="61" t="n">
        <f aca="false">IFERROR(__xludf.dummyfunction("""COMPUTED_VALUE"""),100)</f>
        <v>100</v>
      </c>
      <c r="AO33" s="61" t="n">
        <f aca="false">IFERROR(__xludf.dummyfunction("""COMPUTED_VALUE"""),100)</f>
        <v>100</v>
      </c>
      <c r="AP33" s="61" t="n">
        <f aca="false">IFERROR(__xludf.dummyfunction("""COMPUTED_VALUE"""),100)</f>
        <v>100</v>
      </c>
      <c r="AQ33" s="61" t="n">
        <f aca="false">IFERROR(__xludf.dummyfunction("""COMPUTED_VALUE"""),100)</f>
        <v>100</v>
      </c>
      <c r="AR33" s="61" t="n">
        <f aca="false">IFERROR(__xludf.dummyfunction("""COMPUTED_VALUE"""),100)</f>
        <v>100</v>
      </c>
      <c r="AS33" s="61" t="n">
        <f aca="false">IFERROR(__xludf.dummyfunction("""COMPUTED_VALUE"""),100)</f>
        <v>100</v>
      </c>
      <c r="AT33" s="62"/>
      <c r="AU33" s="58" t="n">
        <f aca="false">IFERROR(AVERAGE(AJ33:AT33),0)</f>
        <v>100</v>
      </c>
      <c r="AV33" s="62" t="n">
        <v>100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/>
      <c r="BG33" s="62"/>
      <c r="BH33" s="58" t="n">
        <f aca="false">IFERROR(AVERAGE(AV33:BG33),0)</f>
        <v>100</v>
      </c>
      <c r="BI33" s="62" t="n">
        <v>92</v>
      </c>
      <c r="BJ33" s="62" t="n">
        <v>100</v>
      </c>
      <c r="BK33" s="62" t="n">
        <v>95</v>
      </c>
      <c r="BL33" s="62" t="n">
        <v>100</v>
      </c>
      <c r="BM33" s="62" t="n">
        <v>105</v>
      </c>
      <c r="BN33" s="62" t="n">
        <v>95</v>
      </c>
      <c r="BO33" s="62" t="n">
        <v>100</v>
      </c>
      <c r="BP33" s="62" t="n">
        <v>100</v>
      </c>
      <c r="BQ33" s="62" t="n">
        <v>100</v>
      </c>
      <c r="BR33" s="62" t="n">
        <v>100</v>
      </c>
      <c r="BS33" s="58" t="n">
        <f aca="false">IFERROR(AVERAGE(BI33:BR33),0)</f>
        <v>98.7</v>
      </c>
      <c r="BT33" s="61" t="n">
        <f aca="false">IFERROR(__xludf.dummyfunction("""COMPUTED_VALUE"""),100)</f>
        <v>100</v>
      </c>
      <c r="BU33" s="61" t="n">
        <f aca="false">IFERROR(__xludf.dummyfunction("""COMPUTED_VALUE"""),100)</f>
        <v>100</v>
      </c>
      <c r="BV33" s="61" t="n">
        <f aca="false">IFERROR(__xludf.dummyfunction("""COMPUTED_VALUE"""),100)</f>
        <v>100</v>
      </c>
      <c r="BW33" s="61" t="n">
        <f aca="false">IFERROR(__xludf.dummyfunction("""COMPUTED_VALUE"""),100)</f>
        <v>100</v>
      </c>
      <c r="BX33" s="61" t="n">
        <f aca="false">IFERROR(__xludf.dummyfunction("""COMPUTED_VALUE"""),100)</f>
        <v>100</v>
      </c>
      <c r="BY33" s="61" t="n">
        <f aca="false">IFERROR(__xludf.dummyfunction("""COMPUTED_VALUE"""),100)</f>
        <v>100</v>
      </c>
      <c r="BZ33" s="61" t="n">
        <f aca="false">IFERROR(__xludf.dummyfunction("""COMPUTED_VALUE"""),100)</f>
        <v>100</v>
      </c>
      <c r="CA33" s="61" t="n">
        <f aca="false">IFERROR(__xludf.dummyfunction("""COMPUTED_VALUE"""),100)</f>
        <v>100</v>
      </c>
      <c r="CB33" s="61" t="n">
        <f aca="false">IFERROR(__xludf.dummyfunction("""COMPUTED_VALUE"""),100)</f>
        <v>100</v>
      </c>
    </row>
    <row r="34" customFormat="false" ht="15.75" hidden="false" customHeight="true" outlineLevel="0" collapsed="false">
      <c r="A34" s="13" t="str">
        <f aca="false">$E34&amp;"-"&amp;$F34</f>
        <v>202060566-1</v>
      </c>
      <c r="B34" s="18" t="n">
        <f aca="false">$W34</f>
        <v>66</v>
      </c>
      <c r="C34" s="13"/>
      <c r="D34" s="72" t="n">
        <v>30</v>
      </c>
      <c r="E34" s="53" t="s">
        <v>666</v>
      </c>
      <c r="F34" s="53" t="s">
        <v>58</v>
      </c>
      <c r="G34" s="53" t="s">
        <v>667</v>
      </c>
      <c r="H34" s="53" t="s">
        <v>81</v>
      </c>
      <c r="I34" s="53" t="s">
        <v>668</v>
      </c>
      <c r="J34" s="53" t="s">
        <v>669</v>
      </c>
      <c r="K34" s="53" t="s">
        <v>670</v>
      </c>
      <c r="L34" s="53" t="s">
        <v>58</v>
      </c>
      <c r="M34" s="53" t="s">
        <v>64</v>
      </c>
      <c r="N34" s="53" t="s">
        <v>671</v>
      </c>
      <c r="O34" s="54" t="n">
        <f aca="false">$AA34</f>
        <v>48.5</v>
      </c>
      <c r="P34" s="54" t="n">
        <f aca="false">$AE34</f>
        <v>35</v>
      </c>
      <c r="Q34" s="54" t="n">
        <f aca="false">IFERROR(IF($V34&lt;&gt;0,ROUND((MAX(O34:P34)*0.5+$V34*0.5),0),ROUND(($O34*0.5+$P34*0.5),0)),)</f>
        <v>59</v>
      </c>
      <c r="R34" s="54" t="n">
        <f aca="false">$AU34</f>
        <v>87</v>
      </c>
      <c r="S34" s="54" t="n">
        <f aca="false">$BH34</f>
        <v>97.6</v>
      </c>
      <c r="T34" s="54" t="n">
        <f aca="false">$BS34</f>
        <v>56.7</v>
      </c>
      <c r="U34" s="54" t="n">
        <f aca="false">$CB34</f>
        <v>62.5</v>
      </c>
      <c r="V34" s="55" t="n">
        <f aca="false">$AI34</f>
        <v>70</v>
      </c>
      <c r="W34" s="56" t="n">
        <f aca="false">IF($Q34&gt;=55,ROUND($Q34*$Q$3+$R34*$R$3+$S34*$S$3+$T34*$T$3+$U34*$U$3,0),$Q34)</f>
        <v>66</v>
      </c>
      <c r="X34" s="54" t="n">
        <v>20</v>
      </c>
      <c r="Y34" s="57" t="n">
        <v>28.5</v>
      </c>
      <c r="Z34" s="57" t="n">
        <v>0</v>
      </c>
      <c r="AA34" s="58" t="n">
        <f aca="false">IFERROR(SUM(X34:Z34),0)</f>
        <v>48.5</v>
      </c>
      <c r="AB34" s="57" t="n">
        <v>20</v>
      </c>
      <c r="AC34" s="57" t="n">
        <v>15</v>
      </c>
      <c r="AD34" s="54" t="n">
        <v>1</v>
      </c>
      <c r="AE34" s="58" t="n">
        <f aca="false">ROUND(AB34+(AC34*AD34),0)</f>
        <v>35</v>
      </c>
      <c r="AF34" s="57" t="n">
        <v>0</v>
      </c>
      <c r="AG34" s="57" t="n">
        <v>70</v>
      </c>
      <c r="AH34" s="57" t="n">
        <v>1</v>
      </c>
      <c r="AI34" s="58" t="n">
        <f aca="false">ROUND(SUM(AF34:AG34)*AH34,0)</f>
        <v>70</v>
      </c>
      <c r="AJ34" s="61" t="n">
        <f aca="false">IFERROR(__xludf.dummyfunction("""COMPUTED_VALUE"""),100)</f>
        <v>100</v>
      </c>
      <c r="AK34" s="61" t="n">
        <f aca="false">IFERROR(__xludf.dummyfunction("""COMPUTED_VALUE"""),100)</f>
        <v>100</v>
      </c>
      <c r="AL34" s="61" t="n">
        <f aca="false">IFERROR(__xludf.dummyfunction("""COMPUTED_VALUE"""),30)</f>
        <v>30</v>
      </c>
      <c r="AM34" s="61" t="n">
        <f aca="false">IFERROR(__xludf.dummyfunction("""COMPUTED_VALUE"""),100)</f>
        <v>100</v>
      </c>
      <c r="AN34" s="61" t="n">
        <f aca="false">IFERROR(__xludf.dummyfunction("""COMPUTED_VALUE"""),100)</f>
        <v>100</v>
      </c>
      <c r="AO34" s="61" t="n">
        <f aca="false">IFERROR(__xludf.dummyfunction("""COMPUTED_VALUE"""),40)</f>
        <v>40</v>
      </c>
      <c r="AP34" s="61" t="n">
        <f aca="false">IFERROR(__xludf.dummyfunction("""COMPUTED_VALUE"""),100)</f>
        <v>100</v>
      </c>
      <c r="AQ34" s="61" t="n">
        <f aca="false">IFERROR(__xludf.dummyfunction("""COMPUTED_VALUE"""),100)</f>
        <v>100</v>
      </c>
      <c r="AR34" s="61" t="n">
        <f aca="false">IFERROR(__xludf.dummyfunction("""COMPUTED_VALUE"""),100)</f>
        <v>100</v>
      </c>
      <c r="AS34" s="61" t="n">
        <f aca="false">IFERROR(__xludf.dummyfunction("""COMPUTED_VALUE"""),100)</f>
        <v>100</v>
      </c>
      <c r="AT34" s="62"/>
      <c r="AU34" s="58" t="n">
        <f aca="false">IFERROR(AVERAGE(AJ34:AT34),0)</f>
        <v>87</v>
      </c>
      <c r="AV34" s="62" t="n">
        <v>95</v>
      </c>
      <c r="AW34" s="62" t="n">
        <v>100</v>
      </c>
      <c r="AX34" s="62" t="n">
        <v>100</v>
      </c>
      <c r="AY34" s="62" t="n">
        <v>87</v>
      </c>
      <c r="AZ34" s="62" t="n">
        <v>100</v>
      </c>
      <c r="BA34" s="62" t="n">
        <v>100</v>
      </c>
      <c r="BB34" s="62" t="n">
        <v>98</v>
      </c>
      <c r="BC34" s="62" t="n">
        <v>100</v>
      </c>
      <c r="BD34" s="62" t="n">
        <v>96</v>
      </c>
      <c r="BE34" s="62" t="n">
        <v>100</v>
      </c>
      <c r="BF34" s="62"/>
      <c r="BG34" s="62"/>
      <c r="BH34" s="58" t="n">
        <f aca="false">IFERROR(AVERAGE(AV34:BG34),0)</f>
        <v>97.6</v>
      </c>
      <c r="BI34" s="62" t="n">
        <v>97</v>
      </c>
      <c r="BJ34" s="62" t="n">
        <v>100</v>
      </c>
      <c r="BK34" s="62" t="n">
        <v>100</v>
      </c>
      <c r="BL34" s="62" t="n">
        <v>75</v>
      </c>
      <c r="BM34" s="62" t="n">
        <v>85</v>
      </c>
      <c r="BN34" s="62" t="n">
        <v>0</v>
      </c>
      <c r="BO34" s="62" t="n">
        <v>45</v>
      </c>
      <c r="BP34" s="62" t="n">
        <v>30</v>
      </c>
      <c r="BQ34" s="62" t="n">
        <v>35</v>
      </c>
      <c r="BR34" s="62" t="n">
        <v>0</v>
      </c>
      <c r="BS34" s="58" t="n">
        <f aca="false">IFERROR(AVERAGE(BI34:BR34),0)</f>
        <v>56.7</v>
      </c>
      <c r="BT34" s="61" t="n">
        <f aca="false">IFERROR(__xludf.dummyfunction("""COMPUTED_VALUE"""),100)</f>
        <v>100</v>
      </c>
      <c r="BU34" s="61" t="n">
        <f aca="false">IFERROR(__xludf.dummyfunction("""COMPUTED_VALUE"""),100)</f>
        <v>100</v>
      </c>
      <c r="BV34" s="61" t="n">
        <f aca="false">IFERROR(__xludf.dummyfunction("""COMPUTED_VALUE"""),100)</f>
        <v>100</v>
      </c>
      <c r="BW34" s="61" t="n">
        <f aca="false">IFERROR(__xludf.dummyfunction("""COMPUTED_VALUE"""),100)</f>
        <v>100</v>
      </c>
      <c r="BX34" s="61" t="n">
        <f aca="false">IFERROR(__xludf.dummyfunction("""COMPUTED_VALUE"""),0)</f>
        <v>0</v>
      </c>
      <c r="BY34" s="61" t="n">
        <f aca="false">IFERROR(__xludf.dummyfunction("""COMPUTED_VALUE"""),0)</f>
        <v>0</v>
      </c>
      <c r="BZ34" s="61" t="n">
        <f aca="false">IFERROR(__xludf.dummyfunction("""COMPUTED_VALUE"""),100)</f>
        <v>100</v>
      </c>
      <c r="CA34" s="61" t="n">
        <f aca="false">IFERROR(__xludf.dummyfunction("""COMPUTED_VALUE"""),0)</f>
        <v>0</v>
      </c>
      <c r="CB34" s="61" t="n">
        <f aca="false">IFERROR(__xludf.dummyfunction("""COMPUTED_VALUE"""),62.5)</f>
        <v>62.5</v>
      </c>
    </row>
    <row r="35" customFormat="false" ht="15.75" hidden="false" customHeight="true" outlineLevel="0" collapsed="false">
      <c r="A35" s="13" t="str">
        <f aca="false">$E35&amp;"-"&amp;$F35</f>
        <v>202060607-2</v>
      </c>
      <c r="B35" s="18" t="n">
        <f aca="false">$W35</f>
        <v>92</v>
      </c>
      <c r="C35" s="13"/>
      <c r="D35" s="72" t="n">
        <v>31</v>
      </c>
      <c r="E35" s="53" t="s">
        <v>672</v>
      </c>
      <c r="F35" s="53" t="s">
        <v>67</v>
      </c>
      <c r="G35" s="53" t="s">
        <v>673</v>
      </c>
      <c r="H35" s="53" t="s">
        <v>115</v>
      </c>
      <c r="I35" s="53" t="s">
        <v>674</v>
      </c>
      <c r="J35" s="53" t="s">
        <v>601</v>
      </c>
      <c r="K35" s="53" t="s">
        <v>675</v>
      </c>
      <c r="L35" s="53" t="s">
        <v>58</v>
      </c>
      <c r="M35" s="53" t="s">
        <v>64</v>
      </c>
      <c r="N35" s="53" t="s">
        <v>676</v>
      </c>
      <c r="O35" s="54" t="n">
        <f aca="false">$AA35</f>
        <v>98.5</v>
      </c>
      <c r="P35" s="54" t="n">
        <f aca="false">$AE35</f>
        <v>85</v>
      </c>
      <c r="Q35" s="54" t="n">
        <f aca="false">IFERROR(IF($V35&lt;&gt;0,ROUND((MAX(O35:P35)*0.5+$V35*0.5),0),ROUND(($O35*0.5+$P35*0.5),0)),)</f>
        <v>92</v>
      </c>
      <c r="R35" s="54" t="n">
        <f aca="false">$AU35</f>
        <v>88.8</v>
      </c>
      <c r="S35" s="54" t="n">
        <f aca="false">$BH35</f>
        <v>100</v>
      </c>
      <c r="T35" s="54" t="n">
        <f aca="false">$BS35</f>
        <v>93.2</v>
      </c>
      <c r="U35" s="54" t="n">
        <f aca="false">$CB35</f>
        <v>100</v>
      </c>
      <c r="V35" s="55" t="n">
        <f aca="false">$AI35</f>
        <v>0</v>
      </c>
      <c r="W35" s="56" t="n">
        <f aca="false">IF($Q35&gt;=55,ROUND($Q35*$Q$3+$R35*$R$3+$S35*$S$3+$T35*$T$3+$U35*$U$3,0),$Q35)</f>
        <v>92</v>
      </c>
      <c r="X35" s="54" t="n">
        <v>20</v>
      </c>
      <c r="Y35" s="57" t="n">
        <v>28.5</v>
      </c>
      <c r="Z35" s="57" t="n">
        <v>50</v>
      </c>
      <c r="AA35" s="58" t="n">
        <f aca="false">IFERROR(SUM(X35:Z35),0)</f>
        <v>98.5</v>
      </c>
      <c r="AB35" s="57" t="n">
        <v>25</v>
      </c>
      <c r="AC35" s="57" t="n">
        <v>60</v>
      </c>
      <c r="AD35" s="54" t="n">
        <v>1</v>
      </c>
      <c r="AE35" s="58" t="n">
        <f aca="false">ROUND(AB35+(AC35*AD35),0)</f>
        <v>85</v>
      </c>
      <c r="AF35" s="57"/>
      <c r="AG35" s="57"/>
      <c r="AH35" s="57"/>
      <c r="AI35" s="58" t="n">
        <f aca="false">ROUND(SUM(AF35:AG35)*AH35,0)</f>
        <v>0</v>
      </c>
      <c r="AJ35" s="61" t="n">
        <f aca="false">IFERROR(__xludf.dummyfunction("""COMPUTED_VALUE"""),100)</f>
        <v>100</v>
      </c>
      <c r="AK35" s="61" t="n">
        <f aca="false">IFERROR(__xludf.dummyfunction("""COMPUTED_VALUE"""),100)</f>
        <v>100</v>
      </c>
      <c r="AL35" s="61" t="n">
        <f aca="false">IFERROR(__xludf.dummyfunction("""COMPUTED_VALUE"""),30)</f>
        <v>30</v>
      </c>
      <c r="AM35" s="61" t="n">
        <f aca="false">IFERROR(__xludf.dummyfunction("""COMPUTED_VALUE"""),100)</f>
        <v>100</v>
      </c>
      <c r="AN35" s="61" t="n">
        <f aca="false">IFERROR(__xludf.dummyfunction("""COMPUTED_VALUE"""),75)</f>
        <v>75</v>
      </c>
      <c r="AO35" s="61" t="n">
        <f aca="false">IFERROR(__xludf.dummyfunction("""COMPUTED_VALUE"""),100)</f>
        <v>100</v>
      </c>
      <c r="AP35" s="61" t="n">
        <f aca="false">IFERROR(__xludf.dummyfunction("""COMPUTED_VALUE"""),100)</f>
        <v>100</v>
      </c>
      <c r="AQ35" s="61" t="n">
        <f aca="false">IFERROR(__xludf.dummyfunction("""COMPUTED_VALUE"""),83)</f>
        <v>83</v>
      </c>
      <c r="AR35" s="61" t="n">
        <f aca="false">IFERROR(__xludf.dummyfunction("""COMPUTED_VALUE"""),100)</f>
        <v>100</v>
      </c>
      <c r="AS35" s="61" t="n">
        <f aca="false">IFERROR(__xludf.dummyfunction("""COMPUTED_VALUE"""),100)</f>
        <v>100</v>
      </c>
      <c r="AT35" s="62"/>
      <c r="AU35" s="58" t="n">
        <f aca="false">IFERROR(AVERAGE(AJ35:AT35),0)</f>
        <v>88.8</v>
      </c>
      <c r="AV35" s="62" t="n">
        <v>100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100</v>
      </c>
      <c r="BC35" s="62" t="n">
        <v>100</v>
      </c>
      <c r="BD35" s="62" t="n">
        <v>100</v>
      </c>
      <c r="BE35" s="62" t="n">
        <v>100</v>
      </c>
      <c r="BF35" s="62"/>
      <c r="BG35" s="62"/>
      <c r="BH35" s="58" t="n">
        <f aca="false">IFERROR(AVERAGE(AV35:BG35),0)</f>
        <v>100</v>
      </c>
      <c r="BI35" s="62" t="n">
        <v>92</v>
      </c>
      <c r="BJ35" s="62" t="n">
        <v>100</v>
      </c>
      <c r="BK35" s="62" t="n">
        <v>100</v>
      </c>
      <c r="BL35" s="62" t="n">
        <v>55</v>
      </c>
      <c r="BM35" s="62" t="n">
        <v>100</v>
      </c>
      <c r="BN35" s="62" t="n">
        <v>85</v>
      </c>
      <c r="BO35" s="62" t="n">
        <v>100</v>
      </c>
      <c r="BP35" s="62" t="n">
        <v>100</v>
      </c>
      <c r="BQ35" s="62" t="n">
        <v>100</v>
      </c>
      <c r="BR35" s="62" t="n">
        <v>100</v>
      </c>
      <c r="BS35" s="58" t="n">
        <f aca="false">IFERROR(AVERAGE(BI35:BR35),0)</f>
        <v>93.2</v>
      </c>
      <c r="BT35" s="61" t="n">
        <f aca="false">IFERROR(__xludf.dummyfunction("""COMPUTED_VALUE"""),100)</f>
        <v>100</v>
      </c>
      <c r="BU35" s="61" t="n">
        <f aca="false">IFERROR(__xludf.dummyfunction("""COMPUTED_VALUE"""),100)</f>
        <v>100</v>
      </c>
      <c r="BV35" s="61" t="n">
        <f aca="false">IFERROR(__xludf.dummyfunction("""COMPUTED_VALUE"""),100)</f>
        <v>100</v>
      </c>
      <c r="BW35" s="61" t="n">
        <f aca="false">IFERROR(__xludf.dummyfunction("""COMPUTED_VALUE"""),100)</f>
        <v>100</v>
      </c>
      <c r="BX35" s="61" t="n">
        <f aca="false">IFERROR(__xludf.dummyfunction("""COMPUTED_VALUE"""),100)</f>
        <v>100</v>
      </c>
      <c r="BY35" s="61" t="n">
        <f aca="false">IFERROR(__xludf.dummyfunction("""COMPUTED_VALUE"""),100)</f>
        <v>100</v>
      </c>
      <c r="BZ35" s="61" t="n">
        <f aca="false">IFERROR(__xludf.dummyfunction("""COMPUTED_VALUE"""),100)</f>
        <v>100</v>
      </c>
      <c r="CA35" s="61" t="n">
        <f aca="false">IFERROR(__xludf.dummyfunction("""COMPUTED_VALUE"""),100)</f>
        <v>100</v>
      </c>
      <c r="CB35" s="61" t="n">
        <f aca="false">IFERROR(__xludf.dummyfunction("""COMPUTED_VALUE"""),100)</f>
        <v>100</v>
      </c>
    </row>
    <row r="36" customFormat="false" ht="15.75" hidden="false" customHeight="true" outlineLevel="0" collapsed="false">
      <c r="A36" s="13" t="str">
        <f aca="false">$E36&amp;"-"&amp;$F36</f>
        <v>202060671-4</v>
      </c>
      <c r="B36" s="18" t="n">
        <f aca="false">$W36</f>
        <v>73</v>
      </c>
      <c r="C36" s="13"/>
      <c r="D36" s="72" t="n">
        <v>32</v>
      </c>
      <c r="E36" s="53" t="s">
        <v>677</v>
      </c>
      <c r="F36" s="53" t="s">
        <v>122</v>
      </c>
      <c r="G36" s="53" t="s">
        <v>678</v>
      </c>
      <c r="H36" s="53" t="s">
        <v>122</v>
      </c>
      <c r="I36" s="53" t="s">
        <v>679</v>
      </c>
      <c r="J36" s="53" t="s">
        <v>117</v>
      </c>
      <c r="K36" s="53" t="s">
        <v>680</v>
      </c>
      <c r="L36" s="53" t="s">
        <v>58</v>
      </c>
      <c r="M36" s="53" t="s">
        <v>64</v>
      </c>
      <c r="N36" s="53" t="s">
        <v>681</v>
      </c>
      <c r="O36" s="54" t="n">
        <f aca="false">$AA36</f>
        <v>98.5</v>
      </c>
      <c r="P36" s="54" t="n">
        <f aca="false">$AE36</f>
        <v>0</v>
      </c>
      <c r="Q36" s="66" t="n">
        <f aca="false">IFERROR(IF($V36&lt;&gt;0,ROUND(AVERAGE(AA36,AE36,AI36),0),ROUND(($O36*0.5+$P36*0.5),0)),)</f>
        <v>56</v>
      </c>
      <c r="R36" s="54" t="n">
        <f aca="false">$AU36</f>
        <v>92.5</v>
      </c>
      <c r="S36" s="54" t="n">
        <f aca="false">$BH36</f>
        <v>100</v>
      </c>
      <c r="T36" s="54" t="n">
        <f aca="false">$BS36</f>
        <v>88</v>
      </c>
      <c r="U36" s="54" t="n">
        <f aca="false">$CB36</f>
        <v>87.5</v>
      </c>
      <c r="V36" s="55" t="n">
        <f aca="false">$AI36</f>
        <v>70</v>
      </c>
      <c r="W36" s="56" t="n">
        <f aca="false">IF($Q36&gt;=55,ROUND($Q36*$Q$3+$R36*$R$3+$S36*$S$3+$T36*$T$3+$U36*$U$3,0),$Q36)</f>
        <v>73</v>
      </c>
      <c r="X36" s="54" t="n">
        <v>20</v>
      </c>
      <c r="Y36" s="57" t="n">
        <v>28.5</v>
      </c>
      <c r="Z36" s="57" t="n">
        <v>50</v>
      </c>
      <c r="AA36" s="58" t="n">
        <f aca="false">IFERROR(SUM(X36:Z36),0)</f>
        <v>98.5</v>
      </c>
      <c r="AB36" s="79" t="n">
        <v>0</v>
      </c>
      <c r="AC36" s="79" t="n">
        <v>0</v>
      </c>
      <c r="AD36" s="66" t="n">
        <v>0</v>
      </c>
      <c r="AE36" s="81" t="n">
        <f aca="false">ROUND(AB36+(AC36*AD36),0)</f>
        <v>0</v>
      </c>
      <c r="AF36" s="57" t="n">
        <v>5</v>
      </c>
      <c r="AG36" s="57" t="n">
        <v>65</v>
      </c>
      <c r="AH36" s="57" t="n">
        <v>1</v>
      </c>
      <c r="AI36" s="58" t="n">
        <f aca="false">ROUND(SUM(AF36:AG36)*AH36,0)</f>
        <v>70</v>
      </c>
      <c r="AJ36" s="61" t="n">
        <f aca="false">IFERROR(__xludf.dummyfunction("""COMPUTED_VALUE"""),100)</f>
        <v>100</v>
      </c>
      <c r="AK36" s="61" t="n">
        <f aca="false">IFERROR(__xludf.dummyfunction("""COMPUTED_VALUE"""),100)</f>
        <v>100</v>
      </c>
      <c r="AL36" s="61" t="n">
        <f aca="false">IFERROR(__xludf.dummyfunction("""COMPUTED_VALUE"""),100)</f>
        <v>100</v>
      </c>
      <c r="AM36" s="61" t="n">
        <f aca="false">IFERROR(__xludf.dummyfunction("""COMPUTED_VALUE"""),75)</f>
        <v>75</v>
      </c>
      <c r="AN36" s="61" t="n">
        <f aca="false">IFERROR(__xludf.dummyfunction("""COMPUTED_VALUE"""),50)</f>
        <v>50</v>
      </c>
      <c r="AO36" s="61" t="n">
        <f aca="false">IFERROR(__xludf.dummyfunction("""COMPUTED_VALUE"""),100)</f>
        <v>100</v>
      </c>
      <c r="AP36" s="61" t="n">
        <f aca="false">IFERROR(__xludf.dummyfunction("""COMPUTED_VALUE"""),100)</f>
        <v>100</v>
      </c>
      <c r="AQ36" s="61" t="n">
        <f aca="false">IFERROR(__xludf.dummyfunction("""COMPUTED_VALUE"""),100)</f>
        <v>100</v>
      </c>
      <c r="AR36" s="61" t="n">
        <f aca="false">IFERROR(__xludf.dummyfunction("""COMPUTED_VALUE"""),100)</f>
        <v>100</v>
      </c>
      <c r="AS36" s="61" t="n">
        <f aca="false">IFERROR(__xludf.dummyfunction("""COMPUTED_VALUE"""),100)</f>
        <v>100</v>
      </c>
      <c r="AT36" s="62"/>
      <c r="AU36" s="58" t="n">
        <f aca="false">IFERROR(AVERAGE(AJ36:AT36),0)</f>
        <v>92.5</v>
      </c>
      <c r="AV36" s="62" t="n">
        <v>100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/>
      <c r="BG36" s="62"/>
      <c r="BH36" s="58" t="n">
        <f aca="false">IFERROR(AVERAGE(AV36:BG36),0)</f>
        <v>100</v>
      </c>
      <c r="BI36" s="62" t="n">
        <v>100</v>
      </c>
      <c r="BJ36" s="62" t="n">
        <v>100</v>
      </c>
      <c r="BK36" s="62" t="n">
        <v>95</v>
      </c>
      <c r="BL36" s="62" t="n">
        <v>90</v>
      </c>
      <c r="BM36" s="62" t="n">
        <v>95</v>
      </c>
      <c r="BN36" s="83" t="n">
        <v>0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58" t="n">
        <f aca="false">IFERROR(AVERAGE(BI36:BR36),0)</f>
        <v>88</v>
      </c>
      <c r="BT36" s="61" t="n">
        <f aca="false">IFERROR(__xludf.dummyfunction("""COMPUTED_VALUE"""),100)</f>
        <v>100</v>
      </c>
      <c r="BU36" s="61" t="n">
        <f aca="false">IFERROR(__xludf.dummyfunction("""COMPUTED_VALUE"""),100)</f>
        <v>100</v>
      </c>
      <c r="BV36" s="61" t="n">
        <f aca="false">IFERROR(__xludf.dummyfunction("""COMPUTED_VALUE"""),100)</f>
        <v>100</v>
      </c>
      <c r="BW36" s="61" t="n">
        <f aca="false">IFERROR(__xludf.dummyfunction("""COMPUTED_VALUE"""),100)</f>
        <v>100</v>
      </c>
      <c r="BX36" s="61" t="n">
        <f aca="false">IFERROR(__xludf.dummyfunction("""COMPUTED_VALUE"""),100)</f>
        <v>100</v>
      </c>
      <c r="BY36" s="61" t="n">
        <f aca="false">IFERROR(__xludf.dummyfunction("""COMPUTED_VALUE"""),100)</f>
        <v>100</v>
      </c>
      <c r="BZ36" s="61" t="n">
        <f aca="false">IFERROR(__xludf.dummyfunction("""COMPUTED_VALUE"""),0)</f>
        <v>0</v>
      </c>
      <c r="CA36" s="61" t="n">
        <f aca="false">IFERROR(__xludf.dummyfunction("""COMPUTED_VALUE"""),100)</f>
        <v>100</v>
      </c>
      <c r="CB36" s="61" t="n">
        <f aca="false">IFERROR(__xludf.dummyfunction("""COMPUTED_VALUE"""),87.5)</f>
        <v>87.5</v>
      </c>
    </row>
    <row r="37" customFormat="false" ht="15.75" hidden="false" customHeight="true" outlineLevel="0" collapsed="false">
      <c r="A37" s="13" t="str">
        <f aca="false">$E37&amp;"-"&amp;$F37</f>
        <v>202060582-3</v>
      </c>
      <c r="B37" s="18" t="n">
        <f aca="false">$W37</f>
        <v>95</v>
      </c>
      <c r="C37" s="13"/>
      <c r="D37" s="72" t="n">
        <v>33</v>
      </c>
      <c r="E37" s="53" t="s">
        <v>682</v>
      </c>
      <c r="F37" s="53" t="s">
        <v>108</v>
      </c>
      <c r="G37" s="53" t="s">
        <v>683</v>
      </c>
      <c r="H37" s="53" t="s">
        <v>122</v>
      </c>
      <c r="I37" s="53" t="s">
        <v>221</v>
      </c>
      <c r="J37" s="53" t="s">
        <v>166</v>
      </c>
      <c r="K37" s="53" t="s">
        <v>684</v>
      </c>
      <c r="L37" s="53" t="s">
        <v>58</v>
      </c>
      <c r="M37" s="53" t="s">
        <v>64</v>
      </c>
      <c r="N37" s="53" t="s">
        <v>685</v>
      </c>
      <c r="O37" s="54" t="n">
        <f aca="false">$AA37</f>
        <v>95</v>
      </c>
      <c r="P37" s="54" t="n">
        <f aca="false">$AE37</f>
        <v>90</v>
      </c>
      <c r="Q37" s="54" t="n">
        <f aca="false">IFERROR(IF($V37&lt;&gt;0,ROUND((MAX(O37:P37)*0.5+$V37*0.5),0),ROUND(($O37*0.5+$P37*0.5),0)),)</f>
        <v>93</v>
      </c>
      <c r="R37" s="54" t="n">
        <f aca="false">$AU37</f>
        <v>96.3</v>
      </c>
      <c r="S37" s="54" t="n">
        <f aca="false">$BH37</f>
        <v>91.1</v>
      </c>
      <c r="T37" s="54" t="n">
        <f aca="false">$BS37</f>
        <v>100</v>
      </c>
      <c r="U37" s="54" t="n">
        <f aca="false">$CB37</f>
        <v>95</v>
      </c>
      <c r="V37" s="55" t="n">
        <f aca="false">$AI37</f>
        <v>0</v>
      </c>
      <c r="W37" s="56" t="n">
        <f aca="false">IF($Q37&gt;=55,ROUND($Q37*$Q$3+$R37*$R$3+$S37*$S$3+$T37*$T$3+$U37*$U$3,0),$Q37)</f>
        <v>95</v>
      </c>
      <c r="X37" s="54" t="n">
        <v>20</v>
      </c>
      <c r="Y37" s="57" t="n">
        <v>30</v>
      </c>
      <c r="Z37" s="57" t="n">
        <v>45</v>
      </c>
      <c r="AA37" s="58" t="n">
        <f aca="false">IFERROR(SUM(X37:Z37),0)</f>
        <v>95</v>
      </c>
      <c r="AB37" s="57" t="n">
        <v>20</v>
      </c>
      <c r="AC37" s="57" t="n">
        <v>70</v>
      </c>
      <c r="AD37" s="54" t="n">
        <v>1</v>
      </c>
      <c r="AE37" s="58" t="n">
        <f aca="false">ROUND(AB37+(AC37*AD37),0)</f>
        <v>90</v>
      </c>
      <c r="AF37" s="57"/>
      <c r="AG37" s="57"/>
      <c r="AH37" s="57"/>
      <c r="AI37" s="58" t="n">
        <f aca="false">ROUND(SUM(AF37:AG37)*AH37,0)</f>
        <v>0</v>
      </c>
      <c r="AJ37" s="61" t="n">
        <f aca="false">IFERROR(__xludf.dummyfunction("""COMPUTED_VALUE"""),100)</f>
        <v>100</v>
      </c>
      <c r="AK37" s="61" t="n">
        <f aca="false">IFERROR(__xludf.dummyfunction("""COMPUTED_VALUE"""),100)</f>
        <v>100</v>
      </c>
      <c r="AL37" s="61" t="n">
        <f aca="false">IFERROR(__xludf.dummyfunction("""COMPUTED_VALUE"""),100)</f>
        <v>100</v>
      </c>
      <c r="AM37" s="61" t="n">
        <f aca="false">IFERROR(__xludf.dummyfunction("""COMPUTED_VALUE"""),100)</f>
        <v>100</v>
      </c>
      <c r="AN37" s="61" t="n">
        <f aca="false">IFERROR(__xludf.dummyfunction("""COMPUTED_VALUE"""),100)</f>
        <v>100</v>
      </c>
      <c r="AO37" s="61" t="n">
        <f aca="false">IFERROR(__xludf.dummyfunction("""COMPUTED_VALUE"""),80)</f>
        <v>80</v>
      </c>
      <c r="AP37" s="61" t="n">
        <f aca="false">IFERROR(__xludf.dummyfunction("""COMPUTED_VALUE"""),100)</f>
        <v>100</v>
      </c>
      <c r="AQ37" s="61" t="n">
        <f aca="false">IFERROR(__xludf.dummyfunction("""COMPUTED_VALUE"""),83)</f>
        <v>83</v>
      </c>
      <c r="AR37" s="61" t="n">
        <f aca="false">IFERROR(__xludf.dummyfunction("""COMPUTED_VALUE"""),100)</f>
        <v>100</v>
      </c>
      <c r="AS37" s="61" t="n">
        <f aca="false">IFERROR(__xludf.dummyfunction("""COMPUTED_VALUE"""),100)</f>
        <v>100</v>
      </c>
      <c r="AT37" s="62"/>
      <c r="AU37" s="58" t="n">
        <f aca="false">IFERROR(AVERAGE(AJ37:AT37),0)</f>
        <v>96.3</v>
      </c>
      <c r="AV37" s="62" t="n">
        <v>100</v>
      </c>
      <c r="AW37" s="62" t="n">
        <v>100</v>
      </c>
      <c r="AX37" s="62" t="n">
        <v>100</v>
      </c>
      <c r="AY37" s="62" t="n">
        <v>100</v>
      </c>
      <c r="AZ37" s="62" t="n">
        <v>46</v>
      </c>
      <c r="BA37" s="62" t="n">
        <v>100</v>
      </c>
      <c r="BB37" s="62" t="n">
        <v>65</v>
      </c>
      <c r="BC37" s="62" t="n">
        <v>100</v>
      </c>
      <c r="BD37" s="62" t="n">
        <v>100</v>
      </c>
      <c r="BE37" s="62" t="n">
        <v>100</v>
      </c>
      <c r="BF37" s="62"/>
      <c r="BG37" s="62"/>
      <c r="BH37" s="58" t="n">
        <f aca="false">IFERROR(AVERAGE(AV37:BG37),0)</f>
        <v>91.1</v>
      </c>
      <c r="BI37" s="62" t="n">
        <v>100</v>
      </c>
      <c r="BJ37" s="62" t="n">
        <v>100</v>
      </c>
      <c r="BK37" s="62" t="n">
        <v>95</v>
      </c>
      <c r="BL37" s="62" t="n">
        <v>100</v>
      </c>
      <c r="BM37" s="62" t="n">
        <v>105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58" t="n">
        <f aca="false">IFERROR(AVERAGE(BI37:BR37),0)</f>
        <v>100</v>
      </c>
      <c r="BT37" s="61" t="n">
        <f aca="false">IFERROR(__xludf.dummyfunction("""COMPUTED_VALUE"""),100)</f>
        <v>100</v>
      </c>
      <c r="BU37" s="61" t="n">
        <f aca="false">IFERROR(__xludf.dummyfunction("""COMPUTED_VALUE"""),60)</f>
        <v>60</v>
      </c>
      <c r="BV37" s="61" t="n">
        <f aca="false">IFERROR(__xludf.dummyfunction("""COMPUTED_VALUE"""),100)</f>
        <v>100</v>
      </c>
      <c r="BW37" s="61" t="n">
        <f aca="false">IFERROR(__xludf.dummyfunction("""COMPUTED_VALUE"""),100)</f>
        <v>100</v>
      </c>
      <c r="BX37" s="61" t="n">
        <f aca="false">IFERROR(__xludf.dummyfunction("""COMPUTED_VALUE"""),100)</f>
        <v>100</v>
      </c>
      <c r="BY37" s="61" t="n">
        <f aca="false">IFERROR(__xludf.dummyfunction("""COMPUTED_VALUE"""),100)</f>
        <v>100</v>
      </c>
      <c r="BZ37" s="61" t="n">
        <f aca="false">IFERROR(__xludf.dummyfunction("""COMPUTED_VALUE"""),100)</f>
        <v>100</v>
      </c>
      <c r="CA37" s="61" t="n">
        <f aca="false">IFERROR(__xludf.dummyfunction("""COMPUTED_VALUE"""),100)</f>
        <v>100</v>
      </c>
      <c r="CB37" s="61" t="n">
        <f aca="false">IFERROR(__xludf.dummyfunction("""COMPUTED_VALUE"""),95)</f>
        <v>95</v>
      </c>
    </row>
    <row r="38" customFormat="false" ht="15.75" hidden="false" customHeight="true" outlineLevel="0" collapsed="false">
      <c r="A38" s="87"/>
      <c r="B38" s="88"/>
      <c r="C38" s="87"/>
      <c r="D38" s="89" t="n">
        <v>34</v>
      </c>
      <c r="E38" s="90" t="n">
        <v>202060655</v>
      </c>
      <c r="F38" s="90" t="n">
        <v>2</v>
      </c>
      <c r="G38" s="90" t="n">
        <v>20848521</v>
      </c>
      <c r="H38" s="90" t="n">
        <v>0</v>
      </c>
      <c r="I38" s="90" t="s">
        <v>455</v>
      </c>
      <c r="J38" s="90" t="s">
        <v>102</v>
      </c>
      <c r="K38" s="90" t="s">
        <v>686</v>
      </c>
      <c r="L38" s="90" t="n">
        <v>1</v>
      </c>
      <c r="M38" s="90" t="s">
        <v>64</v>
      </c>
      <c r="N38" s="90" t="s">
        <v>687</v>
      </c>
      <c r="O38" s="88"/>
      <c r="P38" s="88"/>
      <c r="Q38" s="66"/>
      <c r="R38" s="66"/>
      <c r="S38" s="66"/>
      <c r="T38" s="66"/>
      <c r="U38" s="66"/>
      <c r="V38" s="91"/>
      <c r="W38" s="92"/>
      <c r="X38" s="66"/>
      <c r="Y38" s="57" t="n">
        <v>0</v>
      </c>
      <c r="Z38" s="57" t="n">
        <v>0</v>
      </c>
      <c r="AA38" s="81"/>
      <c r="AB38" s="79"/>
      <c r="AC38" s="79"/>
      <c r="AD38" s="66"/>
      <c r="AE38" s="81"/>
      <c r="AF38" s="79"/>
      <c r="AG38" s="79"/>
      <c r="AH38" s="79"/>
      <c r="AI38" s="81"/>
      <c r="AJ38" s="61" t="n">
        <f aca="false">IFERROR(__xludf.dummyfunction("""COMPUTED_VALUE"""),0)</f>
        <v>0</v>
      </c>
      <c r="AK38" s="61" t="n">
        <f aca="false">IFERROR(__xludf.dummyfunction("""COMPUTED_VALUE"""),0)</f>
        <v>0</v>
      </c>
      <c r="AL38" s="61" t="n">
        <f aca="false">IFERROR(__xludf.dummyfunction("""COMPUTED_VALUE"""),0)</f>
        <v>0</v>
      </c>
      <c r="AM38" s="61" t="n">
        <f aca="false">IFERROR(__xludf.dummyfunction("""COMPUTED_VALUE"""),0)</f>
        <v>0</v>
      </c>
      <c r="AN38" s="61" t="n">
        <f aca="false">IFERROR(__xludf.dummyfunction("""COMPUTED_VALUE"""),0)</f>
        <v>0</v>
      </c>
      <c r="AO38" s="61" t="n">
        <f aca="false">IFERROR(__xludf.dummyfunction("""COMPUTED_VALUE"""),0)</f>
        <v>0</v>
      </c>
      <c r="AP38" s="61" t="n">
        <f aca="false">IFERROR(__xludf.dummyfunction("""COMPUTED_VALUE"""),0)</f>
        <v>0</v>
      </c>
      <c r="AQ38" s="61" t="n">
        <f aca="false">IFERROR(__xludf.dummyfunction("""COMPUTED_VALUE"""),0)</f>
        <v>0</v>
      </c>
      <c r="AR38" s="61" t="n">
        <f aca="false">IFERROR(__xludf.dummyfunction("""COMPUTED_VALUE"""),0)</f>
        <v>0</v>
      </c>
      <c r="AS38" s="61" t="n">
        <f aca="false">IFERROR(__xludf.dummyfunction("""COMPUTED_VALUE"""),0)</f>
        <v>0</v>
      </c>
      <c r="AT38" s="93"/>
      <c r="AU38" s="81"/>
      <c r="AV38" s="93"/>
      <c r="AW38" s="93"/>
      <c r="AX38" s="93"/>
      <c r="AY38" s="93"/>
      <c r="AZ38" s="93"/>
      <c r="BA38" s="93"/>
      <c r="BB38" s="93"/>
      <c r="BC38" s="93" t="n">
        <v>0</v>
      </c>
      <c r="BD38" s="93"/>
      <c r="BE38" s="93"/>
      <c r="BF38" s="93"/>
      <c r="BG38" s="93"/>
      <c r="BH38" s="81"/>
      <c r="BI38" s="93"/>
      <c r="BJ38" s="93"/>
      <c r="BK38" s="93"/>
      <c r="BL38" s="93"/>
      <c r="BM38" s="93"/>
      <c r="BN38" s="93"/>
      <c r="BO38" s="93" t="n">
        <v>100</v>
      </c>
      <c r="BP38" s="93"/>
      <c r="BQ38" s="93"/>
      <c r="BR38" s="93"/>
      <c r="BS38" s="81"/>
      <c r="BT38" s="61" t="n">
        <f aca="false">IFERROR(__xludf.dummyfunction("""COMPUTED_VALUE"""),0)</f>
        <v>0</v>
      </c>
      <c r="BU38" s="61" t="n">
        <f aca="false">IFERROR(__xludf.dummyfunction("""COMPUTED_VALUE"""),0)</f>
        <v>0</v>
      </c>
      <c r="BV38" s="61" t="n">
        <f aca="false">IFERROR(__xludf.dummyfunction("""COMPUTED_VALUE"""),0)</f>
        <v>0</v>
      </c>
      <c r="BW38" s="61" t="n">
        <f aca="false">IFERROR(__xludf.dummyfunction("""COMPUTED_VALUE"""),0)</f>
        <v>0</v>
      </c>
      <c r="BX38" s="61" t="n">
        <f aca="false">IFERROR(__xludf.dummyfunction("""COMPUTED_VALUE"""),0)</f>
        <v>0</v>
      </c>
      <c r="BY38" s="61" t="n">
        <f aca="false">IFERROR(__xludf.dummyfunction("""COMPUTED_VALUE"""),0)</f>
        <v>0</v>
      </c>
      <c r="BZ38" s="61" t="n">
        <f aca="false">IFERROR(__xludf.dummyfunction("""COMPUTED_VALUE"""),0)</f>
        <v>0</v>
      </c>
      <c r="CA38" s="61" t="n">
        <f aca="false">IFERROR(__xludf.dummyfunction("""COMPUTED_VALUE"""),0)</f>
        <v>0</v>
      </c>
      <c r="CB38" s="94"/>
    </row>
    <row r="39" customFormat="false" ht="15.75" hidden="false" customHeight="true" outlineLevel="0" collapsed="false">
      <c r="A39" s="13" t="str">
        <f aca="false">$E39&amp;"-"&amp;$F39</f>
        <v>202060639-0</v>
      </c>
      <c r="B39" s="18" t="n">
        <f aca="false">$W39</f>
        <v>92</v>
      </c>
      <c r="C39" s="13"/>
      <c r="D39" s="72" t="n">
        <v>35</v>
      </c>
      <c r="E39" s="53" t="s">
        <v>688</v>
      </c>
      <c r="F39" s="53" t="s">
        <v>81</v>
      </c>
      <c r="G39" s="53" t="s">
        <v>689</v>
      </c>
      <c r="H39" s="53" t="s">
        <v>129</v>
      </c>
      <c r="I39" s="53" t="s">
        <v>131</v>
      </c>
      <c r="J39" s="53" t="s">
        <v>117</v>
      </c>
      <c r="K39" s="53" t="s">
        <v>690</v>
      </c>
      <c r="L39" s="53" t="s">
        <v>58</v>
      </c>
      <c r="M39" s="53" t="s">
        <v>64</v>
      </c>
      <c r="N39" s="53" t="s">
        <v>691</v>
      </c>
      <c r="O39" s="54" t="n">
        <f aca="false">$AA39</f>
        <v>87</v>
      </c>
      <c r="P39" s="54" t="n">
        <f aca="false">$AE39</f>
        <v>90</v>
      </c>
      <c r="Q39" s="54" t="n">
        <f aca="false">IFERROR(IF($V39&lt;&gt;0,ROUND((MAX(O39:P39)*0.5+$V39*0.5),0),ROUND(($O39*0.5+$P39*0.5),0)),)</f>
        <v>89</v>
      </c>
      <c r="R39" s="54" t="n">
        <f aca="false">$AU39</f>
        <v>100</v>
      </c>
      <c r="S39" s="54" t="n">
        <f aca="false">$BH39</f>
        <v>82.9</v>
      </c>
      <c r="T39" s="54" t="n">
        <f aca="false">$BS39</f>
        <v>98</v>
      </c>
      <c r="U39" s="54" t="n">
        <f aca="false">$CB39</f>
        <v>79.75</v>
      </c>
      <c r="V39" s="55" t="n">
        <f aca="false">$AI39</f>
        <v>0</v>
      </c>
      <c r="W39" s="56" t="n">
        <f aca="false">IF($Q39&gt;=55,ROUND($Q39*$Q$3+$R39*$R$3+$S39*$S$3+$T39*$T$3+$U39*$U$3,0),$Q39)</f>
        <v>92</v>
      </c>
      <c r="X39" s="54" t="n">
        <v>20</v>
      </c>
      <c r="Y39" s="57" t="n">
        <v>27</v>
      </c>
      <c r="Z39" s="57" t="n">
        <v>40</v>
      </c>
      <c r="AA39" s="58" t="n">
        <f aca="false">IFERROR(SUM(X39:Z39),0)</f>
        <v>87</v>
      </c>
      <c r="AB39" s="57" t="n">
        <v>25</v>
      </c>
      <c r="AC39" s="57" t="n">
        <v>65</v>
      </c>
      <c r="AD39" s="54" t="n">
        <v>1</v>
      </c>
      <c r="AE39" s="58" t="n">
        <f aca="false">ROUND(AB39+(AC39*AD39),0)</f>
        <v>90</v>
      </c>
      <c r="AF39" s="57"/>
      <c r="AG39" s="57"/>
      <c r="AH39" s="57"/>
      <c r="AI39" s="58" t="n">
        <f aca="false">ROUND(SUM(AF39:AG39)*AH39,0)</f>
        <v>0</v>
      </c>
      <c r="AJ39" s="61" t="n">
        <f aca="false">IFERROR(__xludf.dummyfunction("""COMPUTED_VALUE"""),100)</f>
        <v>100</v>
      </c>
      <c r="AK39" s="61" t="n">
        <f aca="false">IFERROR(__xludf.dummyfunction("""COMPUTED_VALUE"""),100)</f>
        <v>100</v>
      </c>
      <c r="AL39" s="61" t="n">
        <f aca="false">IFERROR(__xludf.dummyfunction("""COMPUTED_VALUE"""),100)</f>
        <v>100</v>
      </c>
      <c r="AM39" s="61" t="n">
        <f aca="false">IFERROR(__xludf.dummyfunction("""COMPUTED_VALUE"""),100)</f>
        <v>100</v>
      </c>
      <c r="AN39" s="61" t="n">
        <f aca="false">IFERROR(__xludf.dummyfunction("""COMPUTED_VALUE"""),100)</f>
        <v>100</v>
      </c>
      <c r="AO39" s="61" t="n">
        <f aca="false">IFERROR(__xludf.dummyfunction("""COMPUTED_VALUE"""),100)</f>
        <v>100</v>
      </c>
      <c r="AP39" s="61" t="n">
        <f aca="false">IFERROR(__xludf.dummyfunction("""COMPUTED_VALUE"""),100)</f>
        <v>100</v>
      </c>
      <c r="AQ39" s="61" t="n">
        <f aca="false">IFERROR(__xludf.dummyfunction("""COMPUTED_VALUE"""),100)</f>
        <v>100</v>
      </c>
      <c r="AR39" s="61" t="n">
        <f aca="false">IFERROR(__xludf.dummyfunction("""COMPUTED_VALUE"""),100)</f>
        <v>100</v>
      </c>
      <c r="AS39" s="61" t="n">
        <f aca="false">IFERROR(__xludf.dummyfunction("""COMPUTED_VALUE"""),100)</f>
        <v>100</v>
      </c>
      <c r="AT39" s="62"/>
      <c r="AU39" s="58" t="n">
        <f aca="false">IFERROR(AVERAGE(AJ39:AT39),0)</f>
        <v>100</v>
      </c>
      <c r="AV39" s="62" t="n">
        <v>100</v>
      </c>
      <c r="AW39" s="62" t="n">
        <v>100</v>
      </c>
      <c r="AX39" s="62" t="n">
        <v>100</v>
      </c>
      <c r="AY39" s="62" t="n">
        <v>72</v>
      </c>
      <c r="AZ39" s="62" t="n">
        <v>98</v>
      </c>
      <c r="BA39" s="62" t="n">
        <v>95</v>
      </c>
      <c r="BB39" s="62" t="n">
        <v>82</v>
      </c>
      <c r="BC39" s="62" t="n">
        <v>100</v>
      </c>
      <c r="BD39" s="62" t="n">
        <v>82</v>
      </c>
      <c r="BE39" s="62" t="n">
        <v>0</v>
      </c>
      <c r="BF39" s="62"/>
      <c r="BG39" s="62"/>
      <c r="BH39" s="58" t="n">
        <f aca="false">IFERROR(AVERAGE(AV39:BG39),0)</f>
        <v>82.9</v>
      </c>
      <c r="BI39" s="62" t="n">
        <v>100</v>
      </c>
      <c r="BJ39" s="62" t="n">
        <v>100</v>
      </c>
      <c r="BK39" s="62" t="n">
        <v>95</v>
      </c>
      <c r="BL39" s="62" t="n">
        <v>110</v>
      </c>
      <c r="BM39" s="62" t="n">
        <v>105</v>
      </c>
      <c r="BN39" s="62" t="n">
        <v>75</v>
      </c>
      <c r="BO39" s="62" t="n">
        <v>100</v>
      </c>
      <c r="BP39" s="62" t="n">
        <v>100</v>
      </c>
      <c r="BQ39" s="62" t="n">
        <v>100</v>
      </c>
      <c r="BR39" s="62" t="n">
        <v>95</v>
      </c>
      <c r="BS39" s="58" t="n">
        <f aca="false">IFERROR(AVERAGE(BI39:BR39),0)</f>
        <v>98</v>
      </c>
      <c r="BT39" s="61" t="n">
        <f aca="false">IFERROR(__xludf.dummyfunction("""COMPUTED_VALUE"""),100)</f>
        <v>100</v>
      </c>
      <c r="BU39" s="61" t="n">
        <f aca="false">IFERROR(__xludf.dummyfunction("""COMPUTED_VALUE"""),100)</f>
        <v>100</v>
      </c>
      <c r="BV39" s="61" t="n">
        <f aca="false">IFERROR(__xludf.dummyfunction("""COMPUTED_VALUE"""),0)</f>
        <v>0</v>
      </c>
      <c r="BW39" s="61" t="n">
        <f aca="false">IFERROR(__xludf.dummyfunction("""COMPUTED_VALUE"""),100)</f>
        <v>100</v>
      </c>
      <c r="BX39" s="61" t="n">
        <f aca="false">IFERROR(__xludf.dummyfunction("""COMPUTED_VALUE"""),100)</f>
        <v>100</v>
      </c>
      <c r="BY39" s="61" t="n">
        <f aca="false">IFERROR(__xludf.dummyfunction("""COMPUTED_VALUE"""),78)</f>
        <v>78</v>
      </c>
      <c r="BZ39" s="61" t="n">
        <f aca="false">IFERROR(__xludf.dummyfunction("""COMPUTED_VALUE"""),100)</f>
        <v>100</v>
      </c>
      <c r="CA39" s="61" t="n">
        <f aca="false">IFERROR(__xludf.dummyfunction("""COMPUTED_VALUE"""),60)</f>
        <v>60</v>
      </c>
      <c r="CB39" s="61" t="n">
        <f aca="false">IFERROR(__xludf.dummyfunction("""COMPUTED_VALUE"""),79.75)</f>
        <v>79.75</v>
      </c>
    </row>
    <row r="40" customFormat="false" ht="15.75" hidden="false" customHeight="true" outlineLevel="0" collapsed="false">
      <c r="A40" s="13" t="str">
        <f aca="false">$E40&amp;"-"&amp;$F40</f>
        <v>202060564-5</v>
      </c>
      <c r="B40" s="18" t="n">
        <f aca="false">$W40</f>
        <v>99</v>
      </c>
      <c r="C40" s="13"/>
      <c r="D40" s="72" t="n">
        <v>36</v>
      </c>
      <c r="E40" s="53" t="s">
        <v>692</v>
      </c>
      <c r="F40" s="53" t="s">
        <v>83</v>
      </c>
      <c r="G40" s="53" t="s">
        <v>693</v>
      </c>
      <c r="H40" s="53" t="s">
        <v>58</v>
      </c>
      <c r="I40" s="53" t="s">
        <v>694</v>
      </c>
      <c r="J40" s="53" t="s">
        <v>695</v>
      </c>
      <c r="K40" s="53" t="s">
        <v>696</v>
      </c>
      <c r="L40" s="68" t="s">
        <v>58</v>
      </c>
      <c r="M40" s="68" t="s">
        <v>64</v>
      </c>
      <c r="N40" s="68" t="s">
        <v>697</v>
      </c>
      <c r="O40" s="54" t="n">
        <f aca="false">$AA40</f>
        <v>100</v>
      </c>
      <c r="P40" s="54" t="n">
        <f aca="false">$AE40</f>
        <v>100</v>
      </c>
      <c r="Q40" s="54" t="n">
        <f aca="false">IFERROR(IF($V40&lt;&gt;0,ROUND((MAX(O40:P40)*0.5+$V40*0.5),0),ROUND(($O40*0.5+$P40*0.5),0)),)</f>
        <v>100</v>
      </c>
      <c r="R40" s="54" t="n">
        <f aca="false">$AU40</f>
        <v>97.5</v>
      </c>
      <c r="S40" s="54" t="n">
        <f aca="false">$BH40</f>
        <v>99.3</v>
      </c>
      <c r="T40" s="54" t="n">
        <f aca="false">$BS40</f>
        <v>98</v>
      </c>
      <c r="U40" s="54" t="n">
        <f aca="false">$CB40</f>
        <v>100</v>
      </c>
      <c r="V40" s="55" t="n">
        <f aca="false">$AI40</f>
        <v>0</v>
      </c>
      <c r="W40" s="56" t="n">
        <f aca="false">IF($Q40&gt;=55,ROUND($Q40*$Q$3+$R40*$R$3+$S40*$S$3+$T40*$T$3+$U40*$U$3,0),$Q40)</f>
        <v>99</v>
      </c>
      <c r="X40" s="54" t="n">
        <v>20</v>
      </c>
      <c r="Y40" s="57" t="n">
        <v>30</v>
      </c>
      <c r="Z40" s="57" t="n">
        <v>50</v>
      </c>
      <c r="AA40" s="58" t="n">
        <f aca="false">IFERROR(SUM(X40:Z40),0)</f>
        <v>100</v>
      </c>
      <c r="AB40" s="57" t="n">
        <v>30</v>
      </c>
      <c r="AC40" s="57" t="n">
        <v>70</v>
      </c>
      <c r="AD40" s="54" t="n">
        <v>1</v>
      </c>
      <c r="AE40" s="58" t="n">
        <f aca="false">ROUND(AB40+(AC40*AD40),0)</f>
        <v>100</v>
      </c>
      <c r="AF40" s="57"/>
      <c r="AG40" s="57"/>
      <c r="AH40" s="57"/>
      <c r="AI40" s="58" t="n">
        <f aca="false">ROUND(SUM(AF40:AG40)*AH40,0)</f>
        <v>0</v>
      </c>
      <c r="AJ40" s="61" t="n">
        <f aca="false">IFERROR(__xludf.dummyfunction("""COMPUTED_VALUE"""),100)</f>
        <v>100</v>
      </c>
      <c r="AK40" s="61" t="n">
        <f aca="false">IFERROR(__xludf.dummyfunction("""COMPUTED_VALUE"""),100)</f>
        <v>100</v>
      </c>
      <c r="AL40" s="61" t="n">
        <f aca="false">IFERROR(__xludf.dummyfunction("""COMPUTED_VALUE"""),100)</f>
        <v>100</v>
      </c>
      <c r="AM40" s="61" t="n">
        <f aca="false">IFERROR(__xludf.dummyfunction("""COMPUTED_VALUE"""),75)</f>
        <v>75</v>
      </c>
      <c r="AN40" s="61" t="n">
        <f aca="false">IFERROR(__xludf.dummyfunction("""COMPUTED_VALUE"""),100)</f>
        <v>100</v>
      </c>
      <c r="AO40" s="61" t="n">
        <f aca="false">IFERROR(__xludf.dummyfunction("""COMPUTED_VALUE"""),100)</f>
        <v>100</v>
      </c>
      <c r="AP40" s="61" t="n">
        <f aca="false">IFERROR(__xludf.dummyfunction("""COMPUTED_VALUE"""),100)</f>
        <v>100</v>
      </c>
      <c r="AQ40" s="61" t="n">
        <f aca="false">IFERROR(__xludf.dummyfunction("""COMPUTED_VALUE"""),100)</f>
        <v>100</v>
      </c>
      <c r="AR40" s="61" t="n">
        <f aca="false">IFERROR(__xludf.dummyfunction("""COMPUTED_VALUE"""),100)</f>
        <v>100</v>
      </c>
      <c r="AS40" s="61" t="n">
        <f aca="false">IFERROR(__xludf.dummyfunction("""COMPUTED_VALUE"""),100)</f>
        <v>100</v>
      </c>
      <c r="AT40" s="62"/>
      <c r="AU40" s="58" t="n">
        <f aca="false">IFERROR(AVERAGE(AJ40:AT40),0)</f>
        <v>97.5</v>
      </c>
      <c r="AV40" s="62" t="n">
        <v>95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98</v>
      </c>
      <c r="BC40" s="62" t="n">
        <v>100</v>
      </c>
      <c r="BD40" s="62" t="n">
        <v>100</v>
      </c>
      <c r="BE40" s="62" t="n">
        <v>100</v>
      </c>
      <c r="BF40" s="62"/>
      <c r="BG40" s="62"/>
      <c r="BH40" s="58" t="n">
        <f aca="false">IFERROR(AVERAGE(AV40:BG40),0)</f>
        <v>99.3</v>
      </c>
      <c r="BI40" s="62" t="n">
        <v>100</v>
      </c>
      <c r="BJ40" s="62" t="n">
        <v>100</v>
      </c>
      <c r="BK40" s="62" t="n">
        <v>95</v>
      </c>
      <c r="BL40" s="62" t="n">
        <v>100</v>
      </c>
      <c r="BM40" s="62" t="n">
        <v>85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58" t="n">
        <f aca="false">IFERROR(AVERAGE(BI40:BR40),0)</f>
        <v>98</v>
      </c>
      <c r="BT40" s="61" t="n">
        <f aca="false">IFERROR(__xludf.dummyfunction("""COMPUTED_VALUE"""),100)</f>
        <v>100</v>
      </c>
      <c r="BU40" s="61" t="n">
        <f aca="false">IFERROR(__xludf.dummyfunction("""COMPUTED_VALUE"""),100)</f>
        <v>100</v>
      </c>
      <c r="BV40" s="61" t="n">
        <f aca="false">IFERROR(__xludf.dummyfunction("""COMPUTED_VALUE"""),100)</f>
        <v>100</v>
      </c>
      <c r="BW40" s="61" t="n">
        <f aca="false">IFERROR(__xludf.dummyfunction("""COMPUTED_VALUE"""),100)</f>
        <v>100</v>
      </c>
      <c r="BX40" s="61" t="n">
        <f aca="false">IFERROR(__xludf.dummyfunction("""COMPUTED_VALUE"""),100)</f>
        <v>100</v>
      </c>
      <c r="BY40" s="61" t="n">
        <f aca="false">IFERROR(__xludf.dummyfunction("""COMPUTED_VALUE"""),100)</f>
        <v>100</v>
      </c>
      <c r="BZ40" s="61" t="n">
        <f aca="false">IFERROR(__xludf.dummyfunction("""COMPUTED_VALUE"""),100)</f>
        <v>100</v>
      </c>
      <c r="CA40" s="61" t="n">
        <f aca="false">IFERROR(__xludf.dummyfunction("""COMPUTED_VALUE"""),100)</f>
        <v>100</v>
      </c>
      <c r="CB40" s="61" t="n">
        <f aca="false">IFERROR(__xludf.dummyfunction("""COMPUTED_VALUE"""),100)</f>
        <v>100</v>
      </c>
    </row>
    <row r="41" customFormat="false" ht="15.75" hidden="false" customHeight="true" outlineLevel="0" collapsed="false">
      <c r="A41" s="13" t="str">
        <f aca="false">$E41&amp;"-"&amp;$F41</f>
        <v>-</v>
      </c>
      <c r="B41" s="18" t="n">
        <f aca="false">$W41</f>
        <v>0</v>
      </c>
      <c r="C41" s="13"/>
      <c r="D41" s="72" t="n">
        <v>37</v>
      </c>
      <c r="E41" s="53"/>
      <c r="F41" s="53"/>
      <c r="G41" s="53"/>
      <c r="H41" s="53"/>
      <c r="I41" s="53"/>
      <c r="J41" s="53"/>
      <c r="K41" s="73"/>
      <c r="L41" s="72"/>
      <c r="M41" s="72"/>
      <c r="N41" s="72"/>
      <c r="O41" s="54"/>
      <c r="P41" s="54"/>
      <c r="Q41" s="54"/>
      <c r="R41" s="54"/>
      <c r="S41" s="54"/>
      <c r="T41" s="54"/>
      <c r="U41" s="54"/>
      <c r="V41" s="55"/>
      <c r="W41" s="56"/>
      <c r="X41" s="54"/>
      <c r="Y41" s="57"/>
      <c r="Z41" s="57"/>
      <c r="AA41" s="58"/>
      <c r="AB41" s="57"/>
      <c r="AC41" s="57"/>
      <c r="AD41" s="54"/>
      <c r="AE41" s="58"/>
      <c r="AF41" s="57"/>
      <c r="AG41" s="57"/>
      <c r="AH41" s="57"/>
      <c r="AI41" s="58"/>
      <c r="AJ41" s="62"/>
      <c r="AK41" s="71"/>
      <c r="AL41" s="62"/>
      <c r="AM41" s="62"/>
      <c r="AN41" s="62"/>
      <c r="AO41" s="62"/>
      <c r="AP41" s="62"/>
      <c r="AQ41" s="62"/>
      <c r="AR41" s="62"/>
      <c r="AS41" s="62"/>
      <c r="AT41" s="62"/>
      <c r="AU41" s="58"/>
      <c r="AV41" s="62"/>
      <c r="AW41" s="62"/>
      <c r="AX41" s="62"/>
      <c r="AY41" s="62"/>
      <c r="AZ41" s="62"/>
      <c r="BA41" s="62"/>
      <c r="BC41" s="62"/>
      <c r="BD41" s="62"/>
      <c r="BE41" s="62"/>
      <c r="BF41" s="62"/>
      <c r="BG41" s="62"/>
      <c r="BH41" s="58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58"/>
      <c r="BT41" s="62"/>
      <c r="BU41" s="62"/>
      <c r="BV41" s="62"/>
      <c r="BW41" s="62"/>
      <c r="BX41" s="62"/>
      <c r="BY41" s="62"/>
      <c r="BZ41" s="62"/>
      <c r="CA41" s="62"/>
      <c r="CB41" s="58"/>
    </row>
    <row r="42" customFormat="false" ht="15.75" hidden="false" customHeight="true" outlineLevel="0" collapsed="false">
      <c r="A42" s="13" t="str">
        <f aca="false">$E42&amp;"-"&amp;$F42</f>
        <v>-</v>
      </c>
      <c r="B42" s="18" t="n">
        <f aca="false">$W42</f>
        <v>0</v>
      </c>
      <c r="C42" s="13"/>
      <c r="D42" s="72" t="n">
        <v>38</v>
      </c>
      <c r="E42" s="53"/>
      <c r="F42" s="53"/>
      <c r="G42" s="53"/>
      <c r="H42" s="53"/>
      <c r="I42" s="53"/>
      <c r="J42" s="53"/>
      <c r="K42" s="73"/>
      <c r="L42" s="72"/>
      <c r="M42" s="72"/>
      <c r="N42" s="72"/>
      <c r="O42" s="54"/>
      <c r="P42" s="54"/>
      <c r="Q42" s="54"/>
      <c r="R42" s="54"/>
      <c r="S42" s="54"/>
      <c r="T42" s="54"/>
      <c r="U42" s="54"/>
      <c r="V42" s="55"/>
      <c r="W42" s="56"/>
      <c r="X42" s="54"/>
      <c r="Y42" s="57"/>
      <c r="Z42" s="57"/>
      <c r="AA42" s="58"/>
      <c r="AB42" s="57"/>
      <c r="AC42" s="57"/>
      <c r="AD42" s="54"/>
      <c r="AE42" s="58"/>
      <c r="AF42" s="57"/>
      <c r="AG42" s="57"/>
      <c r="AH42" s="57"/>
      <c r="AI42" s="58"/>
      <c r="AJ42" s="62"/>
      <c r="AK42" s="71"/>
      <c r="AL42" s="62"/>
      <c r="AM42" s="62"/>
      <c r="AN42" s="62"/>
      <c r="AO42" s="62"/>
      <c r="AP42" s="62"/>
      <c r="AQ42" s="62"/>
      <c r="AR42" s="62"/>
      <c r="AS42" s="62"/>
      <c r="AT42" s="62"/>
      <c r="AU42" s="58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58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58"/>
      <c r="BT42" s="62"/>
      <c r="BU42" s="62"/>
      <c r="BV42" s="62"/>
      <c r="BW42" s="62"/>
      <c r="BX42" s="62"/>
      <c r="BY42" s="62"/>
      <c r="BZ42" s="62"/>
      <c r="CA42" s="62"/>
      <c r="CB42" s="58"/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72" t="n">
        <v>39</v>
      </c>
      <c r="E43" s="53"/>
      <c r="F43" s="53"/>
      <c r="G43" s="53"/>
      <c r="H43" s="53"/>
      <c r="I43" s="53"/>
      <c r="J43" s="53"/>
      <c r="K43" s="73"/>
      <c r="L43" s="72"/>
      <c r="M43" s="72"/>
      <c r="N43" s="72"/>
      <c r="O43" s="54"/>
      <c r="P43" s="54"/>
      <c r="Q43" s="54"/>
      <c r="R43" s="54"/>
      <c r="S43" s="54"/>
      <c r="T43" s="54"/>
      <c r="U43" s="54"/>
      <c r="V43" s="55"/>
      <c r="W43" s="56"/>
      <c r="X43" s="54"/>
      <c r="Y43" s="57"/>
      <c r="Z43" s="57"/>
      <c r="AA43" s="58"/>
      <c r="AB43" s="57"/>
      <c r="AC43" s="57"/>
      <c r="AD43" s="54"/>
      <c r="AE43" s="58"/>
      <c r="AF43" s="57"/>
      <c r="AG43" s="57"/>
      <c r="AH43" s="57"/>
      <c r="AI43" s="58"/>
      <c r="AJ43" s="62"/>
      <c r="AK43" s="71"/>
      <c r="AL43" s="62"/>
      <c r="AM43" s="62"/>
      <c r="AN43" s="62"/>
      <c r="AO43" s="62"/>
      <c r="AP43" s="62"/>
      <c r="AQ43" s="62"/>
      <c r="AR43" s="62"/>
      <c r="AS43" s="62"/>
      <c r="AT43" s="62"/>
      <c r="AU43" s="58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58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58"/>
      <c r="BT43" s="62"/>
      <c r="BU43" s="62"/>
      <c r="BV43" s="62"/>
      <c r="BW43" s="62"/>
      <c r="BX43" s="62"/>
      <c r="BY43" s="62"/>
      <c r="BZ43" s="62"/>
      <c r="CA43" s="62"/>
      <c r="CB43" s="58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72" t="n">
        <v>40</v>
      </c>
      <c r="E44" s="53"/>
      <c r="F44" s="53"/>
      <c r="G44" s="53"/>
      <c r="H44" s="53"/>
      <c r="I44" s="53"/>
      <c r="J44" s="53"/>
      <c r="K44" s="73"/>
      <c r="L44" s="72"/>
      <c r="M44" s="72"/>
      <c r="N44" s="72"/>
      <c r="O44" s="54"/>
      <c r="P44" s="54"/>
      <c r="Q44" s="54"/>
      <c r="R44" s="54"/>
      <c r="S44" s="54"/>
      <c r="T44" s="54"/>
      <c r="U44" s="54"/>
      <c r="V44" s="55"/>
      <c r="W44" s="56"/>
      <c r="X44" s="54"/>
      <c r="Y44" s="57"/>
      <c r="Z44" s="57"/>
      <c r="AA44" s="58"/>
      <c r="AB44" s="57"/>
      <c r="AC44" s="57"/>
      <c r="AD44" s="54"/>
      <c r="AE44" s="58"/>
      <c r="AF44" s="57"/>
      <c r="AG44" s="57"/>
      <c r="AH44" s="57"/>
      <c r="AI44" s="58"/>
      <c r="AJ44" s="62"/>
      <c r="AK44" s="71"/>
      <c r="AL44" s="62"/>
      <c r="AM44" s="62"/>
      <c r="AN44" s="62"/>
      <c r="AO44" s="62"/>
      <c r="AP44" s="62"/>
      <c r="AQ44" s="62"/>
      <c r="AR44" s="62"/>
      <c r="AS44" s="62"/>
      <c r="AT44" s="62"/>
      <c r="AU44" s="58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58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58"/>
      <c r="BT44" s="62"/>
      <c r="BU44" s="62"/>
      <c r="BV44" s="62"/>
      <c r="BW44" s="62"/>
      <c r="BX44" s="62"/>
      <c r="BY44" s="62"/>
      <c r="BZ44" s="62"/>
      <c r="CA44" s="62"/>
      <c r="CB44" s="58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72" t="n">
        <v>41</v>
      </c>
      <c r="E45" s="53"/>
      <c r="F45" s="53"/>
      <c r="G45" s="53"/>
      <c r="H45" s="53"/>
      <c r="I45" s="53"/>
      <c r="J45" s="53"/>
      <c r="K45" s="73"/>
      <c r="L45" s="72"/>
      <c r="M45" s="72"/>
      <c r="N45" s="72"/>
      <c r="O45" s="54"/>
      <c r="P45" s="54"/>
      <c r="Q45" s="54"/>
      <c r="R45" s="54"/>
      <c r="S45" s="54"/>
      <c r="T45" s="54"/>
      <c r="U45" s="54"/>
      <c r="V45" s="55"/>
      <c r="W45" s="56"/>
      <c r="X45" s="54"/>
      <c r="Y45" s="57"/>
      <c r="Z45" s="57"/>
      <c r="AA45" s="58"/>
      <c r="AB45" s="57"/>
      <c r="AC45" s="57"/>
      <c r="AD45" s="54"/>
      <c r="AE45" s="58"/>
      <c r="AF45" s="57"/>
      <c r="AG45" s="57"/>
      <c r="AH45" s="57"/>
      <c r="AI45" s="58"/>
      <c r="AJ45" s="62"/>
      <c r="AK45" s="71"/>
      <c r="AL45" s="62"/>
      <c r="AM45" s="62"/>
      <c r="AN45" s="62"/>
      <c r="AO45" s="62"/>
      <c r="AP45" s="62"/>
      <c r="AQ45" s="62"/>
      <c r="AR45" s="62"/>
      <c r="AS45" s="62"/>
      <c r="AT45" s="62"/>
      <c r="AU45" s="58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58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58"/>
      <c r="BT45" s="62"/>
      <c r="BU45" s="62"/>
      <c r="BV45" s="62"/>
      <c r="BW45" s="62"/>
      <c r="BX45" s="62"/>
      <c r="BY45" s="62"/>
      <c r="BZ45" s="62"/>
      <c r="CA45" s="62"/>
      <c r="CB45" s="58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72" t="n">
        <f aca="false">D45+1</f>
        <v>42</v>
      </c>
      <c r="E46" s="53"/>
      <c r="F46" s="53"/>
      <c r="G46" s="53"/>
      <c r="H46" s="53"/>
      <c r="I46" s="53"/>
      <c r="J46" s="53"/>
      <c r="K46" s="73"/>
      <c r="L46" s="72"/>
      <c r="M46" s="72"/>
      <c r="N46" s="72"/>
      <c r="O46" s="54"/>
      <c r="P46" s="54"/>
      <c r="Q46" s="54"/>
      <c r="R46" s="54"/>
      <c r="S46" s="54"/>
      <c r="T46" s="54"/>
      <c r="U46" s="54"/>
      <c r="V46" s="55"/>
      <c r="W46" s="56"/>
      <c r="X46" s="54"/>
      <c r="Y46" s="57"/>
      <c r="Z46" s="57"/>
      <c r="AA46" s="58"/>
      <c r="AB46" s="57"/>
      <c r="AC46" s="57"/>
      <c r="AD46" s="54"/>
      <c r="AE46" s="58"/>
      <c r="AF46" s="57"/>
      <c r="AG46" s="57"/>
      <c r="AH46" s="57"/>
      <c r="AI46" s="58"/>
      <c r="AJ46" s="62"/>
      <c r="AK46" s="71"/>
      <c r="AL46" s="62"/>
      <c r="AM46" s="62"/>
      <c r="AN46" s="62"/>
      <c r="AO46" s="62"/>
      <c r="AP46" s="62"/>
      <c r="AQ46" s="62"/>
      <c r="AR46" s="62"/>
      <c r="AS46" s="62"/>
      <c r="AT46" s="62"/>
      <c r="AU46" s="58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58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58"/>
      <c r="BT46" s="62"/>
      <c r="BU46" s="62"/>
      <c r="BV46" s="62"/>
      <c r="BW46" s="62"/>
      <c r="BX46" s="62"/>
      <c r="BY46" s="62"/>
      <c r="BZ46" s="62"/>
      <c r="CA46" s="62"/>
      <c r="CB46" s="58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72" t="n">
        <f aca="false">D46+1</f>
        <v>43</v>
      </c>
      <c r="E47" s="53"/>
      <c r="F47" s="53"/>
      <c r="G47" s="53"/>
      <c r="H47" s="53"/>
      <c r="I47" s="53"/>
      <c r="J47" s="53"/>
      <c r="K47" s="73"/>
      <c r="L47" s="72"/>
      <c r="M47" s="72"/>
      <c r="N47" s="72"/>
      <c r="O47" s="54"/>
      <c r="P47" s="54"/>
      <c r="Q47" s="54"/>
      <c r="R47" s="54"/>
      <c r="S47" s="54"/>
      <c r="T47" s="54"/>
      <c r="U47" s="54"/>
      <c r="V47" s="55"/>
      <c r="W47" s="56"/>
      <c r="X47" s="54"/>
      <c r="Y47" s="57"/>
      <c r="Z47" s="57"/>
      <c r="AA47" s="58"/>
      <c r="AB47" s="57"/>
      <c r="AC47" s="57"/>
      <c r="AD47" s="54"/>
      <c r="AE47" s="58"/>
      <c r="AF47" s="57"/>
      <c r="AG47" s="57"/>
      <c r="AH47" s="57"/>
      <c r="AI47" s="58"/>
      <c r="AJ47" s="62"/>
      <c r="AK47" s="71"/>
      <c r="AL47" s="62"/>
      <c r="AM47" s="62"/>
      <c r="AN47" s="62"/>
      <c r="AO47" s="62"/>
      <c r="AP47" s="62"/>
      <c r="AQ47" s="62"/>
      <c r="AR47" s="62"/>
      <c r="AS47" s="62"/>
      <c r="AT47" s="62"/>
      <c r="AU47" s="58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58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58"/>
      <c r="BT47" s="62"/>
      <c r="BU47" s="62"/>
      <c r="BV47" s="62"/>
      <c r="BW47" s="62"/>
      <c r="BX47" s="62"/>
      <c r="BY47" s="62"/>
      <c r="BZ47" s="62"/>
      <c r="CA47" s="62"/>
      <c r="CB47" s="58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4" t="n">
        <f aca="false">IF(COUNT(O5:O47)&gt;0,ROUND(SUM(O5:O47)/COUNTIF(O5:O47,"&lt;&gt;"),0),0)</f>
        <v>87</v>
      </c>
      <c r="P48" s="74" t="n">
        <f aca="false">IF(COUNT(P5:P47)&gt;0,ROUND(SUM(P5:P47)/COUNTIF(P5:P47,"&lt;&gt;"),0),0)</f>
        <v>59</v>
      </c>
      <c r="Q48" s="74" t="n">
        <f aca="false">IF(COUNT(Q5:Q47)&gt;0,ROUND(SUM(Q5:Q47)/COUNTIF(Q5:Q47,"&lt;&gt;"),0),0)</f>
        <v>77</v>
      </c>
      <c r="R48" s="74" t="n">
        <f aca="false">IF(COUNT(R5:R47)&gt;0,ROUND(SUM(R5:R47)/COUNTIF(R5:R47,"&lt;&gt;"),0),0)</f>
        <v>94</v>
      </c>
      <c r="S48" s="74"/>
      <c r="T48" s="74" t="n">
        <f aca="false">IF(COUNT(T5:T47)&gt;0,ROUND(SUM(T5:T47)/COUNTIF(T5:T47,"&lt;&gt;"),0),0)</f>
        <v>87</v>
      </c>
      <c r="U48" s="74"/>
      <c r="V48" s="74" t="n">
        <f aca="false">IF(COUNT(V5:V47)&gt;0,ROUND(SUM(V5:V47)/COUNTIF(V5:V47,"&lt;&gt;"),0),0)</f>
        <v>18</v>
      </c>
      <c r="W48" s="74" t="n">
        <f aca="false">IF(COUNT(W5:W47)&gt;0,ROUND(SUM(W5:W47)/COUNTIF(W5:W47,"&lt;&gt;"),0),0)</f>
        <v>83</v>
      </c>
      <c r="X48" s="74" t="n">
        <f aca="false">IF(COUNT(X5:X47)&gt;0,ROUND(SUM(X5:X47)/COUNTIF(X5:X47,"&lt;&gt;"),0),0)</f>
        <v>19</v>
      </c>
      <c r="Y48" s="74" t="n">
        <f aca="false">IF(COUNT(Y5:Y47)&gt;0,ROUND(SUM(Y5:Y47)/COUNTIF(Y5:Y47,"&lt;&gt;"),0),0)</f>
        <v>28</v>
      </c>
      <c r="Z48" s="74" t="n">
        <f aca="false">IF(COUNT(Z5:Z47)&gt;0,ROUND(SUM(Z5:Z47)/COUNTIF(Z5:Z47,"&lt;&gt;"),0),0)</f>
        <v>38</v>
      </c>
      <c r="AA48" s="74" t="n">
        <f aca="false">IF(COUNT(AA5:AA47)&gt;0,ROUND(SUM(AA5:AA47)/COUNTIF(AA5:AA47,"&lt;&gt;"),0),0)</f>
        <v>87</v>
      </c>
      <c r="AB48" s="74" t="n">
        <f aca="false">IF(COUNT(AB5:AB47)&gt;0,ROUND(SUM(AB5:AB47)/COUNTIF(AB5:AB47,"&lt;&gt;"),0),0)</f>
        <v>19</v>
      </c>
      <c r="AC48" s="74" t="n">
        <f aca="false">IF(COUNT(AC5:AC47)&gt;0,ROUND(SUM(AC5:AC47)/COUNTIF(AC5:AC47,"&lt;&gt;"),0),0)</f>
        <v>44</v>
      </c>
      <c r="AD48" s="74" t="n">
        <f aca="false">IF(COUNT(AD5:AD47)&gt;0,ROUND(SUM(AD5:AD47)/COUNTIF(AD5:AD47,"&lt;&gt;"),0),0)</f>
        <v>1</v>
      </c>
      <c r="AE48" s="74" t="n">
        <f aca="false">IF(COUNT(AE5:AE47)&gt;0,ROUND(SUM(AE5:AE47)/COUNTIF(AE5:AE47,"&lt;&gt;"),0),0)</f>
        <v>59</v>
      </c>
      <c r="AF48" s="74" t="n">
        <f aca="false">IF(COUNT(AF5:AF47)&gt;0,ROUND(SUM(AF5:AF47)/COUNTIF(AF5:AF47,"&lt;&gt;"),0),0)</f>
        <v>18</v>
      </c>
      <c r="AG48" s="74" t="n">
        <f aca="false">IF(COUNT(AG5:AG47)&gt;0,ROUND(SUM(AG5:AG47)/COUNTIF(AG5:AG47,"&lt;&gt;"),0),0)</f>
        <v>46</v>
      </c>
      <c r="AH48" s="74" t="n">
        <f aca="false">IF(COUNT(AH5:AH47)&gt;0,ROUND(SUM(AH5:AH47)/COUNTIF(AH5:AH47,"&lt;&gt;"),0),0)</f>
        <v>1</v>
      </c>
      <c r="AI48" s="74" t="n">
        <f aca="false">IF(COUNT(AI5:AI47)&gt;0,ROUND(SUM(AI5:AI47)/COUNTIF(AI5:AI47,"&lt;&gt;"),0),0)</f>
        <v>18</v>
      </c>
      <c r="AJ48" s="74" t="n">
        <f aca="false">IF(COUNT(AJ5:AJ47)&gt;0,ROUND(SUM(AJ5:AJ47)/COUNTIF(AJ5:AJ47,"&lt;&gt;"),0),0)</f>
        <v>95</v>
      </c>
      <c r="AK48" s="74" t="n">
        <f aca="false">IF(COUNT(AK5:AK47)&gt;0,ROUND(SUM(AK5:AK47)/COUNTIF(AK5:AK47,"&lt;&gt;"),0),0)</f>
        <v>95</v>
      </c>
      <c r="AL48" s="74" t="n">
        <f aca="false">IF(COUNT(AL5:AL47)&gt;0,ROUND(SUM(AL5:AL47)/COUNTIF(AL5:AL47,"&lt;&gt;"),0),0)</f>
        <v>93</v>
      </c>
      <c r="AM48" s="74" t="n">
        <f aca="false">IF(COUNT(AM5:AM47)&gt;0,ROUND(SUM(AM5:AM47)/COUNTIF(AM5:AM47,"&lt;&gt;"),0),0)</f>
        <v>94</v>
      </c>
      <c r="AN48" s="74"/>
      <c r="AO48" s="74"/>
      <c r="AP48" s="74"/>
      <c r="AQ48" s="74"/>
      <c r="AR48" s="74"/>
      <c r="AS48" s="74"/>
      <c r="AT48" s="74"/>
      <c r="AU48" s="74" t="n">
        <f aca="false">IF(COUNT(AU5:AU47)&gt;0,ROUND(SUM(AU5:AU47)/COUNTIF(AU5:AU47,"&lt;&gt;"),0),0)</f>
        <v>94</v>
      </c>
      <c r="AV48" s="74" t="n">
        <f aca="false">IF(COUNT(AV5:AV47)&gt;0,ROUND(SUM(AV5:AV47)/COUNTIF(AV5:AV47,"&lt;&gt;"),0),0)</f>
        <v>89</v>
      </c>
      <c r="AW48" s="74" t="n">
        <f aca="false">IF(COUNT(AW5:AW47)&gt;0,ROUND(SUM(AW5:AW47)/COUNTIF(AW5:AW47,"&lt;&gt;"),0),0)</f>
        <v>99</v>
      </c>
      <c r="AX48" s="74"/>
      <c r="AY48" s="74"/>
      <c r="AZ48" s="74"/>
      <c r="BA48" s="74"/>
      <c r="BB48" s="74" t="n">
        <f aca="false">IF(COUNT(BB5:BB47)&gt;0,ROUND(SUM(BB5:BB47)/COUNTIF(BB5:BB47,"&lt;&gt;"),0),0)</f>
        <v>89</v>
      </c>
      <c r="BC48" s="74"/>
      <c r="BD48" s="74"/>
      <c r="BE48" s="74" t="n">
        <f aca="false">IF(COUNT(BE5:BE47)&gt;0,ROUND(SUM(BE5:BE47)/COUNTIF(BE5:BE47,"&lt;&gt;"),0),0)</f>
        <v>87</v>
      </c>
      <c r="BF48" s="74"/>
      <c r="BG48" s="74"/>
      <c r="BH48" s="74" t="n">
        <f aca="false">IF(COUNT(BH5:BH47)&gt;0,ROUND(SUM(BH5:BH47)/COUNTIF(BH5:BH47,"&lt;&gt;"),0),0)</f>
        <v>93</v>
      </c>
      <c r="BI48" s="74" t="n">
        <f aca="false">IF(COUNT(BI5:BI47)&gt;0,ROUND(SUM(BI5:BI47)/COUNTIF(BI5:BI47,"&lt;&gt;"),0),0)</f>
        <v>98</v>
      </c>
      <c r="BJ48" s="74" t="n">
        <f aca="false">IF(COUNT(BJ5:BJ47)&gt;0,ROUND(SUM(BJ5:BJ47)/COUNTIF(BJ5:BJ47,"&lt;&gt;"),0),0)</f>
        <v>99</v>
      </c>
      <c r="BK48" s="74"/>
      <c r="BL48" s="74"/>
      <c r="BM48" s="74"/>
      <c r="BN48" s="74"/>
      <c r="BO48" s="74" t="n">
        <f aca="false">IF(COUNT(BO5:BO47)&gt;0,ROUND(SUM(BO5:BO47)/COUNTIF(BO5:BO47,"&lt;&gt;"),0),0)</f>
        <v>86</v>
      </c>
      <c r="BP48" s="74"/>
      <c r="BQ48" s="74"/>
      <c r="BR48" s="74" t="n">
        <f aca="false">IF(COUNT(BR5:BR47)&gt;0,ROUND(SUM(BR5:BR47)/COUNTIF(BR5:BR47,"&lt;&gt;"),0),0)</f>
        <v>63</v>
      </c>
      <c r="BS48" s="74" t="n">
        <f aca="false">IF(COUNT(BS5:BS47)&gt;0,ROUND(SUM(BS5:BS47)/COUNTIF(BS5:BS47,"&lt;&gt;"),0),0)</f>
        <v>87</v>
      </c>
      <c r="BT48" s="74" t="n">
        <f aca="false">IF(COUNT(BT5:BT47)&gt;0,ROUND(SUM(BT5:BT47)/COUNTIF(BT5:BT47,"&lt;&gt;"),0),0)</f>
        <v>97</v>
      </c>
      <c r="BU48" s="74" t="n">
        <f aca="false">IF(COUNT(BU5:BU47)&gt;0,ROUND(SUM(BU5:BU47)/COUNTIF(BU5:BU47,"&lt;&gt;"),0),0)</f>
        <v>96</v>
      </c>
      <c r="BV48" s="74" t="n">
        <f aca="false">IF(COUNT(BV5:BV47)&gt;0,ROUND(SUM(BV5:BV47)/COUNTIF(BV5:BV47,"&lt;&gt;"),0),0)</f>
        <v>92</v>
      </c>
      <c r="BW48" s="74"/>
      <c r="BX48" s="74"/>
      <c r="BY48" s="74"/>
      <c r="BZ48" s="74"/>
      <c r="CA48" s="74"/>
      <c r="CB48" s="74" t="n">
        <f aca="false">IF(COUNT(CB5:CB47)&gt;0,ROUND(SUM(CB5:CB47)/COUNTIF(CB5:CB47,"&lt;&gt;"),0),0)</f>
        <v>91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4" t="n">
        <f aca="false">MAX(O5:O47)</f>
        <v>100</v>
      </c>
      <c r="P49" s="74" t="n">
        <f aca="false">MAX(P5:P47)</f>
        <v>100</v>
      </c>
      <c r="Q49" s="74" t="n">
        <f aca="false">MAX(Q5:Q47)</f>
        <v>100</v>
      </c>
      <c r="R49" s="74" t="n">
        <f aca="false">MAX(R5:R47)</f>
        <v>100</v>
      </c>
      <c r="S49" s="74"/>
      <c r="T49" s="74" t="n">
        <f aca="false">MAX(T5:T47)</f>
        <v>101.5</v>
      </c>
      <c r="U49" s="74"/>
      <c r="V49" s="74" t="n">
        <f aca="false">MAX(V5:V47)</f>
        <v>85</v>
      </c>
      <c r="W49" s="74" t="n">
        <f aca="false">MAX(W5:W47)</f>
        <v>100</v>
      </c>
      <c r="X49" s="74" t="n">
        <f aca="false">MAX(X5:X47)</f>
        <v>20</v>
      </c>
      <c r="Y49" s="74" t="n">
        <f aca="false">MAX(Y5:Y47)</f>
        <v>30</v>
      </c>
      <c r="Z49" s="74" t="n">
        <f aca="false">MAX(Z5:Z47)</f>
        <v>50</v>
      </c>
      <c r="AA49" s="74" t="n">
        <f aca="false">MAX(AA5:AA47)</f>
        <v>100</v>
      </c>
      <c r="AB49" s="74" t="n">
        <f aca="false">MAX(AB5:AB47)</f>
        <v>30</v>
      </c>
      <c r="AC49" s="74" t="n">
        <f aca="false">MAX(AC5:AC47)</f>
        <v>70</v>
      </c>
      <c r="AD49" s="74" t="n">
        <f aca="false">MAX(AD5:AD47)</f>
        <v>1</v>
      </c>
      <c r="AE49" s="74" t="n">
        <f aca="false">MAX(AE5:AE47)</f>
        <v>100</v>
      </c>
      <c r="AF49" s="74" t="n">
        <f aca="false">MAX(AF5:AF47)</f>
        <v>30</v>
      </c>
      <c r="AG49" s="74" t="n">
        <f aca="false">MAX(AG5:AG47)</f>
        <v>70</v>
      </c>
      <c r="AH49" s="74" t="n">
        <f aca="false">MAX(AH5:AH47)</f>
        <v>1</v>
      </c>
      <c r="AI49" s="74" t="n">
        <f aca="false">MAX(AI5:AI47)</f>
        <v>85</v>
      </c>
      <c r="AJ49" s="74" t="n">
        <f aca="false">MAX(AJ5:AJ47)</f>
        <v>100</v>
      </c>
      <c r="AK49" s="74" t="n">
        <f aca="false">MAX(AK5:AK47)</f>
        <v>100</v>
      </c>
      <c r="AL49" s="74" t="n">
        <f aca="false">MAX(AL5:AL47)</f>
        <v>100</v>
      </c>
      <c r="AM49" s="74" t="n">
        <f aca="false">MAX(AM5:AM47)</f>
        <v>100</v>
      </c>
      <c r="AN49" s="74"/>
      <c r="AO49" s="74"/>
      <c r="AP49" s="74"/>
      <c r="AQ49" s="74"/>
      <c r="AR49" s="74"/>
      <c r="AS49" s="74"/>
      <c r="AT49" s="74"/>
      <c r="AU49" s="74" t="n">
        <f aca="false">MAX(AU5:AU47)</f>
        <v>100</v>
      </c>
      <c r="AV49" s="74" t="n">
        <f aca="false">MAX(AV5:AV47)</f>
        <v>100</v>
      </c>
      <c r="AW49" s="74" t="n">
        <f aca="false">MAX(AW5:AW47)</f>
        <v>100</v>
      </c>
      <c r="AX49" s="74"/>
      <c r="AY49" s="74"/>
      <c r="AZ49" s="74"/>
      <c r="BA49" s="74"/>
      <c r="BB49" s="74" t="n">
        <f aca="false">MAX(BB5:BB47)</f>
        <v>100</v>
      </c>
      <c r="BC49" s="74"/>
      <c r="BD49" s="74"/>
      <c r="BE49" s="74" t="n">
        <f aca="false">MAX(BE5:BE47)</f>
        <v>100</v>
      </c>
      <c r="BF49" s="74"/>
      <c r="BG49" s="74"/>
      <c r="BH49" s="76" t="n">
        <f aca="false">MAX(BH5:BH47)</f>
        <v>100</v>
      </c>
      <c r="BI49" s="74" t="n">
        <f aca="false">MAX(BI5:BI47)</f>
        <v>100</v>
      </c>
      <c r="BJ49" s="74" t="n">
        <f aca="false">MAX(BJ5:BJ47)</f>
        <v>100</v>
      </c>
      <c r="BK49" s="74"/>
      <c r="BL49" s="74"/>
      <c r="BM49" s="74"/>
      <c r="BN49" s="74"/>
      <c r="BO49" s="74" t="n">
        <f aca="false">MAX(BO5:BO47)</f>
        <v>100</v>
      </c>
      <c r="BP49" s="74"/>
      <c r="BQ49" s="74"/>
      <c r="BR49" s="74" t="n">
        <f aca="false">MAX(BR5:BR47)</f>
        <v>100</v>
      </c>
      <c r="BS49" s="76" t="n">
        <f aca="false">MAX(BS5:BS47)</f>
        <v>101.5</v>
      </c>
      <c r="BT49" s="74" t="n">
        <f aca="false">MAX(BT5:BT47)</f>
        <v>100</v>
      </c>
      <c r="BU49" s="74" t="n">
        <f aca="false">MAX(BU5:BU47)</f>
        <v>100</v>
      </c>
      <c r="BV49" s="74" t="n">
        <f aca="false">MAX(BV5:BV47)</f>
        <v>100</v>
      </c>
      <c r="BW49" s="74"/>
      <c r="BX49" s="74"/>
      <c r="BY49" s="74"/>
      <c r="BZ49" s="74"/>
      <c r="CA49" s="74"/>
      <c r="CB49" s="76" t="n">
        <f aca="false">MAX(CB5:CB47)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4" t="n">
        <f aca="false">MIN(O5:O47)</f>
        <v>48.5</v>
      </c>
      <c r="P50" s="74" t="n">
        <f aca="false">MIN(P5:P47)</f>
        <v>0</v>
      </c>
      <c r="Q50" s="74" t="n">
        <f aca="false">MIN(Q5:Q47)</f>
        <v>35</v>
      </c>
      <c r="R50" s="74" t="n">
        <f aca="false">MIN(R5:R47)</f>
        <v>68</v>
      </c>
      <c r="S50" s="74"/>
      <c r="T50" s="74" t="n">
        <f aca="false">MIN(T5:T47)</f>
        <v>55</v>
      </c>
      <c r="U50" s="74"/>
      <c r="V50" s="74" t="n">
        <f aca="false">MIN(V5:V47)</f>
        <v>0</v>
      </c>
      <c r="W50" s="74" t="n">
        <f aca="false">MIN(W5:W47)</f>
        <v>35</v>
      </c>
      <c r="X50" s="74" t="n">
        <f aca="false">MIN(X5:X47)</f>
        <v>15</v>
      </c>
      <c r="Y50" s="74" t="n">
        <f aca="false">MIN(Y5:Y47)</f>
        <v>0</v>
      </c>
      <c r="Z50" s="74" t="n">
        <f aca="false">MIN(Z5:Z47)</f>
        <v>0</v>
      </c>
      <c r="AA50" s="74" t="n">
        <f aca="false">MIN(AA5:AA47)</f>
        <v>48.5</v>
      </c>
      <c r="AB50" s="74" t="n">
        <f aca="false">MIN(AB5:AB47)</f>
        <v>0</v>
      </c>
      <c r="AC50" s="74" t="n">
        <f aca="false">MIN(AC5:AC47)</f>
        <v>0</v>
      </c>
      <c r="AD50" s="74" t="n">
        <f aca="false">MIN(AD5:AD47)</f>
        <v>0</v>
      </c>
      <c r="AE50" s="74" t="n">
        <f aca="false">MIN(AE5:AE47)</f>
        <v>0</v>
      </c>
      <c r="AF50" s="74" t="n">
        <f aca="false">MIN(AF5:AF47)</f>
        <v>0</v>
      </c>
      <c r="AG50" s="74" t="n">
        <f aca="false">MIN(AG5:AG47)</f>
        <v>0</v>
      </c>
      <c r="AH50" s="74" t="n">
        <f aca="false">MIN(AH5:AH47)</f>
        <v>0</v>
      </c>
      <c r="AI50" s="74" t="n">
        <f aca="false">MIN(AI5:AI47)</f>
        <v>0</v>
      </c>
      <c r="AJ50" s="74" t="n">
        <f aca="false">MIN(AJ5:AJ47)</f>
        <v>0</v>
      </c>
      <c r="AK50" s="74" t="n">
        <f aca="false">MIN(AK5:AK47)</f>
        <v>0</v>
      </c>
      <c r="AL50" s="74" t="n">
        <f aca="false">MIN(AL5:AL47)</f>
        <v>0</v>
      </c>
      <c r="AM50" s="74" t="n">
        <f aca="false">MIN(AM5:AM47)</f>
        <v>0</v>
      </c>
      <c r="AN50" s="74"/>
      <c r="AO50" s="74"/>
      <c r="AP50" s="74"/>
      <c r="AQ50" s="74"/>
      <c r="AR50" s="74"/>
      <c r="AS50" s="74"/>
      <c r="AT50" s="74"/>
      <c r="AU50" s="74" t="n">
        <f aca="false">MIN(AU5:AU47)</f>
        <v>68</v>
      </c>
      <c r="AV50" s="74" t="n">
        <f aca="false">MIN(AV5:AV47)</f>
        <v>0</v>
      </c>
      <c r="AW50" s="74" t="n">
        <f aca="false">MIN(AW5:AW47)</f>
        <v>86</v>
      </c>
      <c r="AX50" s="74"/>
      <c r="AY50" s="74"/>
      <c r="AZ50" s="74"/>
      <c r="BA50" s="74"/>
      <c r="BB50" s="74" t="n">
        <f aca="false">MIN(BB5:BB47)</f>
        <v>0</v>
      </c>
      <c r="BC50" s="74"/>
      <c r="BD50" s="74"/>
      <c r="BE50" s="74" t="n">
        <f aca="false">MIN(BE5:BE47)</f>
        <v>0</v>
      </c>
      <c r="BF50" s="74"/>
      <c r="BG50" s="74"/>
      <c r="BH50" s="76" t="n">
        <f aca="false">MIN(BH5:BH47)</f>
        <v>58.6</v>
      </c>
      <c r="BI50" s="74" t="n">
        <f aca="false">MIN(BI5:BI47)</f>
        <v>85</v>
      </c>
      <c r="BJ50" s="74" t="n">
        <f aca="false">MIN(BJ5:BJ47)</f>
        <v>90</v>
      </c>
      <c r="BK50" s="74"/>
      <c r="BL50" s="74"/>
      <c r="BM50" s="74"/>
      <c r="BN50" s="74"/>
      <c r="BO50" s="74" t="n">
        <f aca="false">MIN(BO5:BO47)</f>
        <v>0</v>
      </c>
      <c r="BP50" s="74"/>
      <c r="BQ50" s="74"/>
      <c r="BR50" s="74" t="n">
        <f aca="false">MIN(BR5:BR47)</f>
        <v>0</v>
      </c>
      <c r="BS50" s="76" t="n">
        <f aca="false">MIN(BS5:BS47)</f>
        <v>55</v>
      </c>
      <c r="BT50" s="74" t="n">
        <f aca="false">MIN(BT5:BT47)</f>
        <v>0</v>
      </c>
      <c r="BU50" s="74" t="n">
        <f aca="false">MIN(BU5:BU47)</f>
        <v>0</v>
      </c>
      <c r="BV50" s="74" t="n">
        <f aca="false">MIN(BV5:BV47)</f>
        <v>0</v>
      </c>
      <c r="BW50" s="74"/>
      <c r="BX50" s="74"/>
      <c r="BY50" s="74"/>
      <c r="BZ50" s="74"/>
      <c r="CA50" s="74"/>
      <c r="CB50" s="76" t="n">
        <f aca="false">MIN(CB5:CB47)</f>
        <v>62.5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77" t="n">
        <f aca="false">COUNTIF(O5:O47,"&gt;=55")</f>
        <v>33</v>
      </c>
      <c r="P51" s="77" t="n">
        <f aca="false">COUNTIF(P5:P47,"&gt;=55")</f>
        <v>22</v>
      </c>
      <c r="Q51" s="77" t="n">
        <f aca="false">COUNTIF(Q5:Q47,"&gt;=55")</f>
        <v>33</v>
      </c>
      <c r="R51" s="77" t="n">
        <f aca="false">COUNTIF(R5:R47,"&gt;=55")</f>
        <v>35</v>
      </c>
      <c r="S51" s="77"/>
      <c r="T51" s="77" t="n">
        <f aca="false">COUNTIF(T5:T47,"&gt;=55")</f>
        <v>35</v>
      </c>
      <c r="U51" s="77"/>
      <c r="V51" s="77" t="n">
        <f aca="false">COUNTIF(V5:V47,"&gt;=55")</f>
        <v>9</v>
      </c>
      <c r="W51" s="77" t="n">
        <f aca="false">COUNTIF(W5:W47,"&gt;=55")</f>
        <v>33</v>
      </c>
      <c r="X51" s="77" t="n">
        <f aca="false">COUNTIF(X5:X47,"&gt;=55")</f>
        <v>0</v>
      </c>
      <c r="Y51" s="77" t="n">
        <f aca="false">COUNTIF(Y5:Y47,"&gt;=55")</f>
        <v>0</v>
      </c>
      <c r="Z51" s="77" t="n">
        <f aca="false">COUNTIF(Z5:Z47,"&gt;=55")</f>
        <v>0</v>
      </c>
      <c r="AA51" s="77" t="n">
        <f aca="false">COUNTIF(AA5:AA47,"&gt;=55")</f>
        <v>33</v>
      </c>
      <c r="AB51" s="77" t="n">
        <f aca="false">COUNTIF(AB5:AB47,"&gt;=55")</f>
        <v>0</v>
      </c>
      <c r="AC51" s="77" t="n">
        <f aca="false">COUNTIF(AC5:AC47,"&gt;=55")</f>
        <v>18</v>
      </c>
      <c r="AD51" s="77" t="n">
        <f aca="false">COUNTIF(AD5:AD47,"&gt;=55")</f>
        <v>0</v>
      </c>
      <c r="AE51" s="77" t="n">
        <f aca="false">COUNTIF(AE5:AE47,"&gt;=55")</f>
        <v>22</v>
      </c>
      <c r="AF51" s="77" t="n">
        <f aca="false">COUNTIF(AF5:AF47,"&gt;=55")</f>
        <v>0</v>
      </c>
      <c r="AG51" s="77" t="n">
        <f aca="false">COUNTIF(AG5:AG47,"&gt;=55")</f>
        <v>5</v>
      </c>
      <c r="AH51" s="77" t="n">
        <f aca="false">COUNTIF(AH5:AH47,"&gt;=55")</f>
        <v>0</v>
      </c>
      <c r="AI51" s="77" t="n">
        <f aca="false">COUNTIF(AI5:AI47,"&gt;=55")</f>
        <v>9</v>
      </c>
      <c r="AJ51" s="77" t="n">
        <f aca="false">COUNTIF(AJ5:AJ47,"&gt;=55")</f>
        <v>35</v>
      </c>
      <c r="AK51" s="77" t="n">
        <f aca="false">COUNTIF(AK5:AK47,"&gt;=55")</f>
        <v>34</v>
      </c>
      <c r="AL51" s="77" t="n">
        <f aca="false">COUNTIF(AL5:AL47,"&gt;=55")</f>
        <v>33</v>
      </c>
      <c r="AM51" s="77" t="n">
        <f aca="false">COUNTIF(AM5:AM47,"&gt;=55")</f>
        <v>35</v>
      </c>
      <c r="AN51" s="77"/>
      <c r="AO51" s="77"/>
      <c r="AP51" s="77"/>
      <c r="AQ51" s="77"/>
      <c r="AR51" s="77"/>
      <c r="AS51" s="77"/>
      <c r="AT51" s="77"/>
      <c r="AU51" s="74" t="n">
        <f aca="false">COUNTIF(AU5:AU47,"&gt;=55")</f>
        <v>35</v>
      </c>
      <c r="AV51" s="77" t="n">
        <f aca="false">COUNTIF(AV5:AV47,"&gt;=55")</f>
        <v>32</v>
      </c>
      <c r="AW51" s="77" t="n">
        <f aca="false">COUNTIF(AW5:AW47,"&gt;=55")</f>
        <v>35</v>
      </c>
      <c r="AX51" s="77"/>
      <c r="AY51" s="77"/>
      <c r="AZ51" s="77"/>
      <c r="BA51" s="77"/>
      <c r="BB51" s="77" t="n">
        <f aca="false">COUNTIF(BB5:BB47,"&gt;=55")</f>
        <v>32</v>
      </c>
      <c r="BC51" s="77"/>
      <c r="BD51" s="77"/>
      <c r="BE51" s="77" t="n">
        <f aca="false">COUNTIF(BE5:BE47,"&gt;=55")</f>
        <v>31</v>
      </c>
      <c r="BF51" s="77"/>
      <c r="BG51" s="77"/>
      <c r="BH51" s="76" t="n">
        <f aca="false">COUNTIF(BH5:BH47,"&gt;=55")</f>
        <v>35</v>
      </c>
      <c r="BI51" s="77" t="n">
        <f aca="false">COUNTIF(BI5:BI47,"&gt;=55")</f>
        <v>35</v>
      </c>
      <c r="BJ51" s="77" t="n">
        <f aca="false">COUNTIF(BJ5:BJ47,"&gt;=55")</f>
        <v>35</v>
      </c>
      <c r="BK51" s="77"/>
      <c r="BL51" s="77"/>
      <c r="BM51" s="77"/>
      <c r="BN51" s="77"/>
      <c r="BO51" s="77" t="n">
        <f aca="false">COUNTIF(BO5:BO47,"&gt;=55")</f>
        <v>31</v>
      </c>
      <c r="BP51" s="77"/>
      <c r="BQ51" s="77"/>
      <c r="BR51" s="77" t="n">
        <f aca="false">COUNTIF(BR5:BR47,"&gt;=55")</f>
        <v>22</v>
      </c>
      <c r="BS51" s="76" t="n">
        <f aca="false">COUNTIF(BS5:BS47,"&gt;=55")</f>
        <v>35</v>
      </c>
      <c r="BT51" s="77" t="n">
        <f aca="false">COUNTIF(BT5:BT47,"&gt;=55")</f>
        <v>35</v>
      </c>
      <c r="BU51" s="77" t="n">
        <f aca="false">COUNTIF(BU5:BU47,"&gt;=55")</f>
        <v>35</v>
      </c>
      <c r="BV51" s="77" t="n">
        <f aca="false">COUNTIF(BV5:BV47,"&gt;=55")</f>
        <v>33</v>
      </c>
      <c r="BW51" s="77"/>
      <c r="BX51" s="77"/>
      <c r="BY51" s="77"/>
      <c r="BZ51" s="77"/>
      <c r="CA51" s="77"/>
      <c r="CB51" s="76" t="n">
        <f aca="false">COUNTIF(CB5:CB47,"&gt;=55")</f>
        <v>35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77" t="n">
        <f aca="false">+$K$53-O51</f>
        <v>3</v>
      </c>
      <c r="P52" s="77" t="n">
        <f aca="false">+$K$53-P51</f>
        <v>14</v>
      </c>
      <c r="Q52" s="77" t="n">
        <f aca="false">+$K$53-Q51</f>
        <v>3</v>
      </c>
      <c r="R52" s="77" t="n">
        <f aca="false">+$K$53-R51</f>
        <v>1</v>
      </c>
      <c r="S52" s="77"/>
      <c r="T52" s="77" t="n">
        <f aca="false">+$K$53-T51</f>
        <v>1</v>
      </c>
      <c r="U52" s="77"/>
      <c r="V52" s="77" t="n">
        <f aca="false">+$K$53-V51</f>
        <v>27</v>
      </c>
      <c r="W52" s="77" t="n">
        <f aca="false">+$K$53-W51</f>
        <v>3</v>
      </c>
      <c r="X52" s="77" t="n">
        <f aca="false">+$K$53-X51</f>
        <v>36</v>
      </c>
      <c r="Y52" s="77" t="n">
        <f aca="false">+$K$53-Y51</f>
        <v>36</v>
      </c>
      <c r="Z52" s="77" t="n">
        <f aca="false">+$K$53-Z51</f>
        <v>36</v>
      </c>
      <c r="AA52" s="77" t="n">
        <f aca="false">+$K$53-AA51</f>
        <v>3</v>
      </c>
      <c r="AB52" s="77" t="n">
        <f aca="false">+$K$53-AB51</f>
        <v>36</v>
      </c>
      <c r="AC52" s="77" t="n">
        <f aca="false">+$K$53-AC51</f>
        <v>18</v>
      </c>
      <c r="AD52" s="77" t="n">
        <f aca="false">+$K$53-AD51</f>
        <v>36</v>
      </c>
      <c r="AE52" s="77" t="n">
        <f aca="false">+$K$53-AE51</f>
        <v>14</v>
      </c>
      <c r="AF52" s="77" t="n">
        <f aca="false">+$K$53-AF51</f>
        <v>36</v>
      </c>
      <c r="AG52" s="77" t="n">
        <f aca="false">+$K$53-AG51</f>
        <v>31</v>
      </c>
      <c r="AH52" s="77" t="n">
        <f aca="false">+$K$53-AH51</f>
        <v>36</v>
      </c>
      <c r="AI52" s="77" t="n">
        <f aca="false">+$K$53-AI51</f>
        <v>27</v>
      </c>
      <c r="AJ52" s="77" t="n">
        <f aca="false">+$K$53-AJ51</f>
        <v>1</v>
      </c>
      <c r="AK52" s="77" t="n">
        <f aca="false">+$K$53-AK51</f>
        <v>2</v>
      </c>
      <c r="AL52" s="77" t="n">
        <f aca="false">+$K$53-AL51</f>
        <v>3</v>
      </c>
      <c r="AM52" s="77" t="n">
        <f aca="false">+$K$53-AM51</f>
        <v>1</v>
      </c>
      <c r="AN52" s="77"/>
      <c r="AO52" s="77"/>
      <c r="AP52" s="77"/>
      <c r="AQ52" s="77"/>
      <c r="AR52" s="77"/>
      <c r="AS52" s="77"/>
      <c r="AT52" s="77"/>
      <c r="AU52" s="74" t="n">
        <f aca="false">+$K$53-AU51</f>
        <v>1</v>
      </c>
      <c r="AV52" s="77" t="n">
        <f aca="false">+$K$53-AV51</f>
        <v>4</v>
      </c>
      <c r="AW52" s="77" t="n">
        <f aca="false">+$K$53-AW51</f>
        <v>1</v>
      </c>
      <c r="AX52" s="77"/>
      <c r="AY52" s="77"/>
      <c r="AZ52" s="77"/>
      <c r="BA52" s="77"/>
      <c r="BB52" s="77" t="n">
        <f aca="false">+$K$53-BB51</f>
        <v>4</v>
      </c>
      <c r="BC52" s="77"/>
      <c r="BD52" s="77"/>
      <c r="BE52" s="77" t="n">
        <f aca="false">+$K$53-BE51</f>
        <v>5</v>
      </c>
      <c r="BF52" s="77"/>
      <c r="BG52" s="77"/>
      <c r="BH52" s="76" t="n">
        <f aca="false">+$K$53-BH51</f>
        <v>1</v>
      </c>
      <c r="BI52" s="77" t="n">
        <f aca="false">+$K$53-BI51</f>
        <v>1</v>
      </c>
      <c r="BJ52" s="77" t="n">
        <f aca="false">+$K$53-BJ51</f>
        <v>1</v>
      </c>
      <c r="BK52" s="77"/>
      <c r="BL52" s="77"/>
      <c r="BM52" s="77"/>
      <c r="BN52" s="77"/>
      <c r="BO52" s="77" t="n">
        <f aca="false">+$K$53-BO51</f>
        <v>5</v>
      </c>
      <c r="BP52" s="77"/>
      <c r="BQ52" s="77"/>
      <c r="BR52" s="77" t="n">
        <f aca="false">+$K$53-BR51</f>
        <v>14</v>
      </c>
      <c r="BS52" s="76" t="n">
        <f aca="false">+$K$53-BS51</f>
        <v>1</v>
      </c>
      <c r="BT52" s="77" t="n">
        <f aca="false">+$K$53-BT51</f>
        <v>1</v>
      </c>
      <c r="BU52" s="77" t="n">
        <f aca="false">+$K$53-BU51</f>
        <v>1</v>
      </c>
      <c r="BV52" s="77" t="n">
        <f aca="false">+$K$53-BV51</f>
        <v>3</v>
      </c>
      <c r="BW52" s="77"/>
      <c r="BX52" s="77"/>
      <c r="BY52" s="77"/>
      <c r="BZ52" s="77"/>
      <c r="CA52" s="77"/>
      <c r="CB52" s="76" t="n">
        <f aca="false">+$K$53-CB51</f>
        <v>1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36</v>
      </c>
    </row>
    <row r="54" customFormat="false" ht="15.75" hidden="false" customHeight="true" outlineLevel="0" collapsed="false">
      <c r="W54" s="65" t="n">
        <f aca="false">13/15*100</f>
        <v>86.66666667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A1"/>
    <mergeCell ref="AB1:AE1"/>
    <mergeCell ref="AF1:AI1"/>
    <mergeCell ref="AJ1:AU1"/>
    <mergeCell ref="AV1:BH1"/>
    <mergeCell ref="BI1:BS1"/>
    <mergeCell ref="BT1:CB1"/>
    <mergeCell ref="O2:W2"/>
  </mergeCells>
  <conditionalFormatting sqref="BB38:BB39">
    <cfRule type="cellIs" priority="2" operator="lessThan" aboveAverage="0" equalAverage="0" bottom="0" percent="0" rank="0" text="" dxfId="1">
      <formula>54.5</formula>
    </cfRule>
  </conditionalFormatting>
  <conditionalFormatting sqref="AE5:AE40 AI5:AI40 AU5:BA40 BB5:BB37 BC5:BG40 BS41:CB44 BH52 BS52:CB52 BS5:BS44">
    <cfRule type="cellIs" priority="3" operator="lessThan" aboveAverage="0" equalAverage="0" bottom="0" percent="0" rank="0" text="" dxfId="1">
      <formula>54.5</formula>
    </cfRule>
  </conditionalFormatting>
  <conditionalFormatting sqref="AE5:AE47 AI41:BA47 AT5:BB40 BC5:BG47 BI5:BR47 BT6:CA47 AA41:AA47 BH41:BH47 BB42:BB47 AI5:AI40">
    <cfRule type="containsText" priority="4" operator="containsText" aboveAverage="0" equalAverage="0" bottom="0" percent="0" rank="0" text="A" dxfId="2">
      <formula>NOT(ISERROR(SEARCH("A",AA5)))</formula>
    </cfRule>
  </conditionalFormatting>
  <conditionalFormatting sqref="BH41:BH44">
    <cfRule type="cellIs" priority="5" operator="lessThan" aboveAverage="0" equalAverage="0" bottom="0" percent="0" rank="0" text="" dxfId="1">
      <formula>54.5</formula>
    </cfRule>
  </conditionalFormatting>
  <conditionalFormatting sqref="BH42">
    <cfRule type="cellIs" priority="6" operator="lessThan" aboveAverage="0" equalAverage="0" bottom="0" percent="0" rank="0" text="" dxfId="1">
      <formula>54.5</formula>
    </cfRule>
  </conditionalFormatting>
  <conditionalFormatting sqref="BH43">
    <cfRule type="cellIs" priority="7" operator="lessThan" aboveAverage="0" equalAverage="0" bottom="0" percent="0" rank="0" text="" dxfId="1">
      <formula>54.5</formula>
    </cfRule>
  </conditionalFormatting>
  <conditionalFormatting sqref="BH44">
    <cfRule type="cellIs" priority="8" operator="lessThan" aboveAverage="0" equalAverage="0" bottom="0" percent="0" rank="0" text="" dxfId="1">
      <formula>54.5</formula>
    </cfRule>
  </conditionalFormatting>
  <conditionalFormatting sqref="BH5:BH40">
    <cfRule type="cellIs" priority="9" operator="lessThan" aboveAverage="0" equalAverage="0" bottom="0" percent="0" rank="0" text="" dxfId="1">
      <formula>54.5</formula>
    </cfRule>
  </conditionalFormatting>
  <conditionalFormatting sqref="BH5:BH40">
    <cfRule type="containsText" priority="10" operator="containsText" aboveAverage="0" equalAverage="0" bottom="0" percent="0" rank="0" text="A" dxfId="2">
      <formula>NOT(ISERROR(SEARCH("A",BH5)))</formula>
    </cfRule>
  </conditionalFormatting>
  <conditionalFormatting sqref="O5:V40 AA5:AA40">
    <cfRule type="cellIs" priority="11" operator="lessThan" aboveAverage="0" equalAverage="0" bottom="0" percent="0" rank="0" text="" dxfId="1">
      <formula>54.5</formula>
    </cfRule>
  </conditionalFormatting>
  <conditionalFormatting sqref="AA5:AA40">
    <cfRule type="containsText" priority="12" operator="containsText" aboveAverage="0" equalAverage="0" bottom="0" percent="0" rank="0" text="A" dxfId="2">
      <formula>NOT(ISERROR(SEARCH("A",AA5)))</formula>
    </cfRule>
  </conditionalFormatting>
  <dataValidations count="2">
    <dataValidation allowBlank="true" operator="between" showDropDown="false" showErrorMessage="false" showInputMessage="false" sqref="AD5:AD40" type="list">
      <formula1>$D$50:$D$53</formula1>
      <formula2>0</formula2>
    </dataValidation>
    <dataValidation allowBlank="true" operator="between" showDropDown="false" showErrorMessage="true" showInputMessage="false" sqref="AH5:AH40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pane xSplit="11" ySplit="0" topLeftCell="BF10" activePane="topRight" state="frozen"/>
      <selection pane="topLeft" activeCell="A10" activeCellId="0" sqref="A10"/>
      <selection pane="topRight" activeCell="BN1" activeCellId="0" sqref="BN:BN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3.43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43"/>
    <col collapsed="false" customWidth="true" hidden="false" outlineLevel="0" max="7" min="7" style="0" width="9"/>
    <col collapsed="false" customWidth="true" hidden="false" outlineLevel="0" max="8" min="8" style="0" width="3.43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27.43"/>
    <col collapsed="false" customWidth="true" hidden="false" outlineLevel="0" max="12" min="12" style="0" width="4.71"/>
    <col collapsed="false" customWidth="true" hidden="false" outlineLevel="0" max="13" min="13" style="0" width="23.14"/>
    <col collapsed="false" customWidth="true" hidden="false" outlineLevel="0" max="14" min="14" style="0" width="34.13"/>
    <col collapsed="false" customWidth="true" hidden="false" outlineLevel="0" max="20" min="15" style="0" width="4.14"/>
    <col collapsed="false" customWidth="true" hidden="false" outlineLevel="0" max="21" min="21" style="0" width="3.43"/>
    <col collapsed="false" customWidth="true" hidden="false" outlineLevel="0" max="22" min="22" style="0" width="4.14"/>
    <col collapsed="false" customWidth="true" hidden="false" outlineLevel="0" max="23" min="23" style="0" width="5.7"/>
    <col collapsed="false" customWidth="true" hidden="false" outlineLevel="0" max="26" min="24" style="0" width="6.01"/>
    <col collapsed="false" customWidth="true" hidden="false" outlineLevel="0" max="27" min="27" style="0" width="4.14"/>
    <col collapsed="false" customWidth="true" hidden="false" outlineLevel="0" max="30" min="28" style="0" width="6.01"/>
    <col collapsed="false" customWidth="true" hidden="false" outlineLevel="0" max="31" min="31" style="0" width="4.14"/>
    <col collapsed="false" customWidth="true" hidden="false" outlineLevel="0" max="34" min="32" style="0" width="6.71"/>
    <col collapsed="false" customWidth="true" hidden="false" outlineLevel="0" max="35" min="35" style="0" width="4.14"/>
    <col collapsed="false" customWidth="true" hidden="false" outlineLevel="0" max="46" min="36" style="0" width="6.71"/>
    <col collapsed="false" customWidth="true" hidden="false" outlineLevel="0" max="47" min="47" style="0" width="7.41"/>
    <col collapsed="false" customWidth="true" hidden="false" outlineLevel="0" max="59" min="48" style="0" width="6.71"/>
    <col collapsed="false" customWidth="true" hidden="false" outlineLevel="0" max="60" min="60" style="0" width="4.71"/>
    <col collapsed="false" customWidth="true" hidden="false" outlineLevel="0" max="70" min="61" style="0" width="6.71"/>
    <col collapsed="false" customWidth="true" hidden="false" outlineLevel="0" max="71" min="71" style="0" width="4.71"/>
    <col collapsed="false" customWidth="true" hidden="false" outlineLevel="0" max="79" min="72" style="0" width="6.71"/>
    <col collapsed="false" customWidth="true" hidden="false" outlineLevel="0" max="80" min="80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 t="s">
        <v>13</v>
      </c>
      <c r="AC1" s="28"/>
      <c r="AD1" s="28"/>
      <c r="AE1" s="28"/>
      <c r="AF1" s="29" t="s">
        <v>14</v>
      </c>
      <c r="AG1" s="29"/>
      <c r="AH1" s="29"/>
      <c r="AI1" s="29"/>
      <c r="AJ1" s="30" t="s">
        <v>15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 t="s">
        <v>16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2" t="s">
        <v>17</v>
      </c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3" t="s">
        <v>18</v>
      </c>
      <c r="BU1" s="33"/>
      <c r="BV1" s="33"/>
      <c r="BW1" s="33"/>
      <c r="BX1" s="33"/>
      <c r="BY1" s="33"/>
      <c r="BZ1" s="33"/>
      <c r="CA1" s="33"/>
      <c r="CB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6"/>
      <c r="AB2" s="35" t="n">
        <v>30</v>
      </c>
      <c r="AC2" s="35" t="n">
        <v>70</v>
      </c>
      <c r="AD2" s="35"/>
      <c r="AE2" s="36"/>
      <c r="AF2" s="35" t="n">
        <v>40</v>
      </c>
      <c r="AG2" s="35" t="n">
        <v>60</v>
      </c>
      <c r="AH2" s="35"/>
      <c r="AI2" s="38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39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31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32"/>
      <c r="BT2" s="27"/>
      <c r="BU2" s="27"/>
      <c r="BV2" s="27"/>
      <c r="BW2" s="27"/>
      <c r="BX2" s="27"/>
      <c r="BY2" s="27"/>
      <c r="BZ2" s="27"/>
      <c r="CA2" s="27"/>
      <c r="CB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36"/>
      <c r="AB3" s="42" t="n">
        <v>0.3</v>
      </c>
      <c r="AC3" s="42" t="n">
        <v>0.7</v>
      </c>
      <c r="AD3" s="42"/>
      <c r="AE3" s="36"/>
      <c r="AF3" s="42" t="n">
        <f aca="false">AF2/100</f>
        <v>0.4</v>
      </c>
      <c r="AG3" s="42" t="n">
        <f aca="false">AG2/100</f>
        <v>0.6</v>
      </c>
      <c r="AH3" s="42"/>
      <c r="AI3" s="38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9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31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32"/>
      <c r="BT3" s="43"/>
      <c r="BU3" s="43"/>
      <c r="BV3" s="43"/>
      <c r="BW3" s="43"/>
      <c r="BX3" s="43"/>
      <c r="BY3" s="43"/>
      <c r="BZ3" s="43"/>
      <c r="CA3" s="43"/>
      <c r="CB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36" t="s">
        <v>32</v>
      </c>
      <c r="AB4" s="27" t="s">
        <v>40</v>
      </c>
      <c r="AC4" s="27" t="s">
        <v>41</v>
      </c>
      <c r="AD4" s="27" t="s">
        <v>43</v>
      </c>
      <c r="AE4" s="36" t="s">
        <v>33</v>
      </c>
      <c r="AF4" s="27" t="s">
        <v>40</v>
      </c>
      <c r="AG4" s="27" t="s">
        <v>41</v>
      </c>
      <c r="AH4" s="27" t="s">
        <v>43</v>
      </c>
      <c r="AI4" s="29" t="s">
        <v>39</v>
      </c>
      <c r="AJ4" s="48" t="s">
        <v>44</v>
      </c>
      <c r="AK4" s="48" t="s">
        <v>45</v>
      </c>
      <c r="AL4" s="48" t="s">
        <v>46</v>
      </c>
      <c r="AM4" s="48" t="s">
        <v>47</v>
      </c>
      <c r="AN4" s="48" t="s">
        <v>48</v>
      </c>
      <c r="AO4" s="48" t="s">
        <v>49</v>
      </c>
      <c r="AP4" s="48" t="s">
        <v>50</v>
      </c>
      <c r="AQ4" s="48" t="s">
        <v>51</v>
      </c>
      <c r="AR4" s="48" t="s">
        <v>52</v>
      </c>
      <c r="AS4" s="48" t="s">
        <v>53</v>
      </c>
      <c r="AT4" s="48" t="s">
        <v>54</v>
      </c>
      <c r="AU4" s="49" t="s">
        <v>35</v>
      </c>
      <c r="AV4" s="48" t="s">
        <v>44</v>
      </c>
      <c r="AW4" s="48" t="s">
        <v>45</v>
      </c>
      <c r="AX4" s="48" t="s">
        <v>46</v>
      </c>
      <c r="AY4" s="48" t="s">
        <v>47</v>
      </c>
      <c r="AZ4" s="48" t="s">
        <v>48</v>
      </c>
      <c r="BA4" s="48" t="s">
        <v>49</v>
      </c>
      <c r="BB4" s="48" t="s">
        <v>50</v>
      </c>
      <c r="BC4" s="48" t="s">
        <v>51</v>
      </c>
      <c r="BD4" s="48" t="s">
        <v>52</v>
      </c>
      <c r="BE4" s="48" t="s">
        <v>53</v>
      </c>
      <c r="BF4" s="48" t="s">
        <v>55</v>
      </c>
      <c r="BG4" s="48" t="s">
        <v>56</v>
      </c>
      <c r="BH4" s="50" t="s">
        <v>36</v>
      </c>
      <c r="BI4" s="48" t="s">
        <v>44</v>
      </c>
      <c r="BJ4" s="48" t="s">
        <v>45</v>
      </c>
      <c r="BK4" s="48" t="s">
        <v>46</v>
      </c>
      <c r="BL4" s="48" t="s">
        <v>47</v>
      </c>
      <c r="BM4" s="48" t="s">
        <v>48</v>
      </c>
      <c r="BN4" s="48" t="s">
        <v>49</v>
      </c>
      <c r="BO4" s="48" t="s">
        <v>50</v>
      </c>
      <c r="BP4" s="48" t="s">
        <v>51</v>
      </c>
      <c r="BQ4" s="48" t="s">
        <v>52</v>
      </c>
      <c r="BR4" s="48" t="s">
        <v>53</v>
      </c>
      <c r="BS4" s="51" t="s">
        <v>37</v>
      </c>
      <c r="BT4" s="48" t="s">
        <v>45</v>
      </c>
      <c r="BU4" s="48" t="s">
        <v>46</v>
      </c>
      <c r="BV4" s="48" t="s">
        <v>47</v>
      </c>
      <c r="BW4" s="48" t="s">
        <v>48</v>
      </c>
      <c r="BX4" s="48" t="s">
        <v>49</v>
      </c>
      <c r="BY4" s="48" t="s">
        <v>50</v>
      </c>
      <c r="BZ4" s="48" t="s">
        <v>51</v>
      </c>
      <c r="CA4" s="48" t="s">
        <v>52</v>
      </c>
      <c r="CB4" s="52" t="s">
        <v>38</v>
      </c>
    </row>
    <row r="5" customFormat="false" ht="15.75" hidden="false" customHeight="true" outlineLevel="0" collapsed="false">
      <c r="A5" s="13" t="str">
        <f aca="false">$E5&amp;"-"&amp;$F5</f>
        <v>202060618-8</v>
      </c>
      <c r="B5" s="18" t="n">
        <f aca="false">$W5</f>
        <v>80</v>
      </c>
      <c r="C5" s="13"/>
      <c r="D5" s="53" t="n">
        <v>1</v>
      </c>
      <c r="E5" s="53" t="s">
        <v>698</v>
      </c>
      <c r="F5" s="53" t="s">
        <v>113</v>
      </c>
      <c r="G5" s="53" t="s">
        <v>699</v>
      </c>
      <c r="H5" s="53" t="s">
        <v>75</v>
      </c>
      <c r="I5" s="53" t="s">
        <v>700</v>
      </c>
      <c r="J5" s="53" t="s">
        <v>701</v>
      </c>
      <c r="K5" s="53" t="s">
        <v>702</v>
      </c>
      <c r="L5" s="53" t="s">
        <v>58</v>
      </c>
      <c r="M5" s="53" t="s">
        <v>64</v>
      </c>
      <c r="N5" s="53" t="s">
        <v>703</v>
      </c>
      <c r="O5" s="54" t="n">
        <f aca="false">$AA5</f>
        <v>100</v>
      </c>
      <c r="P5" s="54" t="n">
        <f aca="false">$AE5</f>
        <v>0</v>
      </c>
      <c r="Q5" s="66" t="n">
        <v>65</v>
      </c>
      <c r="R5" s="54" t="n">
        <f aca="false">$AU5</f>
        <v>92</v>
      </c>
      <c r="S5" s="54" t="n">
        <f aca="false">$BH5</f>
        <v>100</v>
      </c>
      <c r="T5" s="54" t="n">
        <f aca="false">$BS5</f>
        <v>97</v>
      </c>
      <c r="U5" s="54" t="n">
        <f aca="false">$CB5</f>
        <v>100</v>
      </c>
      <c r="V5" s="55" t="n">
        <f aca="false">$AI5</f>
        <v>95</v>
      </c>
      <c r="W5" s="56" t="n">
        <f aca="false">IF($Q5&gt;=55,ROUND($Q5*$Q$3+$R5*$R$3+$S5*$S$3+$T5*$T$3+$U5*$U$3,0),$Q5)</f>
        <v>80</v>
      </c>
      <c r="X5" s="54" t="n">
        <v>20</v>
      </c>
      <c r="Y5" s="57" t="n">
        <v>30</v>
      </c>
      <c r="Z5" s="57" t="n">
        <v>50</v>
      </c>
      <c r="AA5" s="58" t="n">
        <f aca="false">IFERROR(SUM(X5:Z5),0)</f>
        <v>100</v>
      </c>
      <c r="AB5" s="79" t="n">
        <v>0</v>
      </c>
      <c r="AC5" s="79" t="n">
        <v>0</v>
      </c>
      <c r="AD5" s="66" t="n">
        <v>0</v>
      </c>
      <c r="AE5" s="58" t="n">
        <f aca="false">ROUND(AB5+(AC5*AD5),0)</f>
        <v>0</v>
      </c>
      <c r="AF5" s="57" t="n">
        <v>30</v>
      </c>
      <c r="AG5" s="57" t="n">
        <v>65</v>
      </c>
      <c r="AH5" s="57" t="n">
        <v>1</v>
      </c>
      <c r="AI5" s="58" t="n">
        <f aca="false">ROUND(SUM(AF5:AG5)*AH5,0)</f>
        <v>95</v>
      </c>
      <c r="AJ5" s="61" t="n">
        <f aca="false">IFERROR(__xludf.dummyfunction("""COMPUTED_VALUE"""),100)</f>
        <v>100</v>
      </c>
      <c r="AK5" s="61" t="n">
        <f aca="false">IFERROR(__xludf.dummyfunction("""COMPUTED_VALUE"""),100)</f>
        <v>100</v>
      </c>
      <c r="AL5" s="61" t="n">
        <f aca="false">IFERROR(__xludf.dummyfunction("""COMPUTED_VALUE"""),100)</f>
        <v>100</v>
      </c>
      <c r="AM5" s="61" t="n">
        <f aca="false">IFERROR(__xludf.dummyfunction("""COMPUTED_VALUE"""),100)</f>
        <v>100</v>
      </c>
      <c r="AN5" s="61" t="n">
        <f aca="false">IFERROR(__xludf.dummyfunction("""COMPUTED_VALUE"""),100)</f>
        <v>100</v>
      </c>
      <c r="AO5" s="61" t="n">
        <f aca="false">IFERROR(__xludf.dummyfunction("""COMPUTED_VALUE"""),60)</f>
        <v>60</v>
      </c>
      <c r="AP5" s="61" t="n">
        <f aca="false">IFERROR(__xludf.dummyfunction("""COMPUTED_VALUE"""),100)</f>
        <v>100</v>
      </c>
      <c r="AQ5" s="61" t="n">
        <f aca="false">IFERROR(__xludf.dummyfunction("""COMPUTED_VALUE"""),100)</f>
        <v>100</v>
      </c>
      <c r="AR5" s="61" t="n">
        <f aca="false">IFERROR(__xludf.dummyfunction("""COMPUTED_VALUE"""),60)</f>
        <v>60</v>
      </c>
      <c r="AS5" s="61" t="n">
        <f aca="false">IFERROR(__xludf.dummyfunction("""COMPUTED_VALUE"""),100)</f>
        <v>100</v>
      </c>
      <c r="AT5" s="62"/>
      <c r="AU5" s="58" t="n">
        <f aca="false">IFERROR(AVERAGE(AJ5:AT5),0)</f>
        <v>92</v>
      </c>
      <c r="AV5" s="62" t="n">
        <v>100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/>
      <c r="BG5" s="62"/>
      <c r="BH5" s="58" t="n">
        <f aca="false">IFERROR(AVERAGE(AV5:BG5),0)</f>
        <v>100</v>
      </c>
      <c r="BI5" s="62" t="n">
        <v>100</v>
      </c>
      <c r="BJ5" s="62" t="n">
        <v>100</v>
      </c>
      <c r="BK5" s="62" t="n">
        <v>95</v>
      </c>
      <c r="BL5" s="62" t="n">
        <v>100</v>
      </c>
      <c r="BM5" s="62" t="n">
        <v>105</v>
      </c>
      <c r="BN5" s="62" t="n">
        <v>90</v>
      </c>
      <c r="BO5" s="62" t="n">
        <v>100</v>
      </c>
      <c r="BP5" s="62" t="n">
        <v>100</v>
      </c>
      <c r="BQ5" s="62" t="n">
        <v>80</v>
      </c>
      <c r="BR5" s="62" t="n">
        <v>100</v>
      </c>
      <c r="BS5" s="58" t="n">
        <f aca="false">IFERROR(AVERAGE(BI5:BR5),0)</f>
        <v>97</v>
      </c>
      <c r="BT5" s="61" t="n">
        <f aca="false">IFERROR(__xludf.dummyfunction("""COMPUTED_VALUE"""),100)</f>
        <v>100</v>
      </c>
      <c r="BU5" s="61" t="n">
        <f aca="false">IFERROR(__xludf.dummyfunction("""COMPUTED_VALUE"""),100)</f>
        <v>100</v>
      </c>
      <c r="BV5" s="61" t="n">
        <f aca="false">IFERROR(__xludf.dummyfunction("""COMPUTED_VALUE"""),100)</f>
        <v>100</v>
      </c>
      <c r="BW5" s="61" t="n">
        <f aca="false">IFERROR(__xludf.dummyfunction("""COMPUTED_VALUE"""),100)</f>
        <v>100</v>
      </c>
      <c r="BX5" s="61" t="n">
        <f aca="false">IFERROR(__xludf.dummyfunction("""COMPUTED_VALUE"""),100)</f>
        <v>100</v>
      </c>
      <c r="BY5" s="61" t="n">
        <f aca="false">IFERROR(__xludf.dummyfunction("""COMPUTED_VALUE"""),100)</f>
        <v>100</v>
      </c>
      <c r="BZ5" s="61" t="n">
        <f aca="false">IFERROR(__xludf.dummyfunction("""COMPUTED_VALUE"""),100)</f>
        <v>100</v>
      </c>
      <c r="CA5" s="61" t="n">
        <f aca="false">IFERROR(__xludf.dummyfunction("""COMPUTED_VALUE"""),100)</f>
        <v>100</v>
      </c>
      <c r="CB5" s="61" t="n">
        <f aca="false">IFERROR(__xludf.dummyfunction("""COMPUTED_VALUE"""),100)</f>
        <v>100</v>
      </c>
    </row>
    <row r="6" customFormat="false" ht="15.75" hidden="false" customHeight="true" outlineLevel="0" collapsed="false">
      <c r="A6" s="13" t="str">
        <f aca="false">$E6&amp;"-"&amp;$F6</f>
        <v>202060611-0</v>
      </c>
      <c r="B6" s="18" t="n">
        <f aca="false">$W6</f>
        <v>100</v>
      </c>
      <c r="C6" s="13"/>
      <c r="D6" s="63" t="n">
        <v>2</v>
      </c>
      <c r="E6" s="53" t="s">
        <v>704</v>
      </c>
      <c r="F6" s="53" t="s">
        <v>81</v>
      </c>
      <c r="G6" s="53" t="s">
        <v>705</v>
      </c>
      <c r="H6" s="53" t="s">
        <v>58</v>
      </c>
      <c r="I6" s="53" t="s">
        <v>706</v>
      </c>
      <c r="J6" s="53" t="s">
        <v>707</v>
      </c>
      <c r="K6" s="53" t="s">
        <v>708</v>
      </c>
      <c r="L6" s="53" t="s">
        <v>58</v>
      </c>
      <c r="M6" s="53" t="s">
        <v>64</v>
      </c>
      <c r="N6" s="53" t="s">
        <v>709</v>
      </c>
      <c r="O6" s="54" t="n">
        <f aca="false">$AA6</f>
        <v>100</v>
      </c>
      <c r="P6" s="54" t="n">
        <f aca="false">$AE6</f>
        <v>100</v>
      </c>
      <c r="Q6" s="54" t="n">
        <f aca="false">IFERROR(IF($V6&lt;&gt;0,ROUND((MAX(O6:P6)*0.5+$V6*0.5),0),ROUND(($O6*0.5+$P6*0.5),0)),)</f>
        <v>100</v>
      </c>
      <c r="R6" s="54" t="n">
        <f aca="false">$AU6</f>
        <v>98</v>
      </c>
      <c r="S6" s="54" t="n">
        <f aca="false">$BH6</f>
        <v>100</v>
      </c>
      <c r="T6" s="54" t="n">
        <f aca="false">$BS6</f>
        <v>99.5</v>
      </c>
      <c r="U6" s="54" t="n">
        <f aca="false">$CB6</f>
        <v>100</v>
      </c>
      <c r="V6" s="55" t="n">
        <f aca="false">$AI6</f>
        <v>0</v>
      </c>
      <c r="W6" s="56" t="n">
        <f aca="false">IF($Q6&gt;=55,ROUND($Q6*$Q$3+$R6*$R$3+$S6*$S$3+$T6*$T$3+$U6*$U$3,0),$Q6)</f>
        <v>100</v>
      </c>
      <c r="X6" s="54" t="n">
        <v>20</v>
      </c>
      <c r="Y6" s="57" t="n">
        <v>30</v>
      </c>
      <c r="Z6" s="57" t="n">
        <v>50</v>
      </c>
      <c r="AA6" s="58" t="n">
        <f aca="false">IFERROR(SUM(X6:Z6),0)</f>
        <v>100</v>
      </c>
      <c r="AB6" s="57" t="n">
        <v>30</v>
      </c>
      <c r="AC6" s="57" t="n">
        <v>70</v>
      </c>
      <c r="AD6" s="54" t="n">
        <v>1</v>
      </c>
      <c r="AE6" s="58" t="n">
        <f aca="false">ROUND(AB6+(AC6*AD6),0)</f>
        <v>100</v>
      </c>
      <c r="AF6" s="57"/>
      <c r="AG6" s="57"/>
      <c r="AH6" s="57"/>
      <c r="AI6" s="58" t="n">
        <f aca="false">ROUND(SUM(AF6:AG6)*AH6,0)</f>
        <v>0</v>
      </c>
      <c r="AJ6" s="61" t="n">
        <f aca="false">IFERROR(__xludf.dummyfunction("""COMPUTED_VALUE"""),100)</f>
        <v>100</v>
      </c>
      <c r="AK6" s="61" t="n">
        <f aca="false">IFERROR(__xludf.dummyfunction("""COMPUTED_VALUE"""),100)</f>
        <v>100</v>
      </c>
      <c r="AL6" s="61" t="n">
        <f aca="false">IFERROR(__xludf.dummyfunction("""COMPUTED_VALUE"""),100)</f>
        <v>100</v>
      </c>
      <c r="AM6" s="61" t="n">
        <f aca="false">IFERROR(__xludf.dummyfunction("""COMPUTED_VALUE"""),100)</f>
        <v>100</v>
      </c>
      <c r="AN6" s="61" t="n">
        <f aca="false">IFERROR(__xludf.dummyfunction("""COMPUTED_VALUE"""),100)</f>
        <v>100</v>
      </c>
      <c r="AO6" s="61" t="n">
        <f aca="false">IFERROR(__xludf.dummyfunction("""COMPUTED_VALUE"""),80)</f>
        <v>80</v>
      </c>
      <c r="AP6" s="61" t="n">
        <f aca="false">IFERROR(__xludf.dummyfunction("""COMPUTED_VALUE"""),100)</f>
        <v>100</v>
      </c>
      <c r="AQ6" s="61" t="n">
        <f aca="false">IFERROR(__xludf.dummyfunction("""COMPUTED_VALUE"""),100)</f>
        <v>100</v>
      </c>
      <c r="AR6" s="61" t="n">
        <f aca="false">IFERROR(__xludf.dummyfunction("""COMPUTED_VALUE"""),100)</f>
        <v>100</v>
      </c>
      <c r="AS6" s="61" t="n">
        <f aca="false">IFERROR(__xludf.dummyfunction("""COMPUTED_VALUE"""),100)</f>
        <v>100</v>
      </c>
      <c r="AT6" s="62"/>
      <c r="AU6" s="58" t="n">
        <f aca="false">IFERROR(AVERAGE(AJ6:AT6),0)</f>
        <v>98</v>
      </c>
      <c r="AV6" s="62" t="n">
        <v>100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/>
      <c r="BG6" s="62"/>
      <c r="BH6" s="58" t="n">
        <f aca="false">IFERROR(AVERAGE(AV6:BG6),0)</f>
        <v>100</v>
      </c>
      <c r="BI6" s="95" t="n">
        <v>100</v>
      </c>
      <c r="BJ6" s="95" t="n">
        <v>100</v>
      </c>
      <c r="BK6" s="62" t="n">
        <v>100</v>
      </c>
      <c r="BL6" s="62" t="n">
        <v>100</v>
      </c>
      <c r="BM6" s="62" t="n">
        <v>100</v>
      </c>
      <c r="BN6" s="62" t="n">
        <v>95</v>
      </c>
      <c r="BO6" s="62" t="n">
        <v>100</v>
      </c>
      <c r="BP6" s="62" t="n">
        <v>100</v>
      </c>
      <c r="BQ6" s="62" t="n">
        <v>100</v>
      </c>
      <c r="BR6" s="62" t="n">
        <v>100</v>
      </c>
      <c r="BS6" s="58" t="n">
        <f aca="false">IFERROR(AVERAGE(BI6:BR6),0)</f>
        <v>99.5</v>
      </c>
      <c r="BT6" s="61" t="n">
        <f aca="false">IFERROR(__xludf.dummyfunction("""COMPUTED_VALUE"""),100)</f>
        <v>100</v>
      </c>
      <c r="BU6" s="61" t="n">
        <f aca="false">IFERROR(__xludf.dummyfunction("""COMPUTED_VALUE"""),100)</f>
        <v>100</v>
      </c>
      <c r="BV6" s="61" t="n">
        <f aca="false">IFERROR(__xludf.dummyfunction("""COMPUTED_VALUE"""),100)</f>
        <v>100</v>
      </c>
      <c r="BW6" s="61" t="n">
        <f aca="false">IFERROR(__xludf.dummyfunction("""COMPUTED_VALUE"""),100)</f>
        <v>100</v>
      </c>
      <c r="BX6" s="61" t="n">
        <f aca="false">IFERROR(__xludf.dummyfunction("""COMPUTED_VALUE"""),100)</f>
        <v>100</v>
      </c>
      <c r="BY6" s="61" t="n">
        <f aca="false">IFERROR(__xludf.dummyfunction("""COMPUTED_VALUE"""),100)</f>
        <v>100</v>
      </c>
      <c r="BZ6" s="61" t="n">
        <f aca="false">IFERROR(__xludf.dummyfunction("""COMPUTED_VALUE"""),100)</f>
        <v>100</v>
      </c>
      <c r="CA6" s="61" t="n">
        <f aca="false">IFERROR(__xludf.dummyfunction("""COMPUTED_VALUE"""),100)</f>
        <v>100</v>
      </c>
      <c r="CB6" s="61" t="n">
        <f aca="false">IFERROR(__xludf.dummyfunction("""COMPUTED_VALUE"""),100)</f>
        <v>100</v>
      </c>
    </row>
    <row r="7" customFormat="false" ht="15.75" hidden="false" customHeight="true" outlineLevel="0" collapsed="false">
      <c r="A7" s="13" t="str">
        <f aca="false">$E7&amp;"-"&amp;$F7</f>
        <v>202060581-5</v>
      </c>
      <c r="B7" s="18" t="n">
        <f aca="false">$W7</f>
        <v>89</v>
      </c>
      <c r="C7" s="13"/>
      <c r="D7" s="63" t="n">
        <v>3</v>
      </c>
      <c r="E7" s="53" t="s">
        <v>710</v>
      </c>
      <c r="F7" s="53" t="s">
        <v>83</v>
      </c>
      <c r="G7" s="53" t="s">
        <v>711</v>
      </c>
      <c r="H7" s="53" t="s">
        <v>75</v>
      </c>
      <c r="I7" s="53" t="s">
        <v>712</v>
      </c>
      <c r="J7" s="53" t="s">
        <v>410</v>
      </c>
      <c r="K7" s="53" t="s">
        <v>713</v>
      </c>
      <c r="L7" s="53" t="s">
        <v>58</v>
      </c>
      <c r="M7" s="53" t="s">
        <v>64</v>
      </c>
      <c r="N7" s="53" t="s">
        <v>714</v>
      </c>
      <c r="O7" s="54" t="n">
        <f aca="false">$AA7</f>
        <v>100</v>
      </c>
      <c r="P7" s="54" t="n">
        <f aca="false">$AE7</f>
        <v>20</v>
      </c>
      <c r="Q7" s="54" t="n">
        <f aca="false">IFERROR(IF($V7&lt;&gt;0,ROUND((MAX(O7:P7)*0.5+$V7*0.5),0),ROUND(($O7*0.5+$P7*0.5),0)),)</f>
        <v>93</v>
      </c>
      <c r="R7" s="54" t="n">
        <f aca="false">$AU7</f>
        <v>82</v>
      </c>
      <c r="S7" s="54" t="n">
        <f aca="false">$BH7</f>
        <v>66</v>
      </c>
      <c r="T7" s="54" t="n">
        <f aca="false">$BS7</f>
        <v>92.5</v>
      </c>
      <c r="U7" s="54" t="n">
        <f aca="false">$CB7</f>
        <v>80.75</v>
      </c>
      <c r="V7" s="55" t="n">
        <f aca="false">$AI7</f>
        <v>85</v>
      </c>
      <c r="W7" s="56" t="n">
        <f aca="false">IF($Q7&gt;=55,ROUND($Q7*$Q$3+$R7*$R$3+$S7*$S$3+$T7*$T$3+$U7*$U$3,0),$Q7)</f>
        <v>89</v>
      </c>
      <c r="X7" s="54" t="n">
        <v>20</v>
      </c>
      <c r="Y7" s="57" t="n">
        <v>30</v>
      </c>
      <c r="Z7" s="57" t="n">
        <v>50</v>
      </c>
      <c r="AA7" s="58" t="n">
        <f aca="false">IFERROR(SUM(X7:Z7),0)</f>
        <v>100</v>
      </c>
      <c r="AB7" s="57" t="n">
        <v>20</v>
      </c>
      <c r="AC7" s="57" t="n">
        <v>0</v>
      </c>
      <c r="AD7" s="54" t="n">
        <v>0.7</v>
      </c>
      <c r="AE7" s="58" t="n">
        <f aca="false">ROUND(AB7+(AC7*AD7),0)</f>
        <v>20</v>
      </c>
      <c r="AF7" s="57" t="n">
        <v>30</v>
      </c>
      <c r="AG7" s="57" t="n">
        <v>55</v>
      </c>
      <c r="AH7" s="57" t="n">
        <v>1</v>
      </c>
      <c r="AI7" s="58" t="n">
        <f aca="false">ROUND(SUM(AF7:AG7)*AH7,0)</f>
        <v>85</v>
      </c>
      <c r="AJ7" s="61" t="n">
        <f aca="false">IFERROR(__xludf.dummyfunction("""COMPUTED_VALUE"""),100)</f>
        <v>100</v>
      </c>
      <c r="AK7" s="61" t="n">
        <f aca="false">IFERROR(__xludf.dummyfunction("""COMPUTED_VALUE"""),100)</f>
        <v>100</v>
      </c>
      <c r="AL7" s="61" t="n">
        <f aca="false">IFERROR(__xludf.dummyfunction("""COMPUTED_VALUE"""),100)</f>
        <v>100</v>
      </c>
      <c r="AM7" s="61" t="n">
        <f aca="false">IFERROR(__xludf.dummyfunction("""COMPUTED_VALUE"""),50)</f>
        <v>50</v>
      </c>
      <c r="AN7" s="61" t="n">
        <f aca="false">IFERROR(__xludf.dummyfunction("""COMPUTED_VALUE"""),100)</f>
        <v>100</v>
      </c>
      <c r="AO7" s="61" t="n">
        <f aca="false">IFERROR(__xludf.dummyfunction("""COMPUTED_VALUE"""),100)</f>
        <v>100</v>
      </c>
      <c r="AP7" s="61" t="n">
        <f aca="false">IFERROR(__xludf.dummyfunction("""COMPUTED_VALUE"""),100)</f>
        <v>100</v>
      </c>
      <c r="AQ7" s="61" t="n">
        <f aca="false">IFERROR(__xludf.dummyfunction("""COMPUTED_VALUE"""),50)</f>
        <v>50</v>
      </c>
      <c r="AR7" s="61" t="n">
        <f aca="false">IFERROR(__xludf.dummyfunction("""COMPUTED_VALUE"""),20)</f>
        <v>20</v>
      </c>
      <c r="AS7" s="61" t="n">
        <f aca="false">IFERROR(__xludf.dummyfunction("""COMPUTED_VALUE"""),100)</f>
        <v>100</v>
      </c>
      <c r="AT7" s="62"/>
      <c r="AU7" s="58" t="n">
        <f aca="false">IFERROR(AVERAGE(AJ7:AT7),0)</f>
        <v>82</v>
      </c>
      <c r="AV7" s="62" t="n">
        <v>0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63</v>
      </c>
      <c r="BB7" s="62" t="n">
        <v>97</v>
      </c>
      <c r="BC7" s="62" t="n">
        <v>0</v>
      </c>
      <c r="BD7" s="62" t="n">
        <v>0</v>
      </c>
      <c r="BE7" s="62" t="n">
        <v>100</v>
      </c>
      <c r="BF7" s="62"/>
      <c r="BG7" s="62"/>
      <c r="BH7" s="58" t="n">
        <f aca="false">IFERROR(AVERAGE(AV7:BG7),0)</f>
        <v>66</v>
      </c>
      <c r="BI7" s="95" t="n">
        <v>90</v>
      </c>
      <c r="BJ7" s="95" t="n">
        <v>100</v>
      </c>
      <c r="BK7" s="62" t="n">
        <v>100</v>
      </c>
      <c r="BL7" s="62" t="n">
        <v>100</v>
      </c>
      <c r="BM7" s="62" t="n">
        <v>100</v>
      </c>
      <c r="BN7" s="62" t="n">
        <v>100</v>
      </c>
      <c r="BO7" s="62" t="n">
        <v>95</v>
      </c>
      <c r="BP7" s="62" t="n">
        <v>100</v>
      </c>
      <c r="BQ7" s="62" t="n">
        <v>80</v>
      </c>
      <c r="BR7" s="62" t="n">
        <v>60</v>
      </c>
      <c r="BS7" s="58" t="n">
        <f aca="false">IFERROR(AVERAGE(BI7:BR7),0)</f>
        <v>92.5</v>
      </c>
      <c r="BT7" s="61" t="n">
        <f aca="false">IFERROR(__xludf.dummyfunction("""COMPUTED_VALUE"""),100)</f>
        <v>100</v>
      </c>
      <c r="BU7" s="61" t="n">
        <f aca="false">IFERROR(__xludf.dummyfunction("""COMPUTED_VALUE"""),100)</f>
        <v>100</v>
      </c>
      <c r="BV7" s="61" t="n">
        <f aca="false">IFERROR(__xludf.dummyfunction("""COMPUTED_VALUE"""),100)</f>
        <v>100</v>
      </c>
      <c r="BW7" s="61" t="n">
        <f aca="false">IFERROR(__xludf.dummyfunction("""COMPUTED_VALUE"""),100)</f>
        <v>100</v>
      </c>
      <c r="BX7" s="61" t="n">
        <f aca="false">IFERROR(__xludf.dummyfunction("""COMPUTED_VALUE"""),0)</f>
        <v>0</v>
      </c>
      <c r="BY7" s="61" t="n">
        <f aca="false">IFERROR(__xludf.dummyfunction("""COMPUTED_VALUE"""),46)</f>
        <v>46</v>
      </c>
      <c r="BZ7" s="61" t="n">
        <f aca="false">IFERROR(__xludf.dummyfunction("""COMPUTED_VALUE"""),100)</f>
        <v>100</v>
      </c>
      <c r="CA7" s="61" t="n">
        <f aca="false">IFERROR(__xludf.dummyfunction("""COMPUTED_VALUE"""),100)</f>
        <v>100</v>
      </c>
      <c r="CB7" s="61" t="n">
        <f aca="false">IFERROR(__xludf.dummyfunction("""COMPUTED_VALUE"""),80.75)</f>
        <v>80.75</v>
      </c>
    </row>
    <row r="8" customFormat="false" ht="15.75" hidden="false" customHeight="true" outlineLevel="0" collapsed="false">
      <c r="A8" s="13" t="str">
        <f aca="false">$E8&amp;"-"&amp;$F8</f>
        <v>202060535-1</v>
      </c>
      <c r="B8" s="18" t="n">
        <f aca="false">$W8</f>
        <v>78</v>
      </c>
      <c r="C8" s="13"/>
      <c r="D8" s="63" t="n">
        <v>4</v>
      </c>
      <c r="E8" s="53" t="s">
        <v>715</v>
      </c>
      <c r="F8" s="53" t="s">
        <v>58</v>
      </c>
      <c r="G8" s="53" t="s">
        <v>716</v>
      </c>
      <c r="H8" s="53" t="s">
        <v>83</v>
      </c>
      <c r="I8" s="53" t="s">
        <v>717</v>
      </c>
      <c r="J8" s="53" t="s">
        <v>287</v>
      </c>
      <c r="K8" s="53" t="s">
        <v>718</v>
      </c>
      <c r="L8" s="53" t="s">
        <v>58</v>
      </c>
      <c r="M8" s="53" t="s">
        <v>64</v>
      </c>
      <c r="N8" s="53" t="s">
        <v>719</v>
      </c>
      <c r="O8" s="54" t="n">
        <f aca="false">$AA8</f>
        <v>85</v>
      </c>
      <c r="P8" s="54" t="n">
        <f aca="false">$AE8</f>
        <v>0</v>
      </c>
      <c r="Q8" s="66" t="n">
        <v>58</v>
      </c>
      <c r="R8" s="54" t="n">
        <f aca="false">$AU8</f>
        <v>96</v>
      </c>
      <c r="S8" s="54" t="n">
        <f aca="false">$BH8</f>
        <v>100</v>
      </c>
      <c r="T8" s="54" t="n">
        <f aca="false">$BS8</f>
        <v>97</v>
      </c>
      <c r="U8" s="54" t="n">
        <f aca="false">$CB8</f>
        <v>100</v>
      </c>
      <c r="V8" s="55" t="n">
        <f aca="false">$AI8</f>
        <v>90</v>
      </c>
      <c r="W8" s="56" t="n">
        <f aca="false">IF($Q8&gt;=55,ROUND($Q8*$Q$3+$R8*$R$3+$S8*$S$3+$T8*$T$3+$U8*$U$3,0),$Q8)</f>
        <v>78</v>
      </c>
      <c r="X8" s="54" t="n">
        <v>20</v>
      </c>
      <c r="Y8" s="57" t="n">
        <v>30</v>
      </c>
      <c r="Z8" s="57" t="n">
        <v>35</v>
      </c>
      <c r="AA8" s="58" t="n">
        <f aca="false">IFERROR(SUM(X8:Z8),0)</f>
        <v>85</v>
      </c>
      <c r="AB8" s="79" t="n">
        <v>0</v>
      </c>
      <c r="AC8" s="79" t="n">
        <v>0</v>
      </c>
      <c r="AD8" s="66" t="n">
        <v>0</v>
      </c>
      <c r="AE8" s="58" t="n">
        <f aca="false">ROUND(AB8+(AC8*AD8),0)</f>
        <v>0</v>
      </c>
      <c r="AF8" s="57" t="n">
        <v>20</v>
      </c>
      <c r="AG8" s="57" t="n">
        <v>70</v>
      </c>
      <c r="AH8" s="57" t="n">
        <v>1</v>
      </c>
      <c r="AI8" s="58" t="n">
        <f aca="false">ROUND(SUM(AF8:AG8)*AH8,0)</f>
        <v>90</v>
      </c>
      <c r="AJ8" s="61" t="n">
        <f aca="false">IFERROR(__xludf.dummyfunction("""COMPUTED_VALUE"""),100)</f>
        <v>100</v>
      </c>
      <c r="AK8" s="61" t="n">
        <f aca="false">IFERROR(__xludf.dummyfunction("""COMPUTED_VALUE"""),60)</f>
        <v>60</v>
      </c>
      <c r="AL8" s="61" t="n">
        <f aca="false">IFERROR(__xludf.dummyfunction("""COMPUTED_VALUE"""),100)</f>
        <v>100</v>
      </c>
      <c r="AM8" s="61" t="n">
        <f aca="false">IFERROR(__xludf.dummyfunction("""COMPUTED_VALUE"""),100)</f>
        <v>100</v>
      </c>
      <c r="AN8" s="61" t="n">
        <f aca="false">IFERROR(__xludf.dummyfunction("""COMPUTED_VALUE"""),100)</f>
        <v>100</v>
      </c>
      <c r="AO8" s="61" t="n">
        <f aca="false">IFERROR(__xludf.dummyfunction("""COMPUTED_VALUE"""),100)</f>
        <v>100</v>
      </c>
      <c r="AP8" s="61" t="n">
        <f aca="false">IFERROR(__xludf.dummyfunction("""COMPUTED_VALUE"""),100)</f>
        <v>100</v>
      </c>
      <c r="AQ8" s="61" t="n">
        <f aca="false">IFERROR(__xludf.dummyfunction("""COMPUTED_VALUE"""),100)</f>
        <v>100</v>
      </c>
      <c r="AR8" s="61" t="n">
        <f aca="false">IFERROR(__xludf.dummyfunction("""COMPUTED_VALUE"""),100)</f>
        <v>100</v>
      </c>
      <c r="AS8" s="61" t="n">
        <f aca="false">IFERROR(__xludf.dummyfunction("""COMPUTED_VALUE"""),100)</f>
        <v>100</v>
      </c>
      <c r="AT8" s="62"/>
      <c r="AU8" s="58" t="n">
        <f aca="false">IFERROR(AVERAGE(AJ8:AT8),0)</f>
        <v>96</v>
      </c>
      <c r="AV8" s="62" t="n">
        <v>100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/>
      <c r="BG8" s="62"/>
      <c r="BH8" s="58" t="n">
        <f aca="false">IFERROR(AVERAGE(AV8:BG8),0)</f>
        <v>100</v>
      </c>
      <c r="BI8" s="95" t="n">
        <v>100</v>
      </c>
      <c r="BJ8" s="95" t="n">
        <v>100</v>
      </c>
      <c r="BK8" s="62" t="n">
        <v>95</v>
      </c>
      <c r="BL8" s="62" t="n">
        <v>100</v>
      </c>
      <c r="BM8" s="62" t="n">
        <v>105</v>
      </c>
      <c r="BN8" s="62" t="n">
        <v>100</v>
      </c>
      <c r="BO8" s="62" t="n">
        <v>100</v>
      </c>
      <c r="BP8" s="62" t="n">
        <v>95</v>
      </c>
      <c r="BQ8" s="62" t="n">
        <v>80</v>
      </c>
      <c r="BR8" s="62" t="n">
        <v>95</v>
      </c>
      <c r="BS8" s="58" t="n">
        <f aca="false">IFERROR(AVERAGE(BI8:BR8),0)</f>
        <v>97</v>
      </c>
      <c r="BT8" s="61" t="n">
        <f aca="false">IFERROR(__xludf.dummyfunction("""COMPUTED_VALUE"""),100)</f>
        <v>100</v>
      </c>
      <c r="BU8" s="61" t="n">
        <f aca="false">IFERROR(__xludf.dummyfunction("""COMPUTED_VALUE"""),100)</f>
        <v>100</v>
      </c>
      <c r="BV8" s="61" t="n">
        <f aca="false">IFERROR(__xludf.dummyfunction("""COMPUTED_VALUE"""),100)</f>
        <v>100</v>
      </c>
      <c r="BW8" s="61" t="n">
        <f aca="false">IFERROR(__xludf.dummyfunction("""COMPUTED_VALUE"""),100)</f>
        <v>100</v>
      </c>
      <c r="BX8" s="61" t="n">
        <f aca="false">IFERROR(__xludf.dummyfunction("""COMPUTED_VALUE"""),100)</f>
        <v>100</v>
      </c>
      <c r="BY8" s="61" t="n">
        <f aca="false">IFERROR(__xludf.dummyfunction("""COMPUTED_VALUE"""),100)</f>
        <v>100</v>
      </c>
      <c r="BZ8" s="61" t="n">
        <f aca="false">IFERROR(__xludf.dummyfunction("""COMPUTED_VALUE"""),100)</f>
        <v>100</v>
      </c>
      <c r="CA8" s="61" t="n">
        <f aca="false">IFERROR(__xludf.dummyfunction("""COMPUTED_VALUE"""),100)</f>
        <v>100</v>
      </c>
      <c r="CB8" s="61" t="n">
        <f aca="false">IFERROR(__xludf.dummyfunction("""COMPUTED_VALUE"""),100)</f>
        <v>100</v>
      </c>
    </row>
    <row r="9" customFormat="false" ht="15.75" hidden="false" customHeight="true" outlineLevel="0" collapsed="false">
      <c r="A9" s="13" t="str">
        <f aca="false">$E9&amp;"-"&amp;$F9</f>
        <v>202060588-2</v>
      </c>
      <c r="B9" s="18" t="n">
        <f aca="false">$W9</f>
        <v>96</v>
      </c>
      <c r="C9" s="13"/>
      <c r="D9" s="63" t="n">
        <v>5</v>
      </c>
      <c r="E9" s="53" t="s">
        <v>720</v>
      </c>
      <c r="F9" s="53" t="s">
        <v>67</v>
      </c>
      <c r="G9" s="53" t="s">
        <v>721</v>
      </c>
      <c r="H9" s="53" t="s">
        <v>108</v>
      </c>
      <c r="I9" s="53" t="s">
        <v>70</v>
      </c>
      <c r="J9" s="53" t="s">
        <v>722</v>
      </c>
      <c r="K9" s="53" t="s">
        <v>723</v>
      </c>
      <c r="L9" s="53" t="s">
        <v>58</v>
      </c>
      <c r="M9" s="53" t="s">
        <v>64</v>
      </c>
      <c r="N9" s="53" t="s">
        <v>724</v>
      </c>
      <c r="O9" s="54" t="n">
        <f aca="false">$AA9</f>
        <v>100</v>
      </c>
      <c r="P9" s="54" t="n">
        <f aca="false">$AE9</f>
        <v>95</v>
      </c>
      <c r="Q9" s="54" t="n">
        <f aca="false">IFERROR(IF($V9&lt;&gt;0,ROUND((MAX(O9:P9)*0.5+$V9*0.5),0),ROUND(($O9*0.5+$P9*0.5),0)),)</f>
        <v>98</v>
      </c>
      <c r="R9" s="54" t="n">
        <f aca="false">$AU9</f>
        <v>98</v>
      </c>
      <c r="S9" s="54" t="n">
        <f aca="false">$BH9</f>
        <v>99.3</v>
      </c>
      <c r="T9" s="54" t="n">
        <f aca="false">$BS9</f>
        <v>92</v>
      </c>
      <c r="U9" s="54" t="n">
        <f aca="false">$CB9</f>
        <v>84.375</v>
      </c>
      <c r="V9" s="55" t="n">
        <f aca="false">$AI9</f>
        <v>0</v>
      </c>
      <c r="W9" s="56" t="n">
        <f aca="false">IF($Q9&gt;=55,ROUND($Q9*$Q$3+$R9*$R$3+$S9*$S$3+$T9*$T$3+$U9*$U$3,0),$Q9)</f>
        <v>96</v>
      </c>
      <c r="X9" s="54" t="n">
        <v>20</v>
      </c>
      <c r="Y9" s="57" t="n">
        <v>30</v>
      </c>
      <c r="Z9" s="57" t="n">
        <v>50</v>
      </c>
      <c r="AA9" s="58" t="n">
        <f aca="false">IFERROR(SUM(X9:Z9),0)</f>
        <v>100</v>
      </c>
      <c r="AB9" s="57" t="n">
        <v>30</v>
      </c>
      <c r="AC9" s="57" t="n">
        <v>65</v>
      </c>
      <c r="AD9" s="54" t="n">
        <v>1</v>
      </c>
      <c r="AE9" s="58" t="n">
        <f aca="false">ROUND(AB9+(AC9*AD9),0)</f>
        <v>95</v>
      </c>
      <c r="AF9" s="57"/>
      <c r="AG9" s="57"/>
      <c r="AH9" s="57"/>
      <c r="AI9" s="58" t="n">
        <f aca="false">ROUND(SUM(AF9:AG9)*AH9,0)</f>
        <v>0</v>
      </c>
      <c r="AJ9" s="61" t="n">
        <f aca="false">IFERROR(__xludf.dummyfunction("""COMPUTED_VALUE"""),100)</f>
        <v>100</v>
      </c>
      <c r="AK9" s="61" t="n">
        <f aca="false">IFERROR(__xludf.dummyfunction("""COMPUTED_VALUE"""),100)</f>
        <v>100</v>
      </c>
      <c r="AL9" s="61" t="n">
        <f aca="false">IFERROR(__xludf.dummyfunction("""COMPUTED_VALUE"""),100)</f>
        <v>100</v>
      </c>
      <c r="AM9" s="61" t="n">
        <f aca="false">IFERROR(__xludf.dummyfunction("""COMPUTED_VALUE"""),100)</f>
        <v>100</v>
      </c>
      <c r="AN9" s="61" t="n">
        <f aca="false">IFERROR(__xludf.dummyfunction("""COMPUTED_VALUE"""),100)</f>
        <v>100</v>
      </c>
      <c r="AO9" s="61" t="n">
        <f aca="false">IFERROR(__xludf.dummyfunction("""COMPUTED_VALUE"""),80)</f>
        <v>80</v>
      </c>
      <c r="AP9" s="61" t="n">
        <f aca="false">IFERROR(__xludf.dummyfunction("""COMPUTED_VALUE"""),100)</f>
        <v>100</v>
      </c>
      <c r="AQ9" s="61" t="n">
        <f aca="false">IFERROR(__xludf.dummyfunction("""COMPUTED_VALUE"""),100)</f>
        <v>100</v>
      </c>
      <c r="AR9" s="61" t="n">
        <f aca="false">IFERROR(__xludf.dummyfunction("""COMPUTED_VALUE"""),100)</f>
        <v>100</v>
      </c>
      <c r="AS9" s="61" t="n">
        <f aca="false">IFERROR(__xludf.dummyfunction("""COMPUTED_VALUE"""),100)</f>
        <v>100</v>
      </c>
      <c r="AT9" s="62"/>
      <c r="AU9" s="58" t="n">
        <f aca="false">IFERROR(AVERAGE(AJ9:AT9),0)</f>
        <v>98</v>
      </c>
      <c r="AV9" s="62" t="n">
        <v>100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96</v>
      </c>
      <c r="BB9" s="62" t="n">
        <v>97</v>
      </c>
      <c r="BC9" s="62" t="n">
        <v>100</v>
      </c>
      <c r="BD9" s="62" t="n">
        <v>100</v>
      </c>
      <c r="BE9" s="62" t="n">
        <v>100</v>
      </c>
      <c r="BF9" s="62"/>
      <c r="BG9" s="62"/>
      <c r="BH9" s="58" t="n">
        <f aca="false">IFERROR(AVERAGE(AV9:BG9),0)</f>
        <v>99.3</v>
      </c>
      <c r="BI9" s="95" t="n">
        <v>100</v>
      </c>
      <c r="BJ9" s="95" t="n">
        <v>100</v>
      </c>
      <c r="BK9" s="62" t="n">
        <v>100</v>
      </c>
      <c r="BL9" s="62" t="n">
        <v>100</v>
      </c>
      <c r="BM9" s="62" t="n">
        <v>95</v>
      </c>
      <c r="BN9" s="62" t="n">
        <v>95</v>
      </c>
      <c r="BO9" s="62" t="n">
        <v>100</v>
      </c>
      <c r="BP9" s="62" t="n">
        <v>50</v>
      </c>
      <c r="BQ9" s="62" t="n">
        <v>80</v>
      </c>
      <c r="BR9" s="62" t="n">
        <v>100</v>
      </c>
      <c r="BS9" s="58" t="n">
        <f aca="false">IFERROR(AVERAGE(BI9:BR9),0)</f>
        <v>92</v>
      </c>
      <c r="BT9" s="61" t="n">
        <f aca="false">IFERROR(__xludf.dummyfunction("""COMPUTED_VALUE"""),25)</f>
        <v>25</v>
      </c>
      <c r="BU9" s="61" t="n">
        <f aca="false">IFERROR(__xludf.dummyfunction("""COMPUTED_VALUE"""),100)</f>
        <v>100</v>
      </c>
      <c r="BV9" s="61" t="n">
        <f aca="false">IFERROR(__xludf.dummyfunction("""COMPUTED_VALUE"""),100)</f>
        <v>100</v>
      </c>
      <c r="BW9" s="61" t="n">
        <f aca="false">IFERROR(__xludf.dummyfunction("""COMPUTED_VALUE"""),100)</f>
        <v>100</v>
      </c>
      <c r="BX9" s="61" t="n">
        <f aca="false">IFERROR(__xludf.dummyfunction("""COMPUTED_VALUE"""),100)</f>
        <v>100</v>
      </c>
      <c r="BY9" s="61" t="n">
        <f aca="false">IFERROR(__xludf.dummyfunction("""COMPUTED_VALUE"""),100)</f>
        <v>100</v>
      </c>
      <c r="BZ9" s="61" t="n">
        <f aca="false">IFERROR(__xludf.dummyfunction("""COMPUTED_VALUE"""),50)</f>
        <v>50</v>
      </c>
      <c r="CA9" s="61" t="n">
        <f aca="false">IFERROR(__xludf.dummyfunction("""COMPUTED_VALUE"""),100)</f>
        <v>100</v>
      </c>
      <c r="CB9" s="61" t="n">
        <f aca="false">IFERROR(__xludf.dummyfunction("""COMPUTED_VALUE"""),84.375)</f>
        <v>84.375</v>
      </c>
    </row>
    <row r="10" customFormat="false" ht="15.75" hidden="false" customHeight="true" outlineLevel="0" collapsed="false">
      <c r="A10" s="13" t="str">
        <f aca="false">$E10&amp;"-"&amp;$F10</f>
        <v>202060541-6</v>
      </c>
      <c r="B10" s="18" t="n">
        <f aca="false">$W10</f>
        <v>78</v>
      </c>
      <c r="C10" s="13"/>
      <c r="D10" s="63" t="n">
        <v>6</v>
      </c>
      <c r="E10" s="53" t="s">
        <v>725</v>
      </c>
      <c r="F10" s="53" t="s">
        <v>129</v>
      </c>
      <c r="G10" s="53" t="s">
        <v>726</v>
      </c>
      <c r="H10" s="53" t="s">
        <v>60</v>
      </c>
      <c r="I10" s="53" t="s">
        <v>727</v>
      </c>
      <c r="J10" s="53" t="s">
        <v>728</v>
      </c>
      <c r="K10" s="53" t="s">
        <v>729</v>
      </c>
      <c r="L10" s="53" t="s">
        <v>58</v>
      </c>
      <c r="M10" s="53" t="s">
        <v>64</v>
      </c>
      <c r="N10" s="53" t="s">
        <v>730</v>
      </c>
      <c r="O10" s="54" t="n">
        <f aca="false">$AA10</f>
        <v>100</v>
      </c>
      <c r="P10" s="54" t="n">
        <f aca="false">$AE10</f>
        <v>0</v>
      </c>
      <c r="Q10" s="66" t="n">
        <f aca="false">IFERROR(IF($V10&lt;&gt;0,ROUND(AVERAGE(AA10,AE10,AI10),0),ROUND(($O10*0.5+$P10*0.5),0)),)</f>
        <v>57</v>
      </c>
      <c r="R10" s="54" t="n">
        <f aca="false">$AU10</f>
        <v>98</v>
      </c>
      <c r="S10" s="54" t="n">
        <f aca="false">$BH10</f>
        <v>98.6</v>
      </c>
      <c r="T10" s="54" t="n">
        <f aca="false">$BS10</f>
        <v>100.5</v>
      </c>
      <c r="U10" s="54" t="n">
        <f aca="false">$CB10</f>
        <v>100</v>
      </c>
      <c r="V10" s="55" t="n">
        <f aca="false">$AI10</f>
        <v>70</v>
      </c>
      <c r="W10" s="56" t="n">
        <f aca="false">IF($Q10&gt;=55,ROUND($Q10*$Q$3+$R10*$R$3+$S10*$S$3+$T10*$T$3+$U10*$U$3,0),$Q10)</f>
        <v>78</v>
      </c>
      <c r="X10" s="54" t="n">
        <v>20</v>
      </c>
      <c r="Y10" s="57" t="n">
        <v>30</v>
      </c>
      <c r="Z10" s="57" t="n">
        <v>50</v>
      </c>
      <c r="AA10" s="58" t="n">
        <f aca="false">IFERROR(SUM(X10:Z10),0)</f>
        <v>100</v>
      </c>
      <c r="AB10" s="79" t="n">
        <v>0</v>
      </c>
      <c r="AC10" s="79" t="n">
        <v>0</v>
      </c>
      <c r="AD10" s="66" t="n">
        <v>0</v>
      </c>
      <c r="AE10" s="58" t="n">
        <f aca="false">ROUND(AB10+(AC10*AD10),0)</f>
        <v>0</v>
      </c>
      <c r="AF10" s="57" t="n">
        <v>0</v>
      </c>
      <c r="AG10" s="57" t="n">
        <v>70</v>
      </c>
      <c r="AH10" s="57" t="n">
        <v>1</v>
      </c>
      <c r="AI10" s="58" t="n">
        <f aca="false">ROUND(SUM(AF10:AG10)*AH10,0)</f>
        <v>70</v>
      </c>
      <c r="AJ10" s="61" t="n">
        <f aca="false">IFERROR(__xludf.dummyfunction("""COMPUTED_VALUE"""),100)</f>
        <v>100</v>
      </c>
      <c r="AK10" s="61" t="n">
        <f aca="false">IFERROR(__xludf.dummyfunction("""COMPUTED_VALUE"""),100)</f>
        <v>100</v>
      </c>
      <c r="AL10" s="61" t="n">
        <f aca="false">IFERROR(__xludf.dummyfunction("""COMPUTED_VALUE"""),100)</f>
        <v>100</v>
      </c>
      <c r="AM10" s="61" t="n">
        <f aca="false">IFERROR(__xludf.dummyfunction("""COMPUTED_VALUE"""),100)</f>
        <v>100</v>
      </c>
      <c r="AN10" s="61" t="n">
        <f aca="false">IFERROR(__xludf.dummyfunction("""COMPUTED_VALUE"""),100)</f>
        <v>100</v>
      </c>
      <c r="AO10" s="61" t="n">
        <f aca="false">IFERROR(__xludf.dummyfunction("""COMPUTED_VALUE"""),80)</f>
        <v>80</v>
      </c>
      <c r="AP10" s="61" t="n">
        <f aca="false">IFERROR(__xludf.dummyfunction("""COMPUTED_VALUE"""),100)</f>
        <v>100</v>
      </c>
      <c r="AQ10" s="61" t="n">
        <f aca="false">IFERROR(__xludf.dummyfunction("""COMPUTED_VALUE"""),100)</f>
        <v>100</v>
      </c>
      <c r="AR10" s="61" t="n">
        <f aca="false">IFERROR(__xludf.dummyfunction("""COMPUTED_VALUE"""),100)</f>
        <v>100</v>
      </c>
      <c r="AS10" s="61" t="n">
        <f aca="false">IFERROR(__xludf.dummyfunction("""COMPUTED_VALUE"""),100)</f>
        <v>100</v>
      </c>
      <c r="AT10" s="62"/>
      <c r="AU10" s="58" t="n">
        <f aca="false">IFERROR(AVERAGE(AJ10:AT10),0)</f>
        <v>98</v>
      </c>
      <c r="AV10" s="62" t="n">
        <v>86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/>
      <c r="BG10" s="62"/>
      <c r="BH10" s="58" t="n">
        <f aca="false">IFERROR(AVERAGE(AV10:BG10),0)</f>
        <v>98.6</v>
      </c>
      <c r="BI10" s="95" t="n">
        <v>100</v>
      </c>
      <c r="BJ10" s="95" t="n">
        <v>100</v>
      </c>
      <c r="BK10" s="62" t="n">
        <v>100</v>
      </c>
      <c r="BL10" s="62" t="n">
        <v>100</v>
      </c>
      <c r="BM10" s="62" t="n">
        <v>105</v>
      </c>
      <c r="BN10" s="62" t="n">
        <v>100</v>
      </c>
      <c r="BO10" s="62" t="n">
        <v>100</v>
      </c>
      <c r="BP10" s="62" t="n">
        <v>100</v>
      </c>
      <c r="BQ10" s="62" t="n">
        <v>100</v>
      </c>
      <c r="BR10" s="62" t="n">
        <v>100</v>
      </c>
      <c r="BS10" s="58" t="n">
        <f aca="false">IFERROR(AVERAGE(BI10:BR10),0)</f>
        <v>100.5</v>
      </c>
      <c r="BT10" s="61" t="n">
        <f aca="false">IFERROR(__xludf.dummyfunction("""COMPUTED_VALUE"""),100)</f>
        <v>100</v>
      </c>
      <c r="BU10" s="61" t="n">
        <f aca="false">IFERROR(__xludf.dummyfunction("""COMPUTED_VALUE"""),100)</f>
        <v>100</v>
      </c>
      <c r="BV10" s="61" t="n">
        <f aca="false">IFERROR(__xludf.dummyfunction("""COMPUTED_VALUE"""),100)</f>
        <v>100</v>
      </c>
      <c r="BW10" s="61" t="n">
        <f aca="false">IFERROR(__xludf.dummyfunction("""COMPUTED_VALUE"""),100)</f>
        <v>100</v>
      </c>
      <c r="BX10" s="61" t="n">
        <f aca="false">IFERROR(__xludf.dummyfunction("""COMPUTED_VALUE"""),100)</f>
        <v>100</v>
      </c>
      <c r="BY10" s="61" t="n">
        <f aca="false">IFERROR(__xludf.dummyfunction("""COMPUTED_VALUE"""),100)</f>
        <v>100</v>
      </c>
      <c r="BZ10" s="61" t="n">
        <f aca="false">IFERROR(__xludf.dummyfunction("""COMPUTED_VALUE"""),100)</f>
        <v>100</v>
      </c>
      <c r="CA10" s="61" t="n">
        <f aca="false">IFERROR(__xludf.dummyfunction("""COMPUTED_VALUE"""),100)</f>
        <v>100</v>
      </c>
      <c r="CB10" s="61" t="n">
        <f aca="false">IFERROR(__xludf.dummyfunction("""COMPUTED_VALUE"""),100)</f>
        <v>100</v>
      </c>
    </row>
    <row r="11" customFormat="false" ht="15.75" hidden="false" customHeight="true" outlineLevel="0" collapsed="false">
      <c r="A11" s="13" t="str">
        <f aca="false">$E11&amp;"-"&amp;$F11</f>
        <v>202060538-6</v>
      </c>
      <c r="B11" s="18" t="n">
        <f aca="false">$W11</f>
        <v>82</v>
      </c>
      <c r="C11" s="13"/>
      <c r="D11" s="63" t="n">
        <v>7</v>
      </c>
      <c r="E11" s="53" t="s">
        <v>731</v>
      </c>
      <c r="F11" s="53" t="s">
        <v>129</v>
      </c>
      <c r="G11" s="53" t="s">
        <v>732</v>
      </c>
      <c r="H11" s="53" t="s">
        <v>113</v>
      </c>
      <c r="I11" s="53" t="s">
        <v>167</v>
      </c>
      <c r="J11" s="53" t="s">
        <v>733</v>
      </c>
      <c r="K11" s="53" t="s">
        <v>734</v>
      </c>
      <c r="L11" s="53" t="s">
        <v>58</v>
      </c>
      <c r="M11" s="53" t="s">
        <v>64</v>
      </c>
      <c r="N11" s="53" t="s">
        <v>735</v>
      </c>
      <c r="O11" s="54" t="n">
        <f aca="false">$AA11</f>
        <v>95</v>
      </c>
      <c r="P11" s="54" t="n">
        <f aca="false">$AE11</f>
        <v>46</v>
      </c>
      <c r="Q11" s="54" t="n">
        <f aca="false">IFERROR(IF($V11&lt;&gt;0,ROUND((MAX(O11:P11)*0.5+$V11*0.5),0),ROUND(($O11*0.5+$P11*0.5),0)),)</f>
        <v>71</v>
      </c>
      <c r="R11" s="54" t="n">
        <f aca="false">$AU11</f>
        <v>81.1</v>
      </c>
      <c r="S11" s="54" t="n">
        <f aca="false">$BH11</f>
        <v>100</v>
      </c>
      <c r="T11" s="54" t="n">
        <f aca="false">$BS11</f>
        <v>100</v>
      </c>
      <c r="U11" s="54" t="n">
        <f aca="false">$CB11</f>
        <v>100</v>
      </c>
      <c r="V11" s="55" t="n">
        <f aca="false">$AI11</f>
        <v>0</v>
      </c>
      <c r="W11" s="56" t="n">
        <f aca="false">IF($Q11&gt;=55,ROUND($Q11*$Q$3+$R11*$R$3+$S11*$S$3+$T11*$T$3+$U11*$U$3,0),$Q11)</f>
        <v>82</v>
      </c>
      <c r="X11" s="54" t="n">
        <v>15</v>
      </c>
      <c r="Y11" s="57" t="n">
        <v>30</v>
      </c>
      <c r="Z11" s="57" t="n">
        <v>50</v>
      </c>
      <c r="AA11" s="58" t="n">
        <f aca="false">IFERROR(SUM(X11:Z11),0)</f>
        <v>95</v>
      </c>
      <c r="AB11" s="57" t="n">
        <v>0</v>
      </c>
      <c r="AC11" s="57" t="n">
        <v>65</v>
      </c>
      <c r="AD11" s="54" t="n">
        <v>0.7</v>
      </c>
      <c r="AE11" s="58" t="n">
        <f aca="false">ROUND(AB11+(AC11*AD11),0)</f>
        <v>46</v>
      </c>
      <c r="AF11" s="57"/>
      <c r="AG11" s="57"/>
      <c r="AH11" s="57"/>
      <c r="AI11" s="58" t="n">
        <f aca="false">ROUND(SUM(AF11:AG11)*AH11,0)</f>
        <v>0</v>
      </c>
      <c r="AJ11" s="61" t="n">
        <f aca="false">IFERROR(__xludf.dummyfunction("""COMPUTED_VALUE"""),33)</f>
        <v>33</v>
      </c>
      <c r="AK11" s="61" t="n">
        <f aca="false">IFERROR(__xludf.dummyfunction("""COMPUTED_VALUE"""),100)</f>
        <v>100</v>
      </c>
      <c r="AL11" s="61" t="n">
        <f aca="false">IFERROR(__xludf.dummyfunction("""COMPUTED_VALUE"""),100)</f>
        <v>100</v>
      </c>
      <c r="AM11" s="61" t="n">
        <f aca="false">IFERROR(__xludf.dummyfunction("""COMPUTED_VALUE"""),75)</f>
        <v>75</v>
      </c>
      <c r="AN11" s="61" t="n">
        <f aca="false">IFERROR(__xludf.dummyfunction("""COMPUTED_VALUE"""),100)</f>
        <v>100</v>
      </c>
      <c r="AO11" s="61" t="n">
        <f aca="false">IFERROR(__xludf.dummyfunction("""COMPUTED_VALUE"""),40)</f>
        <v>40</v>
      </c>
      <c r="AP11" s="61" t="n">
        <f aca="false">IFERROR(__xludf.dummyfunction("""COMPUTED_VALUE"""),100)</f>
        <v>100</v>
      </c>
      <c r="AQ11" s="61" t="n">
        <f aca="false">IFERROR(__xludf.dummyfunction("""COMPUTED_VALUE"""),83)</f>
        <v>83</v>
      </c>
      <c r="AR11" s="61" t="n">
        <f aca="false">IFERROR(__xludf.dummyfunction("""COMPUTED_VALUE"""),80)</f>
        <v>80</v>
      </c>
      <c r="AS11" s="61" t="n">
        <f aca="false">IFERROR(__xludf.dummyfunction("""COMPUTED_VALUE"""),100)</f>
        <v>100</v>
      </c>
      <c r="AT11" s="62"/>
      <c r="AU11" s="58" t="n">
        <f aca="false">IFERROR(AVERAGE(AJ11:AT11),0)</f>
        <v>81.1</v>
      </c>
      <c r="AV11" s="62" t="n">
        <v>100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100</v>
      </c>
      <c r="BD11" s="62" t="n">
        <v>100</v>
      </c>
      <c r="BE11" s="62" t="n">
        <v>100</v>
      </c>
      <c r="BF11" s="62"/>
      <c r="BG11" s="62"/>
      <c r="BH11" s="58" t="n">
        <f aca="false">IFERROR(AVERAGE(AV11:BG11),0)</f>
        <v>100</v>
      </c>
      <c r="BI11" s="95" t="n">
        <v>100</v>
      </c>
      <c r="BJ11" s="95" t="n">
        <v>100</v>
      </c>
      <c r="BK11" s="62" t="n">
        <v>100</v>
      </c>
      <c r="BL11" s="62" t="n">
        <v>100</v>
      </c>
      <c r="BM11" s="62" t="n">
        <v>100</v>
      </c>
      <c r="BN11" s="62" t="n">
        <v>100</v>
      </c>
      <c r="BO11" s="62" t="n">
        <v>100</v>
      </c>
      <c r="BP11" s="62" t="n">
        <v>100</v>
      </c>
      <c r="BQ11" s="62" t="n">
        <v>100</v>
      </c>
      <c r="BR11" s="62" t="n">
        <v>100</v>
      </c>
      <c r="BS11" s="58" t="n">
        <f aca="false">IFERROR(AVERAGE(BI11:BR11),0)</f>
        <v>100</v>
      </c>
      <c r="BT11" s="61" t="n">
        <f aca="false">IFERROR(__xludf.dummyfunction("""COMPUTED_VALUE"""),100)</f>
        <v>100</v>
      </c>
      <c r="BU11" s="61" t="n">
        <f aca="false">IFERROR(__xludf.dummyfunction("""COMPUTED_VALUE"""),100)</f>
        <v>100</v>
      </c>
      <c r="BV11" s="61" t="n">
        <f aca="false">IFERROR(__xludf.dummyfunction("""COMPUTED_VALUE"""),100)</f>
        <v>100</v>
      </c>
      <c r="BW11" s="61" t="n">
        <f aca="false">IFERROR(__xludf.dummyfunction("""COMPUTED_VALUE"""),100)</f>
        <v>100</v>
      </c>
      <c r="BX11" s="61" t="n">
        <f aca="false">IFERROR(__xludf.dummyfunction("""COMPUTED_VALUE"""),100)</f>
        <v>100</v>
      </c>
      <c r="BY11" s="61" t="n">
        <f aca="false">IFERROR(__xludf.dummyfunction("""COMPUTED_VALUE"""),100)</f>
        <v>100</v>
      </c>
      <c r="BZ11" s="61" t="n">
        <f aca="false">IFERROR(__xludf.dummyfunction("""COMPUTED_VALUE"""),100)</f>
        <v>100</v>
      </c>
      <c r="CA11" s="61" t="n">
        <f aca="false">IFERROR(__xludf.dummyfunction("""COMPUTED_VALUE"""),100)</f>
        <v>100</v>
      </c>
      <c r="CB11" s="61" t="n">
        <f aca="false">IFERROR(__xludf.dummyfunction("""COMPUTED_VALUE"""),100)</f>
        <v>100</v>
      </c>
    </row>
    <row r="12" customFormat="false" ht="15.75" hidden="false" customHeight="true" outlineLevel="0" collapsed="false">
      <c r="A12" s="13" t="str">
        <f aca="false">$E12&amp;"-"&amp;$F12</f>
        <v>202060643-9</v>
      </c>
      <c r="B12" s="18" t="n">
        <f aca="false">$W12</f>
        <v>75</v>
      </c>
      <c r="C12" s="13"/>
      <c r="D12" s="63" t="n">
        <v>8</v>
      </c>
      <c r="E12" s="53" t="s">
        <v>736</v>
      </c>
      <c r="F12" s="53" t="s">
        <v>60</v>
      </c>
      <c r="G12" s="53" t="s">
        <v>737</v>
      </c>
      <c r="H12" s="53" t="s">
        <v>129</v>
      </c>
      <c r="I12" s="53" t="s">
        <v>320</v>
      </c>
      <c r="J12" s="53" t="s">
        <v>738</v>
      </c>
      <c r="K12" s="53" t="s">
        <v>739</v>
      </c>
      <c r="L12" s="53" t="s">
        <v>58</v>
      </c>
      <c r="M12" s="53" t="s">
        <v>64</v>
      </c>
      <c r="N12" s="53" t="s">
        <v>740</v>
      </c>
      <c r="O12" s="54" t="n">
        <f aca="false">$AA12</f>
        <v>55</v>
      </c>
      <c r="P12" s="54" t="n">
        <f aca="false">$AE12</f>
        <v>85</v>
      </c>
      <c r="Q12" s="54" t="n">
        <f aca="false">IFERROR(IF($V12&lt;&gt;0,ROUND((MAX(O12:P12)*0.5+$V12*0.5),0),ROUND(($O12*0.5+$P12*0.5),0)),)</f>
        <v>70</v>
      </c>
      <c r="R12" s="54" t="n">
        <f aca="false">$AU12</f>
        <v>79.3</v>
      </c>
      <c r="S12" s="54" t="n">
        <f aca="false">$BH12</f>
        <v>96.5</v>
      </c>
      <c r="T12" s="54" t="n">
        <f aca="false">$BS12</f>
        <v>79.5</v>
      </c>
      <c r="U12" s="54" t="n">
        <f aca="false">$CB12</f>
        <v>74.375</v>
      </c>
      <c r="V12" s="55" t="n">
        <f aca="false">$AI12</f>
        <v>0</v>
      </c>
      <c r="W12" s="56" t="n">
        <f aca="false">IF($Q12&gt;=55,ROUND($Q12*$Q$3+$R12*$R$3+$S12*$S$3+$T12*$T$3+$U12*$U$3,0),$Q12)</f>
        <v>75</v>
      </c>
      <c r="X12" s="54" t="n">
        <v>20</v>
      </c>
      <c r="Y12" s="57" t="n">
        <v>30</v>
      </c>
      <c r="Z12" s="57" t="n">
        <v>5</v>
      </c>
      <c r="AA12" s="58" t="n">
        <f aca="false">IFERROR(SUM(X12:Z12),0)</f>
        <v>55</v>
      </c>
      <c r="AB12" s="57" t="n">
        <v>20</v>
      </c>
      <c r="AC12" s="57" t="n">
        <v>65</v>
      </c>
      <c r="AD12" s="54" t="n">
        <v>1</v>
      </c>
      <c r="AE12" s="58" t="n">
        <f aca="false">ROUND(AB12+(AC12*AD12),0)</f>
        <v>85</v>
      </c>
      <c r="AF12" s="57"/>
      <c r="AG12" s="57"/>
      <c r="AH12" s="57"/>
      <c r="AI12" s="58" t="n">
        <f aca="false">ROUND(SUM(AF12:AG12)*AH12,0)</f>
        <v>0</v>
      </c>
      <c r="AJ12" s="61" t="n">
        <f aca="false">IFERROR(__xludf.dummyfunction("""COMPUTED_VALUE"""),100)</f>
        <v>100</v>
      </c>
      <c r="AK12" s="61" t="n">
        <f aca="false">IFERROR(__xludf.dummyfunction("""COMPUTED_VALUE"""),100)</f>
        <v>100</v>
      </c>
      <c r="AL12" s="61" t="n">
        <f aca="false">IFERROR(__xludf.dummyfunction("""COMPUTED_VALUE"""),30)</f>
        <v>30</v>
      </c>
      <c r="AM12" s="61" t="n">
        <f aca="false">IFERROR(__xludf.dummyfunction("""COMPUTED_VALUE"""),100)</f>
        <v>100</v>
      </c>
      <c r="AN12" s="61" t="n">
        <f aca="false">IFERROR(__xludf.dummyfunction("""COMPUTED_VALUE"""),100)</f>
        <v>100</v>
      </c>
      <c r="AO12" s="61" t="n">
        <f aca="false">IFERROR(__xludf.dummyfunction("""COMPUTED_VALUE"""),60)</f>
        <v>60</v>
      </c>
      <c r="AP12" s="61" t="n">
        <f aca="false">IFERROR(__xludf.dummyfunction("""COMPUTED_VALUE"""),100)</f>
        <v>100</v>
      </c>
      <c r="AQ12" s="61" t="n">
        <f aca="false">IFERROR(__xludf.dummyfunction("""COMPUTED_VALUE"""),83)</f>
        <v>83</v>
      </c>
      <c r="AR12" s="61" t="n">
        <f aca="false">IFERROR(__xludf.dummyfunction("""COMPUTED_VALUE"""),60)</f>
        <v>60</v>
      </c>
      <c r="AS12" s="61" t="n">
        <f aca="false">IFERROR(__xludf.dummyfunction("""COMPUTED_VALUE"""),60)</f>
        <v>60</v>
      </c>
      <c r="AT12" s="62"/>
      <c r="AU12" s="58" t="n">
        <f aca="false">IFERROR(AVERAGE(AJ12:AT12),0)</f>
        <v>79.3</v>
      </c>
      <c r="AV12" s="62" t="n">
        <v>80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88</v>
      </c>
      <c r="BB12" s="62" t="n">
        <v>97</v>
      </c>
      <c r="BC12" s="62" t="n">
        <v>100</v>
      </c>
      <c r="BD12" s="62" t="n">
        <v>100</v>
      </c>
      <c r="BE12" s="62" t="n">
        <v>100</v>
      </c>
      <c r="BF12" s="62"/>
      <c r="BG12" s="62"/>
      <c r="BH12" s="58" t="n">
        <f aca="false">IFERROR(AVERAGE(AV12:BG12),0)</f>
        <v>96.5</v>
      </c>
      <c r="BI12" s="95" t="n">
        <v>100</v>
      </c>
      <c r="BJ12" s="95" t="n">
        <v>95</v>
      </c>
      <c r="BK12" s="62" t="n">
        <v>85</v>
      </c>
      <c r="BL12" s="62" t="n">
        <v>100</v>
      </c>
      <c r="BM12" s="62" t="n">
        <v>100</v>
      </c>
      <c r="BN12" s="62" t="n">
        <v>80</v>
      </c>
      <c r="BO12" s="62" t="n">
        <v>60</v>
      </c>
      <c r="BP12" s="62" t="n">
        <v>45</v>
      </c>
      <c r="BQ12" s="62" t="n">
        <v>80</v>
      </c>
      <c r="BR12" s="62" t="n">
        <v>50</v>
      </c>
      <c r="BS12" s="58" t="n">
        <f aca="false">IFERROR(AVERAGE(BI12:BR12),0)</f>
        <v>79.5</v>
      </c>
      <c r="BT12" s="61" t="n">
        <f aca="false">IFERROR(__xludf.dummyfunction("""COMPUTED_VALUE"""),100)</f>
        <v>100</v>
      </c>
      <c r="BU12" s="61" t="n">
        <f aca="false">IFERROR(__xludf.dummyfunction("""COMPUTED_VALUE"""),100)</f>
        <v>100</v>
      </c>
      <c r="BV12" s="61" t="n">
        <f aca="false">IFERROR(__xludf.dummyfunction("""COMPUTED_VALUE"""),100)</f>
        <v>100</v>
      </c>
      <c r="BW12" s="61" t="n">
        <f aca="false">IFERROR(__xludf.dummyfunction("""COMPUTED_VALUE"""),95)</f>
        <v>95</v>
      </c>
      <c r="BX12" s="61" t="n">
        <f aca="false">IFERROR(__xludf.dummyfunction("""COMPUTED_VALUE"""),100)</f>
        <v>100</v>
      </c>
      <c r="BY12" s="61" t="n">
        <f aca="false">IFERROR(__xludf.dummyfunction("""COMPUTED_VALUE"""),0)</f>
        <v>0</v>
      </c>
      <c r="BZ12" s="61" t="n">
        <f aca="false">IFERROR(__xludf.dummyfunction("""COMPUTED_VALUE"""),100)</f>
        <v>100</v>
      </c>
      <c r="CA12" s="61" t="n">
        <f aca="false">IFERROR(__xludf.dummyfunction("""COMPUTED_VALUE"""),0)</f>
        <v>0</v>
      </c>
      <c r="CB12" s="61" t="n">
        <f aca="false">IFERROR(__xludf.dummyfunction("""COMPUTED_VALUE"""),74.375)</f>
        <v>74.375</v>
      </c>
    </row>
    <row r="13" customFormat="false" ht="15.75" hidden="false" customHeight="true" outlineLevel="0" collapsed="false">
      <c r="A13" s="13" t="str">
        <f aca="false">$E13&amp;"-"&amp;$F13</f>
        <v>202060672-2</v>
      </c>
      <c r="B13" s="18" t="n">
        <f aca="false">$W13</f>
        <v>23</v>
      </c>
      <c r="C13" s="13"/>
      <c r="D13" s="63" t="n">
        <v>9</v>
      </c>
      <c r="E13" s="53" t="s">
        <v>741</v>
      </c>
      <c r="F13" s="53" t="s">
        <v>67</v>
      </c>
      <c r="G13" s="53" t="s">
        <v>742</v>
      </c>
      <c r="H13" s="53" t="s">
        <v>108</v>
      </c>
      <c r="I13" s="53" t="s">
        <v>743</v>
      </c>
      <c r="J13" s="53" t="s">
        <v>744</v>
      </c>
      <c r="K13" s="53" t="s">
        <v>745</v>
      </c>
      <c r="L13" s="53" t="s">
        <v>58</v>
      </c>
      <c r="M13" s="53" t="s">
        <v>64</v>
      </c>
      <c r="N13" s="53" t="s">
        <v>746</v>
      </c>
      <c r="O13" s="54" t="n">
        <f aca="false">$AA13</f>
        <v>45</v>
      </c>
      <c r="P13" s="54" t="n">
        <f aca="false">$AE13</f>
        <v>0</v>
      </c>
      <c r="Q13" s="66" t="n">
        <f aca="false">IFERROR(IF($V13&lt;&gt;0,ROUND(AVERAGE(AA13,AE13,AI13),0),ROUND(($O13*0.5+$P13*0.5),0)),)</f>
        <v>23</v>
      </c>
      <c r="R13" s="54" t="n">
        <f aca="false">$AU13</f>
        <v>54</v>
      </c>
      <c r="S13" s="54" t="n">
        <f aca="false">$BH13</f>
        <v>47.3</v>
      </c>
      <c r="T13" s="54" t="n">
        <f aca="false">$BS13</f>
        <v>86</v>
      </c>
      <c r="U13" s="54" t="n">
        <f aca="false">$CB13</f>
        <v>12.5</v>
      </c>
      <c r="V13" s="55" t="n">
        <f aca="false">$AI13</f>
        <v>0</v>
      </c>
      <c r="W13" s="56" t="n">
        <f aca="false">IF($Q13&gt;=55,ROUND($Q13*$Q$3+$R13*$R$3+$S13*$S$3+$T13*$T$3+$U13*$U$3,0),$Q13)</f>
        <v>23</v>
      </c>
      <c r="X13" s="54" t="n">
        <v>20</v>
      </c>
      <c r="Y13" s="57" t="n">
        <v>25</v>
      </c>
      <c r="Z13" s="57" t="n">
        <v>0</v>
      </c>
      <c r="AA13" s="58" t="n">
        <f aca="false">IFERROR(SUM(X13:Z13),0)</f>
        <v>45</v>
      </c>
      <c r="AB13" s="79" t="n">
        <v>0</v>
      </c>
      <c r="AC13" s="79" t="n">
        <v>0</v>
      </c>
      <c r="AD13" s="66" t="n">
        <v>0</v>
      </c>
      <c r="AE13" s="58" t="n">
        <f aca="false">ROUND(AB13+(AC13*AD13),0)</f>
        <v>0</v>
      </c>
      <c r="AF13" s="57"/>
      <c r="AG13" s="57"/>
      <c r="AH13" s="57"/>
      <c r="AI13" s="58" t="n">
        <f aca="false">ROUND(SUM(AF13:AG13)*AH13,0)</f>
        <v>0</v>
      </c>
      <c r="AJ13" s="61" t="n">
        <f aca="false">IFERROR(__xludf.dummyfunction("""COMPUTED_VALUE"""),100)</f>
        <v>100</v>
      </c>
      <c r="AK13" s="61" t="n">
        <f aca="false">IFERROR(__xludf.dummyfunction("""COMPUTED_VALUE"""),0)</f>
        <v>0</v>
      </c>
      <c r="AL13" s="61" t="n">
        <f aca="false">IFERROR(__xludf.dummyfunction("""COMPUTED_VALUE"""),100)</f>
        <v>100</v>
      </c>
      <c r="AM13" s="61" t="n">
        <f aca="false">IFERROR(__xludf.dummyfunction("""COMPUTED_VALUE"""),100)</f>
        <v>100</v>
      </c>
      <c r="AN13" s="61" t="n">
        <f aca="false">IFERROR(__xludf.dummyfunction("""COMPUTED_VALUE"""),0)</f>
        <v>0</v>
      </c>
      <c r="AO13" s="61" t="n">
        <f aca="false">IFERROR(__xludf.dummyfunction("""COMPUTED_VALUE"""),80)</f>
        <v>80</v>
      </c>
      <c r="AP13" s="61" t="n">
        <f aca="false">IFERROR(__xludf.dummyfunction("""COMPUTED_VALUE"""),60)</f>
        <v>60</v>
      </c>
      <c r="AQ13" s="61" t="n">
        <f aca="false">IFERROR(__xludf.dummyfunction("""COMPUTED_VALUE"""),0)</f>
        <v>0</v>
      </c>
      <c r="AR13" s="61" t="n">
        <f aca="false">IFERROR(__xludf.dummyfunction("""COMPUTED_VALUE"""),0)</f>
        <v>0</v>
      </c>
      <c r="AS13" s="61" t="n">
        <f aca="false">IFERROR(__xludf.dummyfunction("""COMPUTED_VALUE"""),100)</f>
        <v>100</v>
      </c>
      <c r="AT13" s="62"/>
      <c r="AU13" s="58" t="n">
        <f aca="false">IFERROR(AVERAGE(AJ13:AT13),0)</f>
        <v>54</v>
      </c>
      <c r="AV13" s="62" t="n">
        <v>0</v>
      </c>
      <c r="AW13" s="62" t="n">
        <v>95</v>
      </c>
      <c r="AX13" s="62" t="n">
        <v>100</v>
      </c>
      <c r="AY13" s="62" t="n">
        <v>62</v>
      </c>
      <c r="AZ13" s="62" t="n">
        <v>33</v>
      </c>
      <c r="BA13" s="62" t="n">
        <v>0</v>
      </c>
      <c r="BB13" s="62" t="n">
        <v>93</v>
      </c>
      <c r="BC13" s="62" t="n">
        <v>0</v>
      </c>
      <c r="BD13" s="62" t="n">
        <v>0</v>
      </c>
      <c r="BE13" s="62" t="n">
        <v>90</v>
      </c>
      <c r="BF13" s="62"/>
      <c r="BG13" s="62"/>
      <c r="BH13" s="58" t="n">
        <f aca="false">IFERROR(AVERAGE(AV13:BG13),0)</f>
        <v>47.3</v>
      </c>
      <c r="BI13" s="95" t="n">
        <v>100</v>
      </c>
      <c r="BJ13" s="95" t="n">
        <v>95</v>
      </c>
      <c r="BK13" s="62" t="n">
        <v>85</v>
      </c>
      <c r="BL13" s="62" t="n">
        <v>100</v>
      </c>
      <c r="BM13" s="62" t="n">
        <v>55</v>
      </c>
      <c r="BN13" s="62" t="n">
        <v>80</v>
      </c>
      <c r="BO13" s="62" t="n">
        <v>100</v>
      </c>
      <c r="BP13" s="62" t="n">
        <v>75</v>
      </c>
      <c r="BQ13" s="62" t="n">
        <v>80</v>
      </c>
      <c r="BR13" s="62" t="n">
        <v>90</v>
      </c>
      <c r="BS13" s="58" t="n">
        <f aca="false">IFERROR(AVERAGE(BI13:BR13),0)</f>
        <v>86</v>
      </c>
      <c r="BT13" s="61" t="n">
        <f aca="false">IFERROR(__xludf.dummyfunction("""COMPUTED_VALUE"""),100)</f>
        <v>100</v>
      </c>
      <c r="BU13" s="61" t="n">
        <f aca="false">IFERROR(__xludf.dummyfunction("""COMPUTED_VALUE"""),0)</f>
        <v>0</v>
      </c>
      <c r="BV13" s="61" t="n">
        <f aca="false">IFERROR(__xludf.dummyfunction("""COMPUTED_VALUE"""),0)</f>
        <v>0</v>
      </c>
      <c r="BW13" s="61" t="n">
        <f aca="false">IFERROR(__xludf.dummyfunction("""COMPUTED_VALUE"""),0)</f>
        <v>0</v>
      </c>
      <c r="BX13" s="61" t="n">
        <f aca="false">IFERROR(__xludf.dummyfunction("""COMPUTED_VALUE"""),0)</f>
        <v>0</v>
      </c>
      <c r="BY13" s="61" t="n">
        <f aca="false">IFERROR(__xludf.dummyfunction("""COMPUTED_VALUE"""),0)</f>
        <v>0</v>
      </c>
      <c r="BZ13" s="61" t="n">
        <f aca="false">IFERROR(__xludf.dummyfunction("""COMPUTED_VALUE"""),0)</f>
        <v>0</v>
      </c>
      <c r="CA13" s="61" t="n">
        <f aca="false">IFERROR(__xludf.dummyfunction("""COMPUTED_VALUE"""),0)</f>
        <v>0</v>
      </c>
      <c r="CB13" s="61" t="n">
        <f aca="false">IFERROR(__xludf.dummyfunction("""COMPUTED_VALUE"""),12.5)</f>
        <v>12.5</v>
      </c>
    </row>
    <row r="14" customFormat="false" ht="15.75" hidden="false" customHeight="true" outlineLevel="0" collapsed="false">
      <c r="A14" s="13" t="str">
        <f aca="false">$E14&amp;"-"&amp;$F14</f>
        <v>202060659-5</v>
      </c>
      <c r="B14" s="18" t="n">
        <f aca="false">$W14</f>
        <v>54</v>
      </c>
      <c r="C14" s="13"/>
      <c r="D14" s="63" t="n">
        <v>10</v>
      </c>
      <c r="E14" s="53" t="s">
        <v>747</v>
      </c>
      <c r="F14" s="53" t="s">
        <v>83</v>
      </c>
      <c r="G14" s="53" t="s">
        <v>748</v>
      </c>
      <c r="H14" s="53" t="s">
        <v>115</v>
      </c>
      <c r="I14" s="53" t="s">
        <v>749</v>
      </c>
      <c r="J14" s="53" t="s">
        <v>750</v>
      </c>
      <c r="K14" s="53" t="s">
        <v>751</v>
      </c>
      <c r="L14" s="53" t="s">
        <v>58</v>
      </c>
      <c r="M14" s="53" t="s">
        <v>64</v>
      </c>
      <c r="N14" s="53" t="s">
        <v>752</v>
      </c>
      <c r="O14" s="54" t="n">
        <f aca="false">$AA14</f>
        <v>100</v>
      </c>
      <c r="P14" s="54" t="n">
        <f aca="false">$AE14</f>
        <v>0</v>
      </c>
      <c r="Q14" s="66" t="n">
        <f aca="false">IFERROR(IF($V14&lt;&gt;0,ROUND(AVERAGE(AA14,AE14,AI14),0),ROUND(($O14*0.5+$P14*0.5),0)),)</f>
        <v>54</v>
      </c>
      <c r="R14" s="54" t="n">
        <f aca="false">$AU14</f>
        <v>63.5</v>
      </c>
      <c r="S14" s="54" t="n">
        <f aca="false">$BH14</f>
        <v>83.3</v>
      </c>
      <c r="T14" s="54" t="n">
        <f aca="false">$BS14</f>
        <v>85</v>
      </c>
      <c r="U14" s="54" t="n">
        <f aca="false">$CB14</f>
        <v>100</v>
      </c>
      <c r="V14" s="55" t="n">
        <f aca="false">$AI14</f>
        <v>62</v>
      </c>
      <c r="W14" s="56" t="n">
        <f aca="false">IF($Q14&gt;=55,ROUND($Q14*$Q$3+$R14*$R$3+$S14*$S$3+$T14*$T$3+$U14*$U$3,0),$Q14)</f>
        <v>54</v>
      </c>
      <c r="X14" s="54" t="n">
        <v>20</v>
      </c>
      <c r="Y14" s="57" t="n">
        <v>30</v>
      </c>
      <c r="Z14" s="57" t="n">
        <v>50</v>
      </c>
      <c r="AA14" s="58" t="n">
        <f aca="false">IFERROR(SUM(X14:Z14),0)</f>
        <v>100</v>
      </c>
      <c r="AB14" s="79" t="n">
        <v>0</v>
      </c>
      <c r="AC14" s="79" t="n">
        <v>0</v>
      </c>
      <c r="AD14" s="66" t="n">
        <v>0</v>
      </c>
      <c r="AE14" s="58" t="n">
        <f aca="false">ROUND(AB14+(AC14*AD14),0)</f>
        <v>0</v>
      </c>
      <c r="AF14" s="57" t="n">
        <v>12</v>
      </c>
      <c r="AG14" s="57" t="n">
        <v>50</v>
      </c>
      <c r="AH14" s="57" t="n">
        <v>1</v>
      </c>
      <c r="AI14" s="58" t="n">
        <f aca="false">ROUND(SUM(AF14:AG14)*AH14,0)</f>
        <v>62</v>
      </c>
      <c r="AJ14" s="61" t="n">
        <f aca="false">IFERROR(__xludf.dummyfunction("""COMPUTED_VALUE"""),100)</f>
        <v>100</v>
      </c>
      <c r="AK14" s="61" t="n">
        <f aca="false">IFERROR(__xludf.dummyfunction("""COMPUTED_VALUE"""),0)</f>
        <v>0</v>
      </c>
      <c r="AL14" s="61" t="n">
        <f aca="false">IFERROR(__xludf.dummyfunction("""COMPUTED_VALUE"""),100)</f>
        <v>100</v>
      </c>
      <c r="AM14" s="61" t="n">
        <f aca="false">IFERROR(__xludf.dummyfunction("""COMPUTED_VALUE"""),75)</f>
        <v>75</v>
      </c>
      <c r="AN14" s="61" t="n">
        <f aca="false">IFERROR(__xludf.dummyfunction("""COMPUTED_VALUE"""),100)</f>
        <v>100</v>
      </c>
      <c r="AO14" s="61" t="n">
        <f aca="false">IFERROR(__xludf.dummyfunction("""COMPUTED_VALUE"""),60)</f>
        <v>60</v>
      </c>
      <c r="AP14" s="61" t="n">
        <f aca="false">IFERROR(__xludf.dummyfunction("""COMPUTED_VALUE"""),100)</f>
        <v>100</v>
      </c>
      <c r="AQ14" s="61" t="n">
        <f aca="false">IFERROR(__xludf.dummyfunction("""COMPUTED_VALUE"""),0)</f>
        <v>0</v>
      </c>
      <c r="AR14" s="61" t="n">
        <f aca="false">IFERROR(__xludf.dummyfunction("""COMPUTED_VALUE"""),100)</f>
        <v>100</v>
      </c>
      <c r="AS14" s="61" t="n">
        <f aca="false">IFERROR(__xludf.dummyfunction("""COMPUTED_VALUE"""),0)</f>
        <v>0</v>
      </c>
      <c r="AT14" s="62"/>
      <c r="AU14" s="58" t="n">
        <f aca="false">IFERROR(AVERAGE(AJ14:AT14),0)</f>
        <v>63.5</v>
      </c>
      <c r="AV14" s="62" t="n">
        <v>0</v>
      </c>
      <c r="AW14" s="62" t="n">
        <v>100</v>
      </c>
      <c r="AX14" s="62" t="n">
        <v>33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100</v>
      </c>
      <c r="BD14" s="62" t="n">
        <v>100</v>
      </c>
      <c r="BE14" s="62" t="n">
        <v>100</v>
      </c>
      <c r="BF14" s="62"/>
      <c r="BG14" s="62"/>
      <c r="BH14" s="58" t="n">
        <f aca="false">IFERROR(AVERAGE(AV14:BG14),0)</f>
        <v>83.3</v>
      </c>
      <c r="BI14" s="95" t="n">
        <v>100</v>
      </c>
      <c r="BJ14" s="95" t="n">
        <v>100</v>
      </c>
      <c r="BK14" s="62" t="n">
        <v>100</v>
      </c>
      <c r="BL14" s="62" t="n">
        <v>100</v>
      </c>
      <c r="BM14" s="62" t="n">
        <v>100</v>
      </c>
      <c r="BN14" s="62" t="n">
        <v>100</v>
      </c>
      <c r="BO14" s="62" t="n">
        <v>80</v>
      </c>
      <c r="BP14" s="62" t="n">
        <v>90</v>
      </c>
      <c r="BQ14" s="62" t="n">
        <v>80</v>
      </c>
      <c r="BR14" s="62" t="n">
        <v>0</v>
      </c>
      <c r="BS14" s="58" t="n">
        <f aca="false">IFERROR(AVERAGE(BI14:BR14),0)</f>
        <v>85</v>
      </c>
      <c r="BT14" s="61" t="n">
        <f aca="false">IFERROR(__xludf.dummyfunction("""COMPUTED_VALUE"""),100)</f>
        <v>100</v>
      </c>
      <c r="BU14" s="61" t="n">
        <f aca="false">IFERROR(__xludf.dummyfunction("""COMPUTED_VALUE"""),100)</f>
        <v>100</v>
      </c>
      <c r="BV14" s="61" t="n">
        <f aca="false">IFERROR(__xludf.dummyfunction("""COMPUTED_VALUE"""),100)</f>
        <v>100</v>
      </c>
      <c r="BW14" s="61" t="n">
        <f aca="false">IFERROR(__xludf.dummyfunction("""COMPUTED_VALUE"""),100)</f>
        <v>100</v>
      </c>
      <c r="BX14" s="61" t="n">
        <f aca="false">IFERROR(__xludf.dummyfunction("""COMPUTED_VALUE"""),100)</f>
        <v>100</v>
      </c>
      <c r="BY14" s="61" t="n">
        <f aca="false">IFERROR(__xludf.dummyfunction("""COMPUTED_VALUE"""),100)</f>
        <v>100</v>
      </c>
      <c r="BZ14" s="61" t="n">
        <f aca="false">IFERROR(__xludf.dummyfunction("""COMPUTED_VALUE"""),100)</f>
        <v>100</v>
      </c>
      <c r="CA14" s="61" t="n">
        <f aca="false">IFERROR(__xludf.dummyfunction("""COMPUTED_VALUE"""),100)</f>
        <v>100</v>
      </c>
      <c r="CB14" s="61" t="n">
        <f aca="false">IFERROR(__xludf.dummyfunction("""COMPUTED_VALUE"""),100)</f>
        <v>100</v>
      </c>
    </row>
    <row r="15" customFormat="false" ht="15.75" hidden="false" customHeight="true" outlineLevel="0" collapsed="false">
      <c r="A15" s="13" t="str">
        <f aca="false">$E15&amp;"-"&amp;$F15</f>
        <v>202060583-1</v>
      </c>
      <c r="B15" s="18" t="n">
        <f aca="false">$W15</f>
        <v>99</v>
      </c>
      <c r="C15" s="13"/>
      <c r="D15" s="63" t="n">
        <v>11</v>
      </c>
      <c r="E15" s="53" t="s">
        <v>753</v>
      </c>
      <c r="F15" s="53" t="s">
        <v>58</v>
      </c>
      <c r="G15" s="53" t="s">
        <v>754</v>
      </c>
      <c r="H15" s="53" t="s">
        <v>67</v>
      </c>
      <c r="I15" s="53" t="s">
        <v>755</v>
      </c>
      <c r="J15" s="53" t="s">
        <v>756</v>
      </c>
      <c r="K15" s="53" t="s">
        <v>757</v>
      </c>
      <c r="L15" s="53" t="s">
        <v>58</v>
      </c>
      <c r="M15" s="53" t="s">
        <v>64</v>
      </c>
      <c r="N15" s="53" t="s">
        <v>758</v>
      </c>
      <c r="O15" s="54" t="n">
        <f aca="false">$AA15</f>
        <v>100</v>
      </c>
      <c r="P15" s="54" t="n">
        <f aca="false">$AE15</f>
        <v>100</v>
      </c>
      <c r="Q15" s="54" t="n">
        <f aca="false">IFERROR(IF($V15&lt;&gt;0,ROUND((MAX(O15:P15)*0.5+$V15*0.5),0),ROUND(($O15*0.5+$P15*0.5),0)),)</f>
        <v>100</v>
      </c>
      <c r="R15" s="54" t="n">
        <f aca="false">$AU15</f>
        <v>100</v>
      </c>
      <c r="S15" s="54" t="n">
        <f aca="false">$BH15</f>
        <v>100</v>
      </c>
      <c r="T15" s="54" t="n">
        <f aca="false">$BS15</f>
        <v>97</v>
      </c>
      <c r="U15" s="54" t="n">
        <f aca="false">$CB15</f>
        <v>100</v>
      </c>
      <c r="V15" s="55" t="n">
        <f aca="false">$AI15</f>
        <v>0</v>
      </c>
      <c r="W15" s="56" t="n">
        <f aca="false">IF($Q15&gt;=55,ROUND($Q15*$Q$3+$R15*$R$3+$S15*$S$3+$T15*$T$3+$U15*$U$3,0),$Q15)</f>
        <v>99</v>
      </c>
      <c r="X15" s="54" t="n">
        <v>20</v>
      </c>
      <c r="Y15" s="57" t="n">
        <v>30</v>
      </c>
      <c r="Z15" s="57" t="n">
        <v>50</v>
      </c>
      <c r="AA15" s="58" t="n">
        <f aca="false">IFERROR(SUM(X15:Z15),0)</f>
        <v>100</v>
      </c>
      <c r="AB15" s="57" t="n">
        <v>30</v>
      </c>
      <c r="AC15" s="57" t="n">
        <v>70</v>
      </c>
      <c r="AD15" s="54" t="n">
        <v>1</v>
      </c>
      <c r="AE15" s="58" t="n">
        <f aca="false">ROUND(AB15+(AC15*AD15),0)</f>
        <v>100</v>
      </c>
      <c r="AF15" s="57"/>
      <c r="AG15" s="57"/>
      <c r="AH15" s="57"/>
      <c r="AI15" s="58" t="n">
        <f aca="false">ROUND(SUM(AF15:AG15)*AH15,0)</f>
        <v>0</v>
      </c>
      <c r="AJ15" s="61" t="n">
        <f aca="false">IFERROR(__xludf.dummyfunction("""COMPUTED_VALUE"""),100)</f>
        <v>100</v>
      </c>
      <c r="AK15" s="61" t="n">
        <f aca="false">IFERROR(__xludf.dummyfunction("""COMPUTED_VALUE"""),100)</f>
        <v>100</v>
      </c>
      <c r="AL15" s="61" t="n">
        <f aca="false">IFERROR(__xludf.dummyfunction("""COMPUTED_VALUE"""),100)</f>
        <v>100</v>
      </c>
      <c r="AM15" s="61" t="n">
        <f aca="false">IFERROR(__xludf.dummyfunction("""COMPUTED_VALUE"""),100)</f>
        <v>100</v>
      </c>
      <c r="AN15" s="61" t="n">
        <f aca="false">IFERROR(__xludf.dummyfunction("""COMPUTED_VALUE"""),100)</f>
        <v>100</v>
      </c>
      <c r="AO15" s="61" t="n">
        <f aca="false">IFERROR(__xludf.dummyfunction("""COMPUTED_VALUE"""),100)</f>
        <v>100</v>
      </c>
      <c r="AP15" s="61" t="n">
        <f aca="false">IFERROR(__xludf.dummyfunction("""COMPUTED_VALUE"""),100)</f>
        <v>100</v>
      </c>
      <c r="AQ15" s="61" t="n">
        <f aca="false">IFERROR(__xludf.dummyfunction("""COMPUTED_VALUE"""),100)</f>
        <v>100</v>
      </c>
      <c r="AR15" s="61" t="n">
        <f aca="false">IFERROR(__xludf.dummyfunction("""COMPUTED_VALUE"""),100)</f>
        <v>100</v>
      </c>
      <c r="AS15" s="61" t="n">
        <f aca="false">IFERROR(__xludf.dummyfunction("""COMPUTED_VALUE"""),100)</f>
        <v>100</v>
      </c>
      <c r="AT15" s="62"/>
      <c r="AU15" s="58" t="n">
        <f aca="false">IFERROR(AVERAGE(AJ15:AT15),0)</f>
        <v>100</v>
      </c>
      <c r="AV15" s="62" t="n">
        <v>100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/>
      <c r="BG15" s="62"/>
      <c r="BH15" s="58" t="n">
        <f aca="false">IFERROR(AVERAGE(AV15:BG15),0)</f>
        <v>100</v>
      </c>
      <c r="BI15" s="95" t="n">
        <v>100</v>
      </c>
      <c r="BJ15" s="95" t="n">
        <v>100</v>
      </c>
      <c r="BK15" s="62" t="n">
        <v>90</v>
      </c>
      <c r="BL15" s="62" t="n">
        <v>100</v>
      </c>
      <c r="BM15" s="62" t="n">
        <v>100</v>
      </c>
      <c r="BN15" s="62" t="n">
        <v>100</v>
      </c>
      <c r="BO15" s="62" t="n">
        <v>100</v>
      </c>
      <c r="BP15" s="62" t="n">
        <v>100</v>
      </c>
      <c r="BQ15" s="62" t="n">
        <v>80</v>
      </c>
      <c r="BR15" s="62" t="n">
        <v>100</v>
      </c>
      <c r="BS15" s="58" t="n">
        <f aca="false">IFERROR(AVERAGE(BI15:BR15),0)</f>
        <v>97</v>
      </c>
      <c r="BT15" s="61" t="n">
        <f aca="false">IFERROR(__xludf.dummyfunction("""COMPUTED_VALUE"""),100)</f>
        <v>100</v>
      </c>
      <c r="BU15" s="61" t="n">
        <f aca="false">IFERROR(__xludf.dummyfunction("""COMPUTED_VALUE"""),100)</f>
        <v>100</v>
      </c>
      <c r="BV15" s="61" t="n">
        <f aca="false">IFERROR(__xludf.dummyfunction("""COMPUTED_VALUE"""),100)</f>
        <v>100</v>
      </c>
      <c r="BW15" s="61" t="n">
        <f aca="false">IFERROR(__xludf.dummyfunction("""COMPUTED_VALUE"""),100)</f>
        <v>100</v>
      </c>
      <c r="BX15" s="61" t="n">
        <f aca="false">IFERROR(__xludf.dummyfunction("""COMPUTED_VALUE"""),100)</f>
        <v>100</v>
      </c>
      <c r="BY15" s="61" t="n">
        <f aca="false">IFERROR(__xludf.dummyfunction("""COMPUTED_VALUE"""),100)</f>
        <v>100</v>
      </c>
      <c r="BZ15" s="61" t="n">
        <f aca="false">IFERROR(__xludf.dummyfunction("""COMPUTED_VALUE"""),100)</f>
        <v>100</v>
      </c>
      <c r="CA15" s="61" t="n">
        <f aca="false">IFERROR(__xludf.dummyfunction("""COMPUTED_VALUE"""),100)</f>
        <v>100</v>
      </c>
      <c r="CB15" s="61" t="n">
        <f aca="false">IFERROR(__xludf.dummyfunction("""COMPUTED_VALUE"""),100)</f>
        <v>100</v>
      </c>
    </row>
    <row r="16" customFormat="false" ht="15.75" hidden="false" customHeight="true" outlineLevel="0" collapsed="false">
      <c r="A16" s="13" t="str">
        <f aca="false">$E16&amp;"-"&amp;$F16</f>
        <v>202060596-3</v>
      </c>
      <c r="B16" s="18" t="n">
        <f aca="false">$W16</f>
        <v>75</v>
      </c>
      <c r="C16" s="13"/>
      <c r="D16" s="63" t="n">
        <v>12</v>
      </c>
      <c r="E16" s="53" t="s">
        <v>759</v>
      </c>
      <c r="F16" s="53" t="s">
        <v>108</v>
      </c>
      <c r="G16" s="53" t="s">
        <v>760</v>
      </c>
      <c r="H16" s="53" t="s">
        <v>113</v>
      </c>
      <c r="I16" s="53" t="s">
        <v>116</v>
      </c>
      <c r="J16" s="53" t="s">
        <v>455</v>
      </c>
      <c r="K16" s="53" t="s">
        <v>761</v>
      </c>
      <c r="L16" s="53" t="s">
        <v>58</v>
      </c>
      <c r="M16" s="53" t="s">
        <v>64</v>
      </c>
      <c r="N16" s="53" t="s">
        <v>762</v>
      </c>
      <c r="O16" s="54" t="n">
        <f aca="false">$AA16</f>
        <v>40</v>
      </c>
      <c r="P16" s="54" t="n">
        <f aca="false">$AE16</f>
        <v>100</v>
      </c>
      <c r="Q16" s="54" t="n">
        <f aca="false">IFERROR(IF($V16&lt;&gt;0,ROUND((MAX(O16:P16)*0.5+$V16*0.5),0),ROUND(($O16*0.5+$P16*0.5),0)),)</f>
        <v>70</v>
      </c>
      <c r="R16" s="54" t="n">
        <f aca="false">$AU16</f>
        <v>67.5</v>
      </c>
      <c r="S16" s="54" t="n">
        <f aca="false">$BH16</f>
        <v>88.6</v>
      </c>
      <c r="T16" s="54" t="n">
        <f aca="false">$BS16</f>
        <v>95.5</v>
      </c>
      <c r="U16" s="54" t="n">
        <f aca="false">$CB16</f>
        <v>68.625</v>
      </c>
      <c r="V16" s="55" t="n">
        <f aca="false">$AI16</f>
        <v>0</v>
      </c>
      <c r="W16" s="56" t="n">
        <f aca="false">IF($Q16&gt;=55,ROUND($Q16*$Q$3+$R16*$R$3+$S16*$S$3+$T16*$T$3+$U16*$U$3,0),$Q16)</f>
        <v>75</v>
      </c>
      <c r="X16" s="54" t="n">
        <v>20</v>
      </c>
      <c r="Y16" s="57" t="n">
        <v>0</v>
      </c>
      <c r="Z16" s="57" t="n">
        <v>20</v>
      </c>
      <c r="AA16" s="58" t="n">
        <f aca="false">IFERROR(SUM(X16:Z16),0)</f>
        <v>40</v>
      </c>
      <c r="AB16" s="57" t="n">
        <v>30</v>
      </c>
      <c r="AC16" s="57" t="n">
        <v>70</v>
      </c>
      <c r="AD16" s="54" t="n">
        <v>1</v>
      </c>
      <c r="AE16" s="58" t="n">
        <f aca="false">ROUND(AB16+(AC16*AD16),0)</f>
        <v>100</v>
      </c>
      <c r="AF16" s="57"/>
      <c r="AG16" s="57"/>
      <c r="AH16" s="57"/>
      <c r="AI16" s="58" t="n">
        <f aca="false">ROUND(SUM(AF16:AG16)*AH16,0)</f>
        <v>0</v>
      </c>
      <c r="AJ16" s="61" t="n">
        <f aca="false">IFERROR(__xludf.dummyfunction("""COMPUTED_VALUE"""),67)</f>
        <v>67</v>
      </c>
      <c r="AK16" s="61" t="n">
        <f aca="false">IFERROR(__xludf.dummyfunction("""COMPUTED_VALUE"""),100)</f>
        <v>100</v>
      </c>
      <c r="AL16" s="61" t="n">
        <f aca="false">IFERROR(__xludf.dummyfunction("""COMPUTED_VALUE"""),0)</f>
        <v>0</v>
      </c>
      <c r="AM16" s="61" t="n">
        <f aca="false">IFERROR(__xludf.dummyfunction("""COMPUTED_VALUE"""),100)</f>
        <v>100</v>
      </c>
      <c r="AN16" s="61" t="n">
        <f aca="false">IFERROR(__xludf.dummyfunction("""COMPUTED_VALUE"""),75)</f>
        <v>75</v>
      </c>
      <c r="AO16" s="61" t="n">
        <f aca="false">IFERROR(__xludf.dummyfunction("""COMPUTED_VALUE"""),60)</f>
        <v>60</v>
      </c>
      <c r="AP16" s="61" t="n">
        <f aca="false">IFERROR(__xludf.dummyfunction("""COMPUTED_VALUE"""),80)</f>
        <v>80</v>
      </c>
      <c r="AQ16" s="61" t="n">
        <f aca="false">IFERROR(__xludf.dummyfunction("""COMPUTED_VALUE"""),33)</f>
        <v>33</v>
      </c>
      <c r="AR16" s="61" t="n">
        <f aca="false">IFERROR(__xludf.dummyfunction("""COMPUTED_VALUE"""),60)</f>
        <v>60</v>
      </c>
      <c r="AS16" s="61" t="n">
        <f aca="false">IFERROR(__xludf.dummyfunction("""COMPUTED_VALUE"""),100)</f>
        <v>100</v>
      </c>
      <c r="AT16" s="62"/>
      <c r="AU16" s="58" t="n">
        <f aca="false">IFERROR(AVERAGE(AJ16:AT16),0)</f>
        <v>67.5</v>
      </c>
      <c r="AV16" s="62" t="n">
        <v>90</v>
      </c>
      <c r="AW16" s="62" t="n">
        <v>85</v>
      </c>
      <c r="AX16" s="62" t="n">
        <v>100</v>
      </c>
      <c r="AY16" s="62" t="n">
        <v>88</v>
      </c>
      <c r="AZ16" s="62" t="n">
        <v>55</v>
      </c>
      <c r="BA16" s="62" t="n">
        <v>90</v>
      </c>
      <c r="BB16" s="62" t="n">
        <v>94</v>
      </c>
      <c r="BC16" s="62" t="n">
        <v>100</v>
      </c>
      <c r="BD16" s="62" t="n">
        <v>96</v>
      </c>
      <c r="BE16" s="62" t="n">
        <v>88</v>
      </c>
      <c r="BF16" s="62"/>
      <c r="BG16" s="62"/>
      <c r="BH16" s="58" t="n">
        <f aca="false">IFERROR(AVERAGE(AV16:BG16),0)</f>
        <v>88.6</v>
      </c>
      <c r="BI16" s="95" t="n">
        <v>90</v>
      </c>
      <c r="BJ16" s="95" t="n">
        <v>95</v>
      </c>
      <c r="BK16" s="62" t="n">
        <v>90</v>
      </c>
      <c r="BL16" s="62" t="n">
        <v>100</v>
      </c>
      <c r="BM16" s="62" t="n">
        <v>100</v>
      </c>
      <c r="BN16" s="62" t="n">
        <v>100</v>
      </c>
      <c r="BO16" s="62" t="n">
        <v>100</v>
      </c>
      <c r="BP16" s="62" t="n">
        <v>100</v>
      </c>
      <c r="BQ16" s="62" t="n">
        <v>80</v>
      </c>
      <c r="BR16" s="62" t="n">
        <v>100</v>
      </c>
      <c r="BS16" s="58" t="n">
        <f aca="false">IFERROR(AVERAGE(BI16:BR16),0)</f>
        <v>95.5</v>
      </c>
      <c r="BT16" s="61" t="n">
        <f aca="false">IFERROR(__xludf.dummyfunction("""COMPUTED_VALUE"""),100)</f>
        <v>100</v>
      </c>
      <c r="BU16" s="61" t="n">
        <f aca="false">IFERROR(__xludf.dummyfunction("""COMPUTED_VALUE"""),80)</f>
        <v>80</v>
      </c>
      <c r="BV16" s="61" t="n">
        <f aca="false">IFERROR(__xludf.dummyfunction("""COMPUTED_VALUE"""),0)</f>
        <v>0</v>
      </c>
      <c r="BW16" s="61" t="n">
        <f aca="false">IFERROR(__xludf.dummyfunction("""COMPUTED_VALUE"""),0)</f>
        <v>0</v>
      </c>
      <c r="BX16" s="61" t="n">
        <f aca="false">IFERROR(__xludf.dummyfunction("""COMPUTED_VALUE"""),69)</f>
        <v>69</v>
      </c>
      <c r="BY16" s="61" t="n">
        <f aca="false">IFERROR(__xludf.dummyfunction("""COMPUTED_VALUE"""),100)</f>
        <v>100</v>
      </c>
      <c r="BZ16" s="61" t="n">
        <f aca="false">IFERROR(__xludf.dummyfunction("""COMPUTED_VALUE"""),100)</f>
        <v>100</v>
      </c>
      <c r="CA16" s="61" t="n">
        <f aca="false">IFERROR(__xludf.dummyfunction("""COMPUTED_VALUE"""),100)</f>
        <v>100</v>
      </c>
      <c r="CB16" s="61" t="n">
        <f aca="false">IFERROR(__xludf.dummyfunction("""COMPUTED_VALUE"""),68.625)</f>
        <v>68.625</v>
      </c>
    </row>
    <row r="17" customFormat="false" ht="15.75" hidden="false" customHeight="true" outlineLevel="0" collapsed="false">
      <c r="A17" s="13" t="str">
        <f aca="false">$E17&amp;"-"&amp;$F17</f>
        <v>202060620-k</v>
      </c>
      <c r="B17" s="18" t="n">
        <f aca="false">$W17</f>
        <v>96</v>
      </c>
      <c r="C17" s="13"/>
      <c r="D17" s="63" t="n">
        <v>13</v>
      </c>
      <c r="E17" s="53" t="s">
        <v>763</v>
      </c>
      <c r="F17" s="53" t="s">
        <v>278</v>
      </c>
      <c r="G17" s="53" t="s">
        <v>764</v>
      </c>
      <c r="H17" s="53" t="s">
        <v>83</v>
      </c>
      <c r="I17" s="53" t="s">
        <v>765</v>
      </c>
      <c r="J17" s="53" t="s">
        <v>766</v>
      </c>
      <c r="K17" s="53" t="s">
        <v>288</v>
      </c>
      <c r="L17" s="53" t="s">
        <v>58</v>
      </c>
      <c r="M17" s="53" t="s">
        <v>64</v>
      </c>
      <c r="N17" s="53" t="s">
        <v>767</v>
      </c>
      <c r="O17" s="54" t="n">
        <f aca="false">$AA17</f>
        <v>95</v>
      </c>
      <c r="P17" s="54" t="n">
        <f aca="false">$AE17</f>
        <v>95</v>
      </c>
      <c r="Q17" s="54" t="n">
        <f aca="false">IFERROR(IF($V17&lt;&gt;0,ROUND((MAX(O17:P17)*0.5+$V17*0.5),0),ROUND(($O17*0.5+$P17*0.5),0)),)</f>
        <v>95</v>
      </c>
      <c r="R17" s="54" t="n">
        <f aca="false">$AU17</f>
        <v>98</v>
      </c>
      <c r="S17" s="54" t="n">
        <f aca="false">$BH17</f>
        <v>100</v>
      </c>
      <c r="T17" s="54" t="n">
        <f aca="false">$BS17</f>
        <v>95.5</v>
      </c>
      <c r="U17" s="54" t="n">
        <f aca="false">$CB17</f>
        <v>100</v>
      </c>
      <c r="V17" s="55" t="n">
        <f aca="false">$AI17</f>
        <v>0</v>
      </c>
      <c r="W17" s="56" t="n">
        <f aca="false">IF($Q17&gt;=55,ROUND($Q17*$Q$3+$R17*$R$3+$S17*$S$3+$T17*$T$3+$U17*$U$3,0),$Q17)</f>
        <v>96</v>
      </c>
      <c r="X17" s="54" t="n">
        <v>20</v>
      </c>
      <c r="Y17" s="57" t="n">
        <v>30</v>
      </c>
      <c r="Z17" s="57" t="n">
        <v>45</v>
      </c>
      <c r="AA17" s="58" t="n">
        <f aca="false">IFERROR(SUM(X17:Z17),0)</f>
        <v>95</v>
      </c>
      <c r="AB17" s="57" t="n">
        <v>30</v>
      </c>
      <c r="AC17" s="57" t="n">
        <v>65</v>
      </c>
      <c r="AD17" s="54" t="n">
        <v>1</v>
      </c>
      <c r="AE17" s="58" t="n">
        <f aca="false">ROUND(AB17+(AC17*AD17),0)</f>
        <v>95</v>
      </c>
      <c r="AF17" s="57"/>
      <c r="AG17" s="57"/>
      <c r="AH17" s="57"/>
      <c r="AI17" s="58" t="n">
        <f aca="false">ROUND(SUM(AF17:AG17)*AH17,0)</f>
        <v>0</v>
      </c>
      <c r="AJ17" s="61" t="n">
        <f aca="false">IFERROR(__xludf.dummyfunction("""COMPUTED_VALUE"""),100)</f>
        <v>100</v>
      </c>
      <c r="AK17" s="61" t="n">
        <f aca="false">IFERROR(__xludf.dummyfunction("""COMPUTED_VALUE"""),100)</f>
        <v>100</v>
      </c>
      <c r="AL17" s="61" t="n">
        <f aca="false">IFERROR(__xludf.dummyfunction("""COMPUTED_VALUE"""),100)</f>
        <v>100</v>
      </c>
      <c r="AM17" s="61" t="n">
        <f aca="false">IFERROR(__xludf.dummyfunction("""COMPUTED_VALUE"""),100)</f>
        <v>100</v>
      </c>
      <c r="AN17" s="61" t="n">
        <f aca="false">IFERROR(__xludf.dummyfunction("""COMPUTED_VALUE"""),100)</f>
        <v>100</v>
      </c>
      <c r="AO17" s="61" t="n">
        <f aca="false">IFERROR(__xludf.dummyfunction("""COMPUTED_VALUE"""),80)</f>
        <v>80</v>
      </c>
      <c r="AP17" s="61" t="n">
        <f aca="false">IFERROR(__xludf.dummyfunction("""COMPUTED_VALUE"""),100)</f>
        <v>100</v>
      </c>
      <c r="AQ17" s="61" t="n">
        <f aca="false">IFERROR(__xludf.dummyfunction("""COMPUTED_VALUE"""),100)</f>
        <v>100</v>
      </c>
      <c r="AR17" s="61" t="n">
        <f aca="false">IFERROR(__xludf.dummyfunction("""COMPUTED_VALUE"""),100)</f>
        <v>100</v>
      </c>
      <c r="AS17" s="61" t="n">
        <f aca="false">IFERROR(__xludf.dummyfunction("""COMPUTED_VALUE"""),100)</f>
        <v>100</v>
      </c>
      <c r="AT17" s="62"/>
      <c r="AU17" s="58" t="n">
        <f aca="false">IFERROR(AVERAGE(AJ17:AT17),0)</f>
        <v>98</v>
      </c>
      <c r="AV17" s="62" t="n">
        <v>100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/>
      <c r="BG17" s="62"/>
      <c r="BH17" s="58" t="n">
        <f aca="false">IFERROR(AVERAGE(AV17:BG17),0)</f>
        <v>100</v>
      </c>
      <c r="BI17" s="95" t="n">
        <v>100</v>
      </c>
      <c r="BJ17" s="95" t="n">
        <v>100</v>
      </c>
      <c r="BK17" s="62" t="n">
        <v>90</v>
      </c>
      <c r="BL17" s="62" t="n">
        <v>100</v>
      </c>
      <c r="BM17" s="62" t="n">
        <v>100</v>
      </c>
      <c r="BN17" s="62" t="n">
        <v>90</v>
      </c>
      <c r="BO17" s="62" t="n">
        <v>100</v>
      </c>
      <c r="BP17" s="62" t="n">
        <v>95</v>
      </c>
      <c r="BQ17" s="62" t="n">
        <v>80</v>
      </c>
      <c r="BR17" s="62" t="n">
        <v>100</v>
      </c>
      <c r="BS17" s="58" t="n">
        <f aca="false">IFERROR(AVERAGE(BI17:BR17),0)</f>
        <v>95.5</v>
      </c>
      <c r="BT17" s="61" t="n">
        <f aca="false">IFERROR(__xludf.dummyfunction("""COMPUTED_VALUE"""),100)</f>
        <v>100</v>
      </c>
      <c r="BU17" s="61" t="n">
        <f aca="false">IFERROR(__xludf.dummyfunction("""COMPUTED_VALUE"""),100)</f>
        <v>100</v>
      </c>
      <c r="BV17" s="61" t="n">
        <f aca="false">IFERROR(__xludf.dummyfunction("""COMPUTED_VALUE"""),100)</f>
        <v>100</v>
      </c>
      <c r="BW17" s="61" t="n">
        <f aca="false">IFERROR(__xludf.dummyfunction("""COMPUTED_VALUE"""),100)</f>
        <v>100</v>
      </c>
      <c r="BX17" s="61" t="n">
        <f aca="false">IFERROR(__xludf.dummyfunction("""COMPUTED_VALUE"""),100)</f>
        <v>100</v>
      </c>
      <c r="BY17" s="61" t="n">
        <f aca="false">IFERROR(__xludf.dummyfunction("""COMPUTED_VALUE"""),100)</f>
        <v>100</v>
      </c>
      <c r="BZ17" s="61" t="n">
        <f aca="false">IFERROR(__xludf.dummyfunction("""COMPUTED_VALUE"""),100)</f>
        <v>100</v>
      </c>
      <c r="CA17" s="61" t="n">
        <f aca="false">IFERROR(__xludf.dummyfunction("""COMPUTED_VALUE"""),100)</f>
        <v>100</v>
      </c>
      <c r="CB17" s="61" t="n">
        <f aca="false">IFERROR(__xludf.dummyfunction("""COMPUTED_VALUE"""),100)</f>
        <v>100</v>
      </c>
    </row>
    <row r="18" customFormat="false" ht="15.75" hidden="false" customHeight="true" outlineLevel="0" collapsed="false">
      <c r="A18" s="13" t="str">
        <f aca="false">$E18&amp;"-"&amp;$F18</f>
        <v>202060623-4</v>
      </c>
      <c r="B18" s="18" t="n">
        <f aca="false">$W18</f>
        <v>73</v>
      </c>
      <c r="C18" s="13"/>
      <c r="D18" s="63" t="n">
        <v>14</v>
      </c>
      <c r="E18" s="53" t="s">
        <v>768</v>
      </c>
      <c r="F18" s="53" t="s">
        <v>122</v>
      </c>
      <c r="G18" s="53" t="s">
        <v>769</v>
      </c>
      <c r="H18" s="53" t="s">
        <v>122</v>
      </c>
      <c r="I18" s="53" t="s">
        <v>364</v>
      </c>
      <c r="J18" s="53" t="s">
        <v>770</v>
      </c>
      <c r="K18" s="53" t="s">
        <v>771</v>
      </c>
      <c r="L18" s="53" t="s">
        <v>58</v>
      </c>
      <c r="M18" s="53" t="s">
        <v>64</v>
      </c>
      <c r="N18" s="53" t="s">
        <v>772</v>
      </c>
      <c r="O18" s="54" t="n">
        <f aca="false">$AA18</f>
        <v>70</v>
      </c>
      <c r="P18" s="54" t="n">
        <f aca="false">$AE18</f>
        <v>50</v>
      </c>
      <c r="Q18" s="54" t="n">
        <f aca="false">IFERROR(IF($V18&lt;&gt;0,ROUND((MAX(O18:P18)*0.5+$V18*0.5),0),ROUND(($O18*0.5+$P18*0.5),0)),)</f>
        <v>60</v>
      </c>
      <c r="R18" s="54" t="n">
        <f aca="false">$AU18</f>
        <v>76.3</v>
      </c>
      <c r="S18" s="54" t="n">
        <f aca="false">$BH18</f>
        <v>93.3</v>
      </c>
      <c r="T18" s="54" t="n">
        <f aca="false">$BS18</f>
        <v>88.5</v>
      </c>
      <c r="U18" s="54" t="n">
        <f aca="false">$CB18</f>
        <v>100</v>
      </c>
      <c r="V18" s="55" t="n">
        <f aca="false">$AI18</f>
        <v>0</v>
      </c>
      <c r="W18" s="56" t="n">
        <f aca="false">IF($Q18&gt;=55,ROUND($Q18*$Q$3+$R18*$R$3+$S18*$S$3+$T18*$T$3+$U18*$U$3,0),$Q18)</f>
        <v>73</v>
      </c>
      <c r="X18" s="54" t="n">
        <v>20</v>
      </c>
      <c r="Y18" s="57" t="n">
        <v>30</v>
      </c>
      <c r="Z18" s="57" t="n">
        <v>20</v>
      </c>
      <c r="AA18" s="58" t="n">
        <f aca="false">IFERROR(SUM(X18:Z18),0)</f>
        <v>70</v>
      </c>
      <c r="AB18" s="57" t="n">
        <v>20</v>
      </c>
      <c r="AC18" s="57" t="n">
        <v>30</v>
      </c>
      <c r="AD18" s="54" t="n">
        <v>1</v>
      </c>
      <c r="AE18" s="58" t="n">
        <f aca="false">ROUND(AB18+(AC18*AD18),0)</f>
        <v>50</v>
      </c>
      <c r="AF18" s="57"/>
      <c r="AG18" s="57"/>
      <c r="AH18" s="57"/>
      <c r="AI18" s="58" t="n">
        <f aca="false">ROUND(SUM(AF18:AG18)*AH18,0)</f>
        <v>0</v>
      </c>
      <c r="AJ18" s="61" t="n">
        <f aca="false">IFERROR(__xludf.dummyfunction("""COMPUTED_VALUE"""),83)</f>
        <v>83</v>
      </c>
      <c r="AK18" s="61" t="n">
        <f aca="false">IFERROR(__xludf.dummyfunction("""COMPUTED_VALUE"""),0)</f>
        <v>0</v>
      </c>
      <c r="AL18" s="61" t="n">
        <f aca="false">IFERROR(__xludf.dummyfunction("""COMPUTED_VALUE"""),100)</f>
        <v>100</v>
      </c>
      <c r="AM18" s="61" t="n">
        <f aca="false">IFERROR(__xludf.dummyfunction("""COMPUTED_VALUE"""),100)</f>
        <v>100</v>
      </c>
      <c r="AN18" s="61" t="n">
        <f aca="false">IFERROR(__xludf.dummyfunction("""COMPUTED_VALUE"""),100)</f>
        <v>100</v>
      </c>
      <c r="AO18" s="61" t="n">
        <f aca="false">IFERROR(__xludf.dummyfunction("""COMPUTED_VALUE"""),0)</f>
        <v>0</v>
      </c>
      <c r="AP18" s="61" t="n">
        <f aca="false">IFERROR(__xludf.dummyfunction("""COMPUTED_VALUE"""),100)</f>
        <v>100</v>
      </c>
      <c r="AQ18" s="61" t="n">
        <f aca="false">IFERROR(__xludf.dummyfunction("""COMPUTED_VALUE"""),100)</f>
        <v>100</v>
      </c>
      <c r="AR18" s="61" t="n">
        <f aca="false">IFERROR(__xludf.dummyfunction("""COMPUTED_VALUE"""),80)</f>
        <v>80</v>
      </c>
      <c r="AS18" s="61" t="n">
        <f aca="false">IFERROR(__xludf.dummyfunction("""COMPUTED_VALUE"""),100)</f>
        <v>100</v>
      </c>
      <c r="AT18" s="62"/>
      <c r="AU18" s="58" t="n">
        <f aca="false">IFERROR(AVERAGE(AJ18:AT18),0)</f>
        <v>76.3</v>
      </c>
      <c r="AV18" s="62" t="n">
        <v>33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/>
      <c r="BG18" s="62"/>
      <c r="BH18" s="58" t="n">
        <f aca="false">IFERROR(AVERAGE(AV18:BG18),0)</f>
        <v>93.3</v>
      </c>
      <c r="BI18" s="95" t="n">
        <v>90</v>
      </c>
      <c r="BJ18" s="95" t="n">
        <v>85</v>
      </c>
      <c r="BK18" s="62" t="n">
        <v>80</v>
      </c>
      <c r="BL18" s="62" t="n">
        <v>100</v>
      </c>
      <c r="BM18" s="62" t="n">
        <v>105</v>
      </c>
      <c r="BN18" s="62" t="n">
        <v>100</v>
      </c>
      <c r="BO18" s="62" t="n">
        <v>95</v>
      </c>
      <c r="BP18" s="62" t="n">
        <v>100</v>
      </c>
      <c r="BQ18" s="62" t="n">
        <v>100</v>
      </c>
      <c r="BR18" s="62" t="n">
        <v>30</v>
      </c>
      <c r="BS18" s="58" t="n">
        <f aca="false">IFERROR(AVERAGE(BI18:BR18),0)</f>
        <v>88.5</v>
      </c>
      <c r="BT18" s="61" t="n">
        <f aca="false">IFERROR(__xludf.dummyfunction("""COMPUTED_VALUE"""),100)</f>
        <v>100</v>
      </c>
      <c r="BU18" s="61" t="n">
        <f aca="false">IFERROR(__xludf.dummyfunction("""COMPUTED_VALUE"""),100)</f>
        <v>100</v>
      </c>
      <c r="BV18" s="61" t="n">
        <f aca="false">IFERROR(__xludf.dummyfunction("""COMPUTED_VALUE"""),100)</f>
        <v>100</v>
      </c>
      <c r="BW18" s="61" t="n">
        <f aca="false">IFERROR(__xludf.dummyfunction("""COMPUTED_VALUE"""),100)</f>
        <v>100</v>
      </c>
      <c r="BX18" s="61" t="n">
        <f aca="false">IFERROR(__xludf.dummyfunction("""COMPUTED_VALUE"""),100)</f>
        <v>100</v>
      </c>
      <c r="BY18" s="61" t="n">
        <f aca="false">IFERROR(__xludf.dummyfunction("""COMPUTED_VALUE"""),100)</f>
        <v>100</v>
      </c>
      <c r="BZ18" s="61" t="n">
        <f aca="false">IFERROR(__xludf.dummyfunction("""COMPUTED_VALUE"""),100)</f>
        <v>100</v>
      </c>
      <c r="CA18" s="61" t="n">
        <f aca="false">IFERROR(__xludf.dummyfunction("""COMPUTED_VALUE"""),100)</f>
        <v>100</v>
      </c>
      <c r="CB18" s="61" t="n">
        <f aca="false">IFERROR(__xludf.dummyfunction("""COMPUTED_VALUE"""),100)</f>
        <v>100</v>
      </c>
    </row>
    <row r="19" customFormat="false" ht="15.75" hidden="false" customHeight="true" outlineLevel="0" collapsed="false">
      <c r="A19" s="13" t="str">
        <f aca="false">$E19&amp;"-"&amp;$F19</f>
        <v>202060536-k</v>
      </c>
      <c r="B19" s="18" t="n">
        <f aca="false">$W19</f>
        <v>44</v>
      </c>
      <c r="C19" s="13"/>
      <c r="D19" s="63" t="n">
        <v>15</v>
      </c>
      <c r="E19" s="53" t="s">
        <v>773</v>
      </c>
      <c r="F19" s="53" t="s">
        <v>278</v>
      </c>
      <c r="G19" s="53" t="s">
        <v>774</v>
      </c>
      <c r="H19" s="53" t="s">
        <v>58</v>
      </c>
      <c r="I19" s="53" t="s">
        <v>287</v>
      </c>
      <c r="J19" s="53" t="s">
        <v>775</v>
      </c>
      <c r="K19" s="53" t="s">
        <v>776</v>
      </c>
      <c r="L19" s="53" t="s">
        <v>58</v>
      </c>
      <c r="M19" s="53" t="s">
        <v>64</v>
      </c>
      <c r="N19" s="53" t="s">
        <v>777</v>
      </c>
      <c r="O19" s="54" t="n">
        <f aca="false">$AA19</f>
        <v>100</v>
      </c>
      <c r="P19" s="54" t="n">
        <f aca="false">$AE19</f>
        <v>0</v>
      </c>
      <c r="Q19" s="66" t="n">
        <f aca="false">IFERROR(IF($V19&lt;&gt;0,ROUND(AVERAGE(AA19,AE19,AI19),0),ROUND(($O19*0.5+$P19*0.5),0)),)</f>
        <v>44</v>
      </c>
      <c r="R19" s="54" t="n">
        <f aca="false">$AU19</f>
        <v>64.2</v>
      </c>
      <c r="S19" s="54" t="n">
        <f aca="false">$BH19</f>
        <v>61.5</v>
      </c>
      <c r="T19" s="54" t="n">
        <f aca="false">$BS19</f>
        <v>84.5</v>
      </c>
      <c r="U19" s="54" t="n">
        <f aca="false">$CB19</f>
        <v>72.625</v>
      </c>
      <c r="V19" s="55" t="n">
        <f aca="false">$AI19</f>
        <v>33</v>
      </c>
      <c r="W19" s="56" t="n">
        <f aca="false">IF($Q19&gt;=55,ROUND($Q19*$Q$3+$R19*$R$3+$S19*$S$3+$T19*$T$3+$U19*$U$3,0),$Q19)</f>
        <v>44</v>
      </c>
      <c r="X19" s="54" t="n">
        <v>20</v>
      </c>
      <c r="Y19" s="57" t="n">
        <v>30</v>
      </c>
      <c r="Z19" s="57" t="n">
        <v>50</v>
      </c>
      <c r="AA19" s="58" t="n">
        <f aca="false">IFERROR(SUM(X19:Z19),0)</f>
        <v>100</v>
      </c>
      <c r="AB19" s="79" t="n">
        <v>0</v>
      </c>
      <c r="AC19" s="79" t="n">
        <v>0</v>
      </c>
      <c r="AD19" s="66" t="n">
        <v>0</v>
      </c>
      <c r="AE19" s="58" t="n">
        <f aca="false">ROUND(AB19+(AC19*AD19),0)</f>
        <v>0</v>
      </c>
      <c r="AF19" s="57" t="n">
        <v>7</v>
      </c>
      <c r="AG19" s="57" t="n">
        <v>40</v>
      </c>
      <c r="AH19" s="57" t="n">
        <v>0.7</v>
      </c>
      <c r="AI19" s="58" t="n">
        <f aca="false">ROUND(SUM(AF19:AG19)*AH19,0)</f>
        <v>33</v>
      </c>
      <c r="AJ19" s="61" t="n">
        <f aca="false">IFERROR(__xludf.dummyfunction("""COMPUTED_VALUE"""),60)</f>
        <v>60</v>
      </c>
      <c r="AK19" s="61" t="n">
        <f aca="false">IFERROR(__xludf.dummyfunction("""COMPUTED_VALUE"""),0)</f>
        <v>0</v>
      </c>
      <c r="AL19" s="61" t="n">
        <f aca="false">IFERROR(__xludf.dummyfunction("""COMPUTED_VALUE"""),90)</f>
        <v>90</v>
      </c>
      <c r="AM19" s="61" t="n">
        <f aca="false">IFERROR(__xludf.dummyfunction("""COMPUTED_VALUE"""),100)</f>
        <v>100</v>
      </c>
      <c r="AN19" s="61" t="n">
        <f aca="false">IFERROR(__xludf.dummyfunction("""COMPUTED_VALUE"""),75)</f>
        <v>75</v>
      </c>
      <c r="AO19" s="61" t="n">
        <f aca="false">IFERROR(__xludf.dummyfunction("""COMPUTED_VALUE"""),60)</f>
        <v>60</v>
      </c>
      <c r="AP19" s="61" t="n">
        <f aca="false">IFERROR(__xludf.dummyfunction("""COMPUTED_VALUE"""),80)</f>
        <v>80</v>
      </c>
      <c r="AQ19" s="61" t="n">
        <f aca="false">IFERROR(__xludf.dummyfunction("""COMPUTED_VALUE"""),17)</f>
        <v>17</v>
      </c>
      <c r="AR19" s="61" t="n">
        <f aca="false">IFERROR(__xludf.dummyfunction("""COMPUTED_VALUE"""),60)</f>
        <v>60</v>
      </c>
      <c r="AS19" s="61" t="n">
        <f aca="false">IFERROR(__xludf.dummyfunction("""COMPUTED_VALUE"""),100)</f>
        <v>100</v>
      </c>
      <c r="AT19" s="62"/>
      <c r="AU19" s="58" t="n">
        <f aca="false">IFERROR(AVERAGE(AJ19:AT19),0)</f>
        <v>64.2</v>
      </c>
      <c r="AV19" s="62" t="n">
        <v>81</v>
      </c>
      <c r="AW19" s="62" t="n">
        <v>93</v>
      </c>
      <c r="AX19" s="62" t="n">
        <v>100</v>
      </c>
      <c r="AY19" s="62" t="n">
        <v>79</v>
      </c>
      <c r="AZ19" s="62" t="n">
        <v>86</v>
      </c>
      <c r="BA19" s="62" t="n">
        <v>52</v>
      </c>
      <c r="BB19" s="62" t="n">
        <v>60</v>
      </c>
      <c r="BC19" s="62" t="n">
        <v>0</v>
      </c>
      <c r="BD19" s="62" t="n">
        <v>64</v>
      </c>
      <c r="BE19" s="62" t="n">
        <v>0</v>
      </c>
      <c r="BF19" s="62"/>
      <c r="BG19" s="62"/>
      <c r="BH19" s="58" t="n">
        <f aca="false">IFERROR(AVERAGE(AV19:BG19),0)</f>
        <v>61.5</v>
      </c>
      <c r="BI19" s="95" t="n">
        <v>90</v>
      </c>
      <c r="BJ19" s="95" t="n">
        <v>100</v>
      </c>
      <c r="BK19" s="62" t="n">
        <v>90</v>
      </c>
      <c r="BL19" s="62" t="n">
        <v>60</v>
      </c>
      <c r="BM19" s="62" t="n">
        <v>100</v>
      </c>
      <c r="BN19" s="62" t="n">
        <v>90</v>
      </c>
      <c r="BO19" s="62" t="n">
        <v>50</v>
      </c>
      <c r="BP19" s="62" t="n">
        <v>85</v>
      </c>
      <c r="BQ19" s="62" t="n">
        <v>80</v>
      </c>
      <c r="BR19" s="62" t="n">
        <v>100</v>
      </c>
      <c r="BS19" s="58" t="n">
        <f aca="false">IFERROR(AVERAGE(BI19:BR19),0)</f>
        <v>84.5</v>
      </c>
      <c r="BT19" s="61" t="n">
        <f aca="false">IFERROR(__xludf.dummyfunction("""COMPUTED_VALUE"""),100)</f>
        <v>100</v>
      </c>
      <c r="BU19" s="61" t="n">
        <f aca="false">IFERROR(__xludf.dummyfunction("""COMPUTED_VALUE"""),80)</f>
        <v>80</v>
      </c>
      <c r="BV19" s="61" t="n">
        <f aca="false">IFERROR(__xludf.dummyfunction("""COMPUTED_VALUE"""),100)</f>
        <v>100</v>
      </c>
      <c r="BW19" s="61" t="n">
        <f aca="false">IFERROR(__xludf.dummyfunction("""COMPUTED_VALUE"""),0)</f>
        <v>0</v>
      </c>
      <c r="BX19" s="61" t="n">
        <f aca="false">IFERROR(__xludf.dummyfunction("""COMPUTED_VALUE"""),75)</f>
        <v>75</v>
      </c>
      <c r="BY19" s="61" t="n">
        <f aca="false">IFERROR(__xludf.dummyfunction("""COMPUTED_VALUE"""),46)</f>
        <v>46</v>
      </c>
      <c r="BZ19" s="61" t="n">
        <f aca="false">IFERROR(__xludf.dummyfunction("""COMPUTED_VALUE"""),80)</f>
        <v>80</v>
      </c>
      <c r="CA19" s="61" t="n">
        <f aca="false">IFERROR(__xludf.dummyfunction("""COMPUTED_VALUE"""),100)</f>
        <v>100</v>
      </c>
      <c r="CB19" s="61" t="n">
        <f aca="false">IFERROR(__xludf.dummyfunction("""COMPUTED_VALUE"""),72.625)</f>
        <v>72.625</v>
      </c>
    </row>
    <row r="20" customFormat="false" ht="15.75" hidden="false" customHeight="true" outlineLevel="0" collapsed="false">
      <c r="A20" s="13" t="str">
        <f aca="false">$E20&amp;"-"&amp;$F20</f>
        <v>202060594-7</v>
      </c>
      <c r="B20" s="18" t="n">
        <f aca="false">$W20</f>
        <v>67</v>
      </c>
      <c r="C20" s="13"/>
      <c r="D20" s="63" t="n">
        <v>16</v>
      </c>
      <c r="E20" s="53" t="s">
        <v>778</v>
      </c>
      <c r="F20" s="53" t="s">
        <v>75</v>
      </c>
      <c r="G20" s="53" t="s">
        <v>779</v>
      </c>
      <c r="H20" s="53" t="s">
        <v>83</v>
      </c>
      <c r="I20" s="53" t="s">
        <v>766</v>
      </c>
      <c r="J20" s="53" t="s">
        <v>780</v>
      </c>
      <c r="K20" s="53" t="s">
        <v>781</v>
      </c>
      <c r="L20" s="53" t="s">
        <v>58</v>
      </c>
      <c r="M20" s="53" t="s">
        <v>64</v>
      </c>
      <c r="N20" s="53" t="s">
        <v>782</v>
      </c>
      <c r="O20" s="54" t="n">
        <f aca="false">$AA20</f>
        <v>70</v>
      </c>
      <c r="P20" s="54" t="n">
        <f aca="false">$AE20</f>
        <v>40</v>
      </c>
      <c r="Q20" s="54" t="n">
        <f aca="false">IFERROR(IF($V20&lt;&gt;0,ROUND((MAX(O20:P20)*0.5+$V20*0.5),0),ROUND(($O20*0.5+$P20*0.5),0)),)</f>
        <v>55</v>
      </c>
      <c r="R20" s="54" t="n">
        <f aca="false">$AU20</f>
        <v>80.7</v>
      </c>
      <c r="S20" s="54" t="n">
        <f aca="false">$BH20</f>
        <v>90.7</v>
      </c>
      <c r="T20" s="54" t="n">
        <f aca="false">$BS20</f>
        <v>77.5</v>
      </c>
      <c r="U20" s="54" t="n">
        <f aca="false">$CB20</f>
        <v>75</v>
      </c>
      <c r="V20" s="55" t="n">
        <f aca="false">$AI20</f>
        <v>0</v>
      </c>
      <c r="W20" s="56" t="n">
        <f aca="false">IF($Q20&gt;=55,ROUND($Q20*$Q$3+$R20*$R$3+$S20*$S$3+$T20*$T$3+$U20*$U$3,0),$Q20)</f>
        <v>67</v>
      </c>
      <c r="X20" s="54" t="n">
        <v>20</v>
      </c>
      <c r="Y20" s="57" t="n">
        <v>25</v>
      </c>
      <c r="Z20" s="57" t="n">
        <v>25</v>
      </c>
      <c r="AA20" s="58" t="n">
        <f aca="false">IFERROR(SUM(X20:Z20),0)</f>
        <v>70</v>
      </c>
      <c r="AB20" s="57" t="n">
        <v>30</v>
      </c>
      <c r="AC20" s="57" t="n">
        <v>10</v>
      </c>
      <c r="AD20" s="54" t="n">
        <v>1</v>
      </c>
      <c r="AE20" s="58" t="n">
        <f aca="false">ROUND(AB20+(AC20*AD20),0)</f>
        <v>40</v>
      </c>
      <c r="AF20" s="57"/>
      <c r="AG20" s="57"/>
      <c r="AH20" s="57"/>
      <c r="AI20" s="58" t="n">
        <f aca="false">ROUND(SUM(AF20:AG20)*AH20,0)</f>
        <v>0</v>
      </c>
      <c r="AJ20" s="61" t="n">
        <f aca="false">IFERROR(__xludf.dummyfunction("""COMPUTED_VALUE"""),100)</f>
        <v>100</v>
      </c>
      <c r="AK20" s="61" t="n">
        <f aca="false">IFERROR(__xludf.dummyfunction("""COMPUTED_VALUE"""),0)</f>
        <v>0</v>
      </c>
      <c r="AL20" s="61" t="n">
        <f aca="false">IFERROR(__xludf.dummyfunction("""COMPUTED_VALUE"""),100)</f>
        <v>100</v>
      </c>
      <c r="AM20" s="61" t="n">
        <f aca="false">IFERROR(__xludf.dummyfunction("""COMPUTED_VALUE"""),100)</f>
        <v>100</v>
      </c>
      <c r="AN20" s="61" t="n">
        <f aca="false">IFERROR(__xludf.dummyfunction("""COMPUTED_VALUE"""),100)</f>
        <v>100</v>
      </c>
      <c r="AO20" s="61" t="n">
        <f aca="false">IFERROR(__xludf.dummyfunction("""COMPUTED_VALUE"""),100)</f>
        <v>100</v>
      </c>
      <c r="AP20" s="61" t="n">
        <f aca="false">IFERROR(__xludf.dummyfunction("""COMPUTED_VALUE"""),100)</f>
        <v>100</v>
      </c>
      <c r="AQ20" s="61" t="n">
        <f aca="false">IFERROR(__xludf.dummyfunction("""COMPUTED_VALUE"""),67)</f>
        <v>67</v>
      </c>
      <c r="AR20" s="61" t="n">
        <f aca="false">IFERROR(__xludf.dummyfunction("""COMPUTED_VALUE"""),40)</f>
        <v>40</v>
      </c>
      <c r="AS20" s="61" t="n">
        <f aca="false">IFERROR(__xludf.dummyfunction("""COMPUTED_VALUE"""),100)</f>
        <v>100</v>
      </c>
      <c r="AT20" s="62"/>
      <c r="AU20" s="58" t="n">
        <f aca="false">IFERROR(AVERAGE(AJ20:AT20),0)</f>
        <v>80.7</v>
      </c>
      <c r="AV20" s="62" t="n">
        <v>100</v>
      </c>
      <c r="AW20" s="62" t="n">
        <v>93</v>
      </c>
      <c r="AX20" s="62" t="n">
        <v>100</v>
      </c>
      <c r="AY20" s="62" t="n">
        <v>96</v>
      </c>
      <c r="AZ20" s="62" t="n">
        <v>100</v>
      </c>
      <c r="BA20" s="62" t="n">
        <v>93</v>
      </c>
      <c r="BB20" s="62" t="n">
        <v>70</v>
      </c>
      <c r="BC20" s="62" t="n">
        <v>91</v>
      </c>
      <c r="BD20" s="62" t="n">
        <v>87</v>
      </c>
      <c r="BE20" s="62" t="n">
        <v>77</v>
      </c>
      <c r="BF20" s="62"/>
      <c r="BG20" s="62"/>
      <c r="BH20" s="58" t="n">
        <f aca="false">IFERROR(AVERAGE(AV20:BG20),0)</f>
        <v>90.7</v>
      </c>
      <c r="BI20" s="95" t="n">
        <v>100</v>
      </c>
      <c r="BJ20" s="95" t="n">
        <v>95</v>
      </c>
      <c r="BK20" s="62" t="n">
        <v>90</v>
      </c>
      <c r="BL20" s="62" t="n">
        <v>100</v>
      </c>
      <c r="BM20" s="62" t="n">
        <v>90</v>
      </c>
      <c r="BN20" s="62" t="n">
        <v>0</v>
      </c>
      <c r="BO20" s="62" t="n">
        <v>100</v>
      </c>
      <c r="BP20" s="62" t="n">
        <v>100</v>
      </c>
      <c r="BQ20" s="62" t="n">
        <v>100</v>
      </c>
      <c r="BR20" s="62" t="n">
        <v>0</v>
      </c>
      <c r="BS20" s="58" t="n">
        <f aca="false">IFERROR(AVERAGE(BI20:BR20),0)</f>
        <v>77.5</v>
      </c>
      <c r="BT20" s="61" t="n">
        <f aca="false">IFERROR(__xludf.dummyfunction("""COMPUTED_VALUE"""),100)</f>
        <v>100</v>
      </c>
      <c r="BU20" s="61" t="n">
        <f aca="false">IFERROR(__xludf.dummyfunction("""COMPUTED_VALUE"""),100)</f>
        <v>100</v>
      </c>
      <c r="BV20" s="61" t="n">
        <f aca="false">IFERROR(__xludf.dummyfunction("""COMPUTED_VALUE"""),100)</f>
        <v>100</v>
      </c>
      <c r="BW20" s="61" t="n">
        <f aca="false">IFERROR(__xludf.dummyfunction("""COMPUTED_VALUE"""),100)</f>
        <v>100</v>
      </c>
      <c r="BX20" s="61" t="n">
        <f aca="false">IFERROR(__xludf.dummyfunction("""COMPUTED_VALUE"""),100)</f>
        <v>100</v>
      </c>
      <c r="BY20" s="61" t="n">
        <f aca="false">IFERROR(__xludf.dummyfunction("""COMPUTED_VALUE"""),100)</f>
        <v>100</v>
      </c>
      <c r="BZ20" s="61" t="n">
        <f aca="false">IFERROR(__xludf.dummyfunction("""COMPUTED_VALUE"""),0)</f>
        <v>0</v>
      </c>
      <c r="CA20" s="61" t="n">
        <f aca="false">IFERROR(__xludf.dummyfunction("""COMPUTED_VALUE"""),0)</f>
        <v>0</v>
      </c>
      <c r="CB20" s="61" t="n">
        <f aca="false">IFERROR(__xludf.dummyfunction("""COMPUTED_VALUE"""),75)</f>
        <v>75</v>
      </c>
    </row>
    <row r="21" customFormat="false" ht="15.75" hidden="false" customHeight="true" outlineLevel="0" collapsed="false">
      <c r="A21" s="13" t="str">
        <f aca="false">$E21&amp;"-"&amp;$F21</f>
        <v>202060530-0</v>
      </c>
      <c r="B21" s="18" t="n">
        <f aca="false">$W21</f>
        <v>94</v>
      </c>
      <c r="C21" s="13"/>
      <c r="D21" s="63" t="n">
        <v>17</v>
      </c>
      <c r="E21" s="53" t="s">
        <v>783</v>
      </c>
      <c r="F21" s="53" t="s">
        <v>81</v>
      </c>
      <c r="G21" s="53" t="s">
        <v>784</v>
      </c>
      <c r="H21" s="53" t="s">
        <v>75</v>
      </c>
      <c r="I21" s="53" t="s">
        <v>785</v>
      </c>
      <c r="J21" s="53" t="s">
        <v>770</v>
      </c>
      <c r="K21" s="53" t="s">
        <v>729</v>
      </c>
      <c r="L21" s="53" t="s">
        <v>58</v>
      </c>
      <c r="M21" s="53" t="s">
        <v>64</v>
      </c>
      <c r="N21" s="53" t="s">
        <v>786</v>
      </c>
      <c r="O21" s="54" t="n">
        <f aca="false">$AA21</f>
        <v>100</v>
      </c>
      <c r="P21" s="54" t="n">
        <f aca="false">$AE21</f>
        <v>95</v>
      </c>
      <c r="Q21" s="54" t="n">
        <f aca="false">IFERROR(IF($V21&lt;&gt;0,ROUND((MAX(O21:P21)*0.5+$V21*0.5),0),ROUND(($O21*0.5+$P21*0.5),0)),)</f>
        <v>98</v>
      </c>
      <c r="R21" s="54" t="n">
        <f aca="false">$AU21</f>
        <v>87.3</v>
      </c>
      <c r="S21" s="54" t="n">
        <f aca="false">$BH21</f>
        <v>100</v>
      </c>
      <c r="T21" s="54" t="n">
        <f aca="false">$BS21</f>
        <v>93.9</v>
      </c>
      <c r="U21" s="54" t="n">
        <f aca="false">$CB21</f>
        <v>75</v>
      </c>
      <c r="V21" s="55" t="n">
        <f aca="false">$AI21</f>
        <v>0</v>
      </c>
      <c r="W21" s="56" t="n">
        <f aca="false">IF($Q21&gt;=55,ROUND($Q21*$Q$3+$R21*$R$3+$S21*$S$3+$T21*$T$3+$U21*$U$3,0),$Q21)</f>
        <v>94</v>
      </c>
      <c r="X21" s="54" t="n">
        <v>20</v>
      </c>
      <c r="Y21" s="57" t="n">
        <v>30</v>
      </c>
      <c r="Z21" s="57" t="n">
        <v>50</v>
      </c>
      <c r="AA21" s="58" t="n">
        <f aca="false">IFERROR(SUM(X21:Z21),0)</f>
        <v>100</v>
      </c>
      <c r="AB21" s="57" t="n">
        <v>30</v>
      </c>
      <c r="AC21" s="57" t="n">
        <v>65</v>
      </c>
      <c r="AD21" s="54" t="n">
        <v>1</v>
      </c>
      <c r="AE21" s="58" t="n">
        <f aca="false">ROUND(AB21+(AC21*AD21),0)</f>
        <v>95</v>
      </c>
      <c r="AF21" s="57"/>
      <c r="AG21" s="57"/>
      <c r="AH21" s="57"/>
      <c r="AI21" s="58" t="n">
        <f aca="false">ROUND(SUM(AF21:AG21)*AH21,0)</f>
        <v>0</v>
      </c>
      <c r="AJ21" s="61" t="n">
        <f aca="false">IFERROR(__xludf.dummyfunction("""COMPUTED_VALUE"""),100)</f>
        <v>100</v>
      </c>
      <c r="AK21" s="61" t="n">
        <f aca="false">IFERROR(__xludf.dummyfunction("""COMPUTED_VALUE"""),100)</f>
        <v>100</v>
      </c>
      <c r="AL21" s="61" t="n">
        <f aca="false">IFERROR(__xludf.dummyfunction("""COMPUTED_VALUE"""),90)</f>
        <v>90</v>
      </c>
      <c r="AM21" s="61" t="n">
        <f aca="false">IFERROR(__xludf.dummyfunction("""COMPUTED_VALUE"""),100)</f>
        <v>100</v>
      </c>
      <c r="AN21" s="61" t="n">
        <f aca="false">IFERROR(__xludf.dummyfunction("""COMPUTED_VALUE"""),100)</f>
        <v>100</v>
      </c>
      <c r="AO21" s="61" t="n">
        <f aca="false">IFERROR(__xludf.dummyfunction("""COMPUTED_VALUE"""),0)</f>
        <v>0</v>
      </c>
      <c r="AP21" s="61" t="n">
        <f aca="false">IFERROR(__xludf.dummyfunction("""COMPUTED_VALUE"""),100)</f>
        <v>100</v>
      </c>
      <c r="AQ21" s="61" t="n">
        <f aca="false">IFERROR(__xludf.dummyfunction("""COMPUTED_VALUE"""),83)</f>
        <v>83</v>
      </c>
      <c r="AR21" s="61" t="n">
        <f aca="false">IFERROR(__xludf.dummyfunction("""COMPUTED_VALUE"""),100)</f>
        <v>100</v>
      </c>
      <c r="AS21" s="61" t="n">
        <f aca="false">IFERROR(__xludf.dummyfunction("""COMPUTED_VALUE"""),100)</f>
        <v>100</v>
      </c>
      <c r="AT21" s="62"/>
      <c r="AU21" s="58" t="n">
        <f aca="false">IFERROR(AVERAGE(AJ21:AT21),0)</f>
        <v>87.3</v>
      </c>
      <c r="AV21" s="62" t="n">
        <v>100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100</v>
      </c>
      <c r="BD21" s="62" t="n">
        <v>100</v>
      </c>
      <c r="BE21" s="62" t="n">
        <v>100</v>
      </c>
      <c r="BF21" s="62"/>
      <c r="BG21" s="62"/>
      <c r="BH21" s="58" t="n">
        <f aca="false">IFERROR(AVERAGE(AV21:BG21),0)</f>
        <v>100</v>
      </c>
      <c r="BI21" s="95" t="n">
        <v>94</v>
      </c>
      <c r="BJ21" s="95" t="n">
        <v>90</v>
      </c>
      <c r="BK21" s="62" t="n">
        <v>90</v>
      </c>
      <c r="BL21" s="62" t="n">
        <v>100</v>
      </c>
      <c r="BM21" s="62" t="n">
        <v>105</v>
      </c>
      <c r="BN21" s="62" t="n">
        <v>60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58" t="n">
        <f aca="false">IFERROR(AVERAGE(BI21:BR21),0)</f>
        <v>93.9</v>
      </c>
      <c r="BT21" s="61" t="n">
        <f aca="false">IFERROR(__xludf.dummyfunction("""COMPUTED_VALUE"""),100)</f>
        <v>100</v>
      </c>
      <c r="BU21" s="61" t="n">
        <f aca="false">IFERROR(__xludf.dummyfunction("""COMPUTED_VALUE"""),100)</f>
        <v>100</v>
      </c>
      <c r="BV21" s="61" t="n">
        <f aca="false">IFERROR(__xludf.dummyfunction("""COMPUTED_VALUE"""),100)</f>
        <v>100</v>
      </c>
      <c r="BW21" s="61" t="n">
        <f aca="false">IFERROR(__xludf.dummyfunction("""COMPUTED_VALUE"""),100)</f>
        <v>100</v>
      </c>
      <c r="BX21" s="61" t="n">
        <f aca="false">IFERROR(__xludf.dummyfunction("""COMPUTED_VALUE"""),100)</f>
        <v>100</v>
      </c>
      <c r="BY21" s="61" t="n">
        <f aca="false">IFERROR(__xludf.dummyfunction("""COMPUTED_VALUE"""),100)</f>
        <v>100</v>
      </c>
      <c r="BZ21" s="61" t="n">
        <f aca="false">IFERROR(__xludf.dummyfunction("""COMPUTED_VALUE"""),0)</f>
        <v>0</v>
      </c>
      <c r="CA21" s="61" t="n">
        <f aca="false">IFERROR(__xludf.dummyfunction("""COMPUTED_VALUE"""),0)</f>
        <v>0</v>
      </c>
      <c r="CB21" s="61" t="n">
        <f aca="false">IFERROR(__xludf.dummyfunction("""COMPUTED_VALUE"""),75)</f>
        <v>75</v>
      </c>
    </row>
    <row r="22" customFormat="false" ht="15.75" hidden="false" customHeight="true" outlineLevel="0" collapsed="false">
      <c r="A22" s="13" t="str">
        <f aca="false">$E22&amp;"-"&amp;$F22</f>
        <v>202060631-5</v>
      </c>
      <c r="B22" s="18" t="n">
        <f aca="false">$W22</f>
        <v>89</v>
      </c>
      <c r="C22" s="13"/>
      <c r="D22" s="72" t="n">
        <f aca="false">D21+1</f>
        <v>18</v>
      </c>
      <c r="E22" s="53" t="s">
        <v>787</v>
      </c>
      <c r="F22" s="53" t="s">
        <v>83</v>
      </c>
      <c r="G22" s="53" t="s">
        <v>788</v>
      </c>
      <c r="H22" s="53" t="s">
        <v>81</v>
      </c>
      <c r="I22" s="53" t="s">
        <v>601</v>
      </c>
      <c r="J22" s="53" t="s">
        <v>262</v>
      </c>
      <c r="K22" s="53" t="s">
        <v>789</v>
      </c>
      <c r="L22" s="53" t="s">
        <v>58</v>
      </c>
      <c r="M22" s="53" t="s">
        <v>64</v>
      </c>
      <c r="N22" s="53" t="s">
        <v>790</v>
      </c>
      <c r="O22" s="54" t="n">
        <f aca="false">$AA22</f>
        <v>75</v>
      </c>
      <c r="P22" s="54" t="n">
        <f aca="false">$AE22</f>
        <v>85</v>
      </c>
      <c r="Q22" s="54" t="n">
        <f aca="false">IFERROR(IF($V22&lt;&gt;0,ROUND((MAX(O22:P22)*0.5+$V22*0.5),0),ROUND(($O22*0.5+$P22*0.5),0)),)</f>
        <v>80</v>
      </c>
      <c r="R22" s="54" t="n">
        <f aca="false">$AU22</f>
        <v>96.3</v>
      </c>
      <c r="S22" s="54" t="n">
        <f aca="false">$BH22</f>
        <v>98.6</v>
      </c>
      <c r="T22" s="54" t="n">
        <f aca="false">$BS22</f>
        <v>98</v>
      </c>
      <c r="U22" s="54" t="n">
        <f aca="false">$CB22</f>
        <v>100</v>
      </c>
      <c r="V22" s="55" t="n">
        <f aca="false">$AI22</f>
        <v>0</v>
      </c>
      <c r="W22" s="56" t="n">
        <f aca="false">IF($Q22&gt;=55,ROUND($Q22*$Q$3+$R22*$R$3+$S22*$S$3+$T22*$T$3+$U22*$U$3,0),$Q22)</f>
        <v>89</v>
      </c>
      <c r="X22" s="54" t="n">
        <v>20</v>
      </c>
      <c r="Y22" s="57" t="n">
        <v>30</v>
      </c>
      <c r="Z22" s="57" t="n">
        <v>25</v>
      </c>
      <c r="AA22" s="58" t="n">
        <f aca="false">IFERROR(SUM(X22:Z22),0)</f>
        <v>75</v>
      </c>
      <c r="AB22" s="57" t="n">
        <v>20</v>
      </c>
      <c r="AC22" s="57" t="n">
        <v>65</v>
      </c>
      <c r="AD22" s="54" t="n">
        <v>1</v>
      </c>
      <c r="AE22" s="58" t="n">
        <f aca="false">ROUND(AB22+(AC22*AD22),0)</f>
        <v>85</v>
      </c>
      <c r="AF22" s="57"/>
      <c r="AG22" s="57"/>
      <c r="AH22" s="57"/>
      <c r="AI22" s="58" t="n">
        <f aca="false">ROUND(SUM(AF22:AG22)*AH22,0)</f>
        <v>0</v>
      </c>
      <c r="AJ22" s="61" t="n">
        <f aca="false">IFERROR(__xludf.dummyfunction("""COMPUTED_VALUE"""),100)</f>
        <v>100</v>
      </c>
      <c r="AK22" s="61" t="n">
        <f aca="false">IFERROR(__xludf.dummyfunction("""COMPUTED_VALUE"""),100)</f>
        <v>100</v>
      </c>
      <c r="AL22" s="61" t="n">
        <f aca="false">IFERROR(__xludf.dummyfunction("""COMPUTED_VALUE"""),100)</f>
        <v>100</v>
      </c>
      <c r="AM22" s="61" t="n">
        <f aca="false">IFERROR(__xludf.dummyfunction("""COMPUTED_VALUE"""),100)</f>
        <v>100</v>
      </c>
      <c r="AN22" s="61" t="n">
        <f aca="false">IFERROR(__xludf.dummyfunction("""COMPUTED_VALUE"""),100)</f>
        <v>100</v>
      </c>
      <c r="AO22" s="61" t="n">
        <f aca="false">IFERROR(__xludf.dummyfunction("""COMPUTED_VALUE"""),80)</f>
        <v>80</v>
      </c>
      <c r="AP22" s="61" t="n">
        <f aca="false">IFERROR(__xludf.dummyfunction("""COMPUTED_VALUE"""),100)</f>
        <v>100</v>
      </c>
      <c r="AQ22" s="61" t="n">
        <f aca="false">IFERROR(__xludf.dummyfunction("""COMPUTED_VALUE"""),83)</f>
        <v>83</v>
      </c>
      <c r="AR22" s="61" t="n">
        <f aca="false">IFERROR(__xludf.dummyfunction("""COMPUTED_VALUE"""),100)</f>
        <v>100</v>
      </c>
      <c r="AS22" s="61" t="n">
        <f aca="false">IFERROR(__xludf.dummyfunction("""COMPUTED_VALUE"""),100)</f>
        <v>100</v>
      </c>
      <c r="AT22" s="62"/>
      <c r="AU22" s="58" t="n">
        <f aca="false">IFERROR(AVERAGE(AJ22:AT22),0)</f>
        <v>96.3</v>
      </c>
      <c r="AV22" s="62" t="n">
        <v>86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100</v>
      </c>
      <c r="BE22" s="62" t="n">
        <v>100</v>
      </c>
      <c r="BF22" s="62"/>
      <c r="BG22" s="62"/>
      <c r="BH22" s="58" t="n">
        <f aca="false">IFERROR(AVERAGE(AV22:BG22),0)</f>
        <v>98.6</v>
      </c>
      <c r="BI22" s="95" t="n">
        <v>90</v>
      </c>
      <c r="BJ22" s="95" t="n">
        <v>100</v>
      </c>
      <c r="BK22" s="62" t="n">
        <v>100</v>
      </c>
      <c r="BL22" s="62" t="n">
        <v>100</v>
      </c>
      <c r="BM22" s="62" t="n">
        <v>100</v>
      </c>
      <c r="BN22" s="62" t="n">
        <v>100</v>
      </c>
      <c r="BO22" s="62" t="n">
        <v>100</v>
      </c>
      <c r="BP22" s="62" t="n">
        <v>100</v>
      </c>
      <c r="BQ22" s="62" t="n">
        <v>90</v>
      </c>
      <c r="BR22" s="62" t="n">
        <v>100</v>
      </c>
      <c r="BS22" s="58" t="n">
        <f aca="false">IFERROR(AVERAGE(BI22:BR22),0)</f>
        <v>98</v>
      </c>
      <c r="BT22" s="61" t="n">
        <f aca="false">IFERROR(__xludf.dummyfunction("""COMPUTED_VALUE"""),100)</f>
        <v>100</v>
      </c>
      <c r="BU22" s="61" t="n">
        <f aca="false">IFERROR(__xludf.dummyfunction("""COMPUTED_VALUE"""),100)</f>
        <v>100</v>
      </c>
      <c r="BV22" s="61" t="n">
        <f aca="false">IFERROR(__xludf.dummyfunction("""COMPUTED_VALUE"""),100)</f>
        <v>100</v>
      </c>
      <c r="BW22" s="61" t="n">
        <f aca="false">IFERROR(__xludf.dummyfunction("""COMPUTED_VALUE"""),100)</f>
        <v>100</v>
      </c>
      <c r="BX22" s="61" t="n">
        <f aca="false">IFERROR(__xludf.dummyfunction("""COMPUTED_VALUE"""),100)</f>
        <v>100</v>
      </c>
      <c r="BY22" s="61" t="n">
        <f aca="false">IFERROR(__xludf.dummyfunction("""COMPUTED_VALUE"""),100)</f>
        <v>100</v>
      </c>
      <c r="BZ22" s="61" t="n">
        <f aca="false">IFERROR(__xludf.dummyfunction("""COMPUTED_VALUE"""),100)</f>
        <v>100</v>
      </c>
      <c r="CA22" s="61" t="n">
        <f aca="false">IFERROR(__xludf.dummyfunction("""COMPUTED_VALUE"""),100)</f>
        <v>100</v>
      </c>
      <c r="CB22" s="61" t="n">
        <f aca="false">IFERROR(__xludf.dummyfunction("""COMPUTED_VALUE"""),100)</f>
        <v>100</v>
      </c>
    </row>
    <row r="23" customFormat="false" ht="15.75" hidden="false" customHeight="true" outlineLevel="0" collapsed="false">
      <c r="A23" s="13" t="str">
        <f aca="false">$E23&amp;"-"&amp;$F23</f>
        <v>202060573-4</v>
      </c>
      <c r="B23" s="18" t="n">
        <f aca="false">$W23</f>
        <v>23</v>
      </c>
      <c r="C23" s="13"/>
      <c r="D23" s="72" t="n">
        <f aca="false">D22+1</f>
        <v>19</v>
      </c>
      <c r="E23" s="53" t="s">
        <v>791</v>
      </c>
      <c r="F23" s="53" t="s">
        <v>122</v>
      </c>
      <c r="G23" s="53" t="s">
        <v>792</v>
      </c>
      <c r="H23" s="53" t="s">
        <v>67</v>
      </c>
      <c r="I23" s="53" t="s">
        <v>793</v>
      </c>
      <c r="J23" s="53" t="s">
        <v>794</v>
      </c>
      <c r="K23" s="53" t="s">
        <v>795</v>
      </c>
      <c r="L23" s="53" t="s">
        <v>58</v>
      </c>
      <c r="M23" s="53" t="s">
        <v>64</v>
      </c>
      <c r="N23" s="53" t="s">
        <v>796</v>
      </c>
      <c r="O23" s="54" t="n">
        <f aca="false">$AA23</f>
        <v>40</v>
      </c>
      <c r="P23" s="54" t="n">
        <f aca="false">$AE23</f>
        <v>40</v>
      </c>
      <c r="Q23" s="54" t="n">
        <f aca="false">IFERROR(IF($V23&lt;&gt;0,ROUND((MAX(O23:P23)*0.5+$V23*0.5),0),ROUND(($O23*0.5+$P23*0.5),0)),)</f>
        <v>23</v>
      </c>
      <c r="R23" s="54" t="n">
        <f aca="false">$AU23</f>
        <v>81.3</v>
      </c>
      <c r="S23" s="54" t="n">
        <f aca="false">$BH23</f>
        <v>97.7</v>
      </c>
      <c r="T23" s="54" t="n">
        <f aca="false">$BS23</f>
        <v>77.5</v>
      </c>
      <c r="U23" s="54" t="n">
        <f aca="false">$CB23</f>
        <v>41.875</v>
      </c>
      <c r="V23" s="55" t="n">
        <f aca="false">$AI23</f>
        <v>5</v>
      </c>
      <c r="W23" s="56" t="n">
        <f aca="false">IF($Q23&gt;=55,ROUND($Q23*$Q$3+$R23*$R$3+$S23*$S$3+$T23*$T$3+$U23*$U$3,0),$Q23)</f>
        <v>23</v>
      </c>
      <c r="X23" s="54" t="n">
        <v>20</v>
      </c>
      <c r="Y23" s="57" t="n">
        <v>10</v>
      </c>
      <c r="Z23" s="57" t="n">
        <v>10</v>
      </c>
      <c r="AA23" s="58" t="n">
        <f aca="false">IFERROR(SUM(X23:Z23),0)</f>
        <v>40</v>
      </c>
      <c r="AB23" s="57" t="n">
        <v>10</v>
      </c>
      <c r="AC23" s="57" t="n">
        <v>30</v>
      </c>
      <c r="AD23" s="54" t="n">
        <v>1</v>
      </c>
      <c r="AE23" s="58" t="n">
        <f aca="false">ROUND(AB23+(AC23*AD23),0)</f>
        <v>40</v>
      </c>
      <c r="AF23" s="57" t="n">
        <v>5</v>
      </c>
      <c r="AG23" s="57" t="n">
        <v>0</v>
      </c>
      <c r="AH23" s="57" t="n">
        <v>1</v>
      </c>
      <c r="AI23" s="58" t="n">
        <f aca="false">ROUND(SUM(AF23:AG23)*AH23,0)</f>
        <v>5</v>
      </c>
      <c r="AJ23" s="61" t="n">
        <f aca="false">IFERROR(__xludf.dummyfunction("""COMPUTED_VALUE"""),83)</f>
        <v>83</v>
      </c>
      <c r="AK23" s="61" t="n">
        <f aca="false">IFERROR(__xludf.dummyfunction("""COMPUTED_VALUE"""),100)</f>
        <v>100</v>
      </c>
      <c r="AL23" s="61" t="n">
        <f aca="false">IFERROR(__xludf.dummyfunction("""COMPUTED_VALUE"""),100)</f>
        <v>100</v>
      </c>
      <c r="AM23" s="61" t="n">
        <f aca="false">IFERROR(__xludf.dummyfunction("""COMPUTED_VALUE"""),75)</f>
        <v>75</v>
      </c>
      <c r="AN23" s="61" t="n">
        <f aca="false">IFERROR(__xludf.dummyfunction("""COMPUTED_VALUE"""),75)</f>
        <v>75</v>
      </c>
      <c r="AO23" s="61" t="n">
        <f aca="false">IFERROR(__xludf.dummyfunction("""COMPUTED_VALUE"""),80)</f>
        <v>80</v>
      </c>
      <c r="AP23" s="61" t="n">
        <f aca="false">IFERROR(__xludf.dummyfunction("""COMPUTED_VALUE"""),40)</f>
        <v>40</v>
      </c>
      <c r="AQ23" s="61" t="n">
        <f aca="false">IFERROR(__xludf.dummyfunction("""COMPUTED_VALUE"""),100)</f>
        <v>100</v>
      </c>
      <c r="AR23" s="61" t="n">
        <f aca="false">IFERROR(__xludf.dummyfunction("""COMPUTED_VALUE"""),60)</f>
        <v>60</v>
      </c>
      <c r="AS23" s="61" t="n">
        <f aca="false">IFERROR(__xludf.dummyfunction("""COMPUTED_VALUE"""),100)</f>
        <v>100</v>
      </c>
      <c r="AT23" s="62"/>
      <c r="AU23" s="58" t="n">
        <f aca="false">IFERROR(AVERAGE(AJ23:AT23),0)</f>
        <v>81.3</v>
      </c>
      <c r="AV23" s="62" t="n">
        <v>100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77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/>
      <c r="BG23" s="62"/>
      <c r="BH23" s="58" t="n">
        <f aca="false">IFERROR(AVERAGE(AV23:BG23),0)</f>
        <v>97.7</v>
      </c>
      <c r="BI23" s="95" t="n">
        <v>100</v>
      </c>
      <c r="BJ23" s="95" t="n">
        <v>95</v>
      </c>
      <c r="BK23" s="62" t="n">
        <v>90</v>
      </c>
      <c r="BL23" s="62" t="n">
        <v>100</v>
      </c>
      <c r="BM23" s="62" t="n">
        <v>95</v>
      </c>
      <c r="BN23" s="62" t="n">
        <v>25</v>
      </c>
      <c r="BO23" s="62" t="n">
        <v>100</v>
      </c>
      <c r="BP23" s="62" t="n">
        <v>40</v>
      </c>
      <c r="BQ23" s="62" t="n">
        <v>80</v>
      </c>
      <c r="BR23" s="62" t="n">
        <v>50</v>
      </c>
      <c r="BS23" s="58" t="n">
        <f aca="false">IFERROR(AVERAGE(BI23:BR23),0)</f>
        <v>77.5</v>
      </c>
      <c r="BT23" s="61" t="n">
        <f aca="false">IFERROR(__xludf.dummyfunction("""COMPUTED_VALUE"""),75)</f>
        <v>75</v>
      </c>
      <c r="BU23" s="61" t="n">
        <f aca="false">IFERROR(__xludf.dummyfunction("""COMPUTED_VALUE"""),60)</f>
        <v>60</v>
      </c>
      <c r="BV23" s="61" t="n">
        <f aca="false">IFERROR(__xludf.dummyfunction("""COMPUTED_VALUE"""),100)</f>
        <v>100</v>
      </c>
      <c r="BW23" s="61" t="n">
        <f aca="false">IFERROR(__xludf.dummyfunction("""COMPUTED_VALUE"""),100)</f>
        <v>100</v>
      </c>
      <c r="BX23" s="61" t="n">
        <f aca="false">IFERROR(__xludf.dummyfunction("""COMPUTED_VALUE"""),0)</f>
        <v>0</v>
      </c>
      <c r="BY23" s="61" t="n">
        <f aca="false">IFERROR(__xludf.dummyfunction("""COMPUTED_VALUE"""),0)</f>
        <v>0</v>
      </c>
      <c r="BZ23" s="61" t="n">
        <f aca="false">IFERROR(__xludf.dummyfunction("""COMPUTED_VALUE"""),0)</f>
        <v>0</v>
      </c>
      <c r="CA23" s="61" t="n">
        <f aca="false">IFERROR(__xludf.dummyfunction("""COMPUTED_VALUE"""),0)</f>
        <v>0</v>
      </c>
      <c r="CB23" s="61" t="n">
        <f aca="false">IFERROR(__xludf.dummyfunction("""COMPUTED_VALUE"""),41.875)</f>
        <v>41.875</v>
      </c>
    </row>
    <row r="24" customFormat="false" ht="15.75" hidden="false" customHeight="true" outlineLevel="0" collapsed="false">
      <c r="A24" s="13" t="str">
        <f aca="false">$E24&amp;"-"&amp;$F24</f>
        <v>202060609-9</v>
      </c>
      <c r="B24" s="18" t="n">
        <f aca="false">$W24</f>
        <v>77</v>
      </c>
      <c r="C24" s="13"/>
      <c r="D24" s="72" t="n">
        <f aca="false">D23+1</f>
        <v>20</v>
      </c>
      <c r="E24" s="53" t="s">
        <v>797</v>
      </c>
      <c r="F24" s="53" t="s">
        <v>60</v>
      </c>
      <c r="G24" s="53" t="s">
        <v>798</v>
      </c>
      <c r="H24" s="53" t="s">
        <v>108</v>
      </c>
      <c r="I24" s="53" t="s">
        <v>166</v>
      </c>
      <c r="J24" s="53" t="s">
        <v>799</v>
      </c>
      <c r="K24" s="53" t="s">
        <v>800</v>
      </c>
      <c r="L24" s="53" t="s">
        <v>58</v>
      </c>
      <c r="M24" s="53" t="s">
        <v>64</v>
      </c>
      <c r="N24" s="53" t="s">
        <v>801</v>
      </c>
      <c r="O24" s="54" t="n">
        <f aca="false">$AA24</f>
        <v>80</v>
      </c>
      <c r="P24" s="54" t="n">
        <f aca="false">$AE24</f>
        <v>45</v>
      </c>
      <c r="Q24" s="54" t="n">
        <f aca="false">IFERROR(IF($V24&lt;&gt;0,ROUND((MAX(O24:P24)*0.5+$V24*0.5),0),ROUND(($O24*0.5+$P24*0.5),0)),)</f>
        <v>63</v>
      </c>
      <c r="R24" s="54" t="n">
        <f aca="false">$AU24</f>
        <v>96</v>
      </c>
      <c r="S24" s="54" t="n">
        <f aca="false">$BH24</f>
        <v>100</v>
      </c>
      <c r="T24" s="54" t="n">
        <f aca="false">$BS24</f>
        <v>79.5</v>
      </c>
      <c r="U24" s="54" t="n">
        <f aca="false">$CB24</f>
        <v>100</v>
      </c>
      <c r="V24" s="55" t="n">
        <f aca="false">$AI24</f>
        <v>0</v>
      </c>
      <c r="W24" s="56" t="n">
        <f aca="false">IF($Q24&gt;=55,ROUND($Q24*$Q$3+$R24*$R$3+$S24*$S$3+$T24*$T$3+$U24*$U$3,0),$Q24)</f>
        <v>77</v>
      </c>
      <c r="X24" s="54" t="n">
        <v>20</v>
      </c>
      <c r="Y24" s="57" t="n">
        <v>30</v>
      </c>
      <c r="Z24" s="57" t="n">
        <v>30</v>
      </c>
      <c r="AA24" s="58" t="n">
        <f aca="false">IFERROR(SUM(X24:Z24),0)</f>
        <v>80</v>
      </c>
      <c r="AB24" s="57" t="n">
        <v>25</v>
      </c>
      <c r="AC24" s="57" t="n">
        <v>20</v>
      </c>
      <c r="AD24" s="54" t="n">
        <v>1</v>
      </c>
      <c r="AE24" s="58" t="n">
        <f aca="false">ROUND(AB24+(AC24*AD24),0)</f>
        <v>45</v>
      </c>
      <c r="AF24" s="57"/>
      <c r="AG24" s="57"/>
      <c r="AH24" s="57"/>
      <c r="AI24" s="58" t="n">
        <f aca="false">ROUND(SUM(AF24:AG24)*AH24,0)</f>
        <v>0</v>
      </c>
      <c r="AJ24" s="61" t="n">
        <f aca="false">IFERROR(__xludf.dummyfunction("""COMPUTED_VALUE"""),100)</f>
        <v>100</v>
      </c>
      <c r="AK24" s="61" t="n">
        <f aca="false">IFERROR(__xludf.dummyfunction("""COMPUTED_VALUE"""),100)</f>
        <v>100</v>
      </c>
      <c r="AL24" s="61" t="n">
        <f aca="false">IFERROR(__xludf.dummyfunction("""COMPUTED_VALUE"""),100)</f>
        <v>100</v>
      </c>
      <c r="AM24" s="61" t="n">
        <f aca="false">IFERROR(__xludf.dummyfunction("""COMPUTED_VALUE"""),100)</f>
        <v>100</v>
      </c>
      <c r="AN24" s="61" t="n">
        <f aca="false">IFERROR(__xludf.dummyfunction("""COMPUTED_VALUE"""),100)</f>
        <v>100</v>
      </c>
      <c r="AO24" s="61" t="n">
        <f aca="false">IFERROR(__xludf.dummyfunction("""COMPUTED_VALUE"""),60)</f>
        <v>60</v>
      </c>
      <c r="AP24" s="61" t="n">
        <f aca="false">IFERROR(__xludf.dummyfunction("""COMPUTED_VALUE"""),100)</f>
        <v>100</v>
      </c>
      <c r="AQ24" s="61" t="n">
        <f aca="false">IFERROR(__xludf.dummyfunction("""COMPUTED_VALUE"""),100)</f>
        <v>100</v>
      </c>
      <c r="AR24" s="61" t="n">
        <f aca="false">IFERROR(__xludf.dummyfunction("""COMPUTED_VALUE"""),100)</f>
        <v>100</v>
      </c>
      <c r="AS24" s="61" t="n">
        <f aca="false">IFERROR(__xludf.dummyfunction("""COMPUTED_VALUE"""),100)</f>
        <v>100</v>
      </c>
      <c r="AT24" s="62"/>
      <c r="AU24" s="58" t="n">
        <f aca="false">IFERROR(AVERAGE(AJ24:AT24),0)</f>
        <v>96</v>
      </c>
      <c r="AV24" s="62" t="n">
        <v>100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/>
      <c r="BG24" s="62"/>
      <c r="BH24" s="58" t="n">
        <f aca="false">IFERROR(AVERAGE(AV24:BG24),0)</f>
        <v>100</v>
      </c>
      <c r="BI24" s="95" t="n">
        <v>100</v>
      </c>
      <c r="BJ24" s="95" t="n">
        <v>75</v>
      </c>
      <c r="BK24" s="62" t="n">
        <v>90</v>
      </c>
      <c r="BL24" s="62" t="n">
        <v>100</v>
      </c>
      <c r="BM24" s="62" t="n">
        <v>105</v>
      </c>
      <c r="BN24" s="62" t="n">
        <v>100</v>
      </c>
      <c r="BO24" s="62" t="n">
        <v>45</v>
      </c>
      <c r="BP24" s="62" t="n">
        <v>100</v>
      </c>
      <c r="BQ24" s="62" t="n">
        <v>80</v>
      </c>
      <c r="BR24" s="62" t="n">
        <v>0</v>
      </c>
      <c r="BS24" s="58" t="n">
        <f aca="false">IFERROR(AVERAGE(BI24:BR24),0)</f>
        <v>79.5</v>
      </c>
      <c r="BT24" s="61" t="n">
        <f aca="false">IFERROR(__xludf.dummyfunction("""COMPUTED_VALUE"""),100)</f>
        <v>100</v>
      </c>
      <c r="BU24" s="61" t="n">
        <f aca="false">IFERROR(__xludf.dummyfunction("""COMPUTED_VALUE"""),100)</f>
        <v>100</v>
      </c>
      <c r="BV24" s="61" t="n">
        <f aca="false">IFERROR(__xludf.dummyfunction("""COMPUTED_VALUE"""),100)</f>
        <v>100</v>
      </c>
      <c r="BW24" s="61" t="n">
        <f aca="false">IFERROR(__xludf.dummyfunction("""COMPUTED_VALUE"""),100)</f>
        <v>100</v>
      </c>
      <c r="BX24" s="61" t="n">
        <f aca="false">IFERROR(__xludf.dummyfunction("""COMPUTED_VALUE"""),100)</f>
        <v>100</v>
      </c>
      <c r="BY24" s="61" t="n">
        <f aca="false">IFERROR(__xludf.dummyfunction("""COMPUTED_VALUE"""),100)</f>
        <v>100</v>
      </c>
      <c r="BZ24" s="61" t="n">
        <f aca="false">IFERROR(__xludf.dummyfunction("""COMPUTED_VALUE"""),100)</f>
        <v>100</v>
      </c>
      <c r="CA24" s="61" t="n">
        <f aca="false">IFERROR(__xludf.dummyfunction("""COMPUTED_VALUE"""),100)</f>
        <v>100</v>
      </c>
      <c r="CB24" s="61" t="n">
        <f aca="false">IFERROR(__xludf.dummyfunction("""COMPUTED_VALUE"""),100)</f>
        <v>100</v>
      </c>
    </row>
    <row r="25" customFormat="false" ht="15.75" hidden="false" customHeight="true" outlineLevel="0" collapsed="false">
      <c r="A25" s="13" t="str">
        <f aca="false">$E25&amp;"-"&amp;$F25</f>
        <v>202060651-k</v>
      </c>
      <c r="B25" s="18" t="n">
        <f aca="false">$W25</f>
        <v>94</v>
      </c>
      <c r="C25" s="13"/>
      <c r="D25" s="72" t="n">
        <f aca="false">D24+1</f>
        <v>21</v>
      </c>
      <c r="E25" s="53" t="s">
        <v>802</v>
      </c>
      <c r="F25" s="53" t="s">
        <v>278</v>
      </c>
      <c r="G25" s="53" t="s">
        <v>803</v>
      </c>
      <c r="H25" s="53" t="s">
        <v>67</v>
      </c>
      <c r="I25" s="53" t="s">
        <v>804</v>
      </c>
      <c r="J25" s="53" t="s">
        <v>805</v>
      </c>
      <c r="K25" s="53" t="s">
        <v>771</v>
      </c>
      <c r="L25" s="53" t="s">
        <v>58</v>
      </c>
      <c r="M25" s="53" t="s">
        <v>64</v>
      </c>
      <c r="N25" s="53" t="s">
        <v>806</v>
      </c>
      <c r="O25" s="54" t="n">
        <f aca="false">$AA25</f>
        <v>85</v>
      </c>
      <c r="P25" s="54" t="n">
        <f aca="false">$AE25</f>
        <v>100</v>
      </c>
      <c r="Q25" s="54" t="n">
        <f aca="false">IFERROR(IF($V25&lt;&gt;0,ROUND((MAX(O25:P25)*0.5+$V25*0.5),0),ROUND(($O25*0.5+$P25*0.5),0)),)</f>
        <v>93</v>
      </c>
      <c r="R25" s="54" t="n">
        <f aca="false">$AU25</f>
        <v>93.5</v>
      </c>
      <c r="S25" s="54" t="n">
        <f aca="false">$BH25</f>
        <v>99.1</v>
      </c>
      <c r="T25" s="54" t="n">
        <f aca="false">$BS25</f>
        <v>97</v>
      </c>
      <c r="U25" s="54" t="n">
        <f aca="false">$CB25</f>
        <v>87.5</v>
      </c>
      <c r="V25" s="55" t="n">
        <f aca="false">$AI25</f>
        <v>0</v>
      </c>
      <c r="W25" s="56" t="n">
        <f aca="false">IF($Q25&gt;=55,ROUND($Q25*$Q$3+$R25*$R$3+$S25*$S$3+$T25*$T$3+$U25*$U$3,0),$Q25)</f>
        <v>94</v>
      </c>
      <c r="X25" s="54" t="n">
        <v>15</v>
      </c>
      <c r="Y25" s="57" t="n">
        <v>30</v>
      </c>
      <c r="Z25" s="57" t="n">
        <v>40</v>
      </c>
      <c r="AA25" s="58" t="n">
        <f aca="false">IFERROR(SUM(X25:Z25),0)</f>
        <v>85</v>
      </c>
      <c r="AB25" s="57" t="n">
        <v>30</v>
      </c>
      <c r="AC25" s="57" t="n">
        <v>70</v>
      </c>
      <c r="AD25" s="54" t="n">
        <v>1</v>
      </c>
      <c r="AE25" s="58" t="n">
        <f aca="false">ROUND(AB25+(AC25*AD25),0)</f>
        <v>100</v>
      </c>
      <c r="AF25" s="57"/>
      <c r="AG25" s="57"/>
      <c r="AH25" s="57"/>
      <c r="AI25" s="58" t="n">
        <f aca="false">ROUND(SUM(AF25:AG25)*AH25,0)</f>
        <v>0</v>
      </c>
      <c r="AJ25" s="61" t="n">
        <f aca="false">IFERROR(__xludf.dummyfunction("""COMPUTED_VALUE"""),100)</f>
        <v>100</v>
      </c>
      <c r="AK25" s="61" t="n">
        <f aca="false">IFERROR(__xludf.dummyfunction("""COMPUTED_VALUE"""),100)</f>
        <v>100</v>
      </c>
      <c r="AL25" s="61" t="n">
        <f aca="false">IFERROR(__xludf.dummyfunction("""COMPUTED_VALUE"""),100)</f>
        <v>100</v>
      </c>
      <c r="AM25" s="61" t="n">
        <f aca="false">IFERROR(__xludf.dummyfunction("""COMPUTED_VALUE"""),100)</f>
        <v>100</v>
      </c>
      <c r="AN25" s="61" t="n">
        <f aca="false">IFERROR(__xludf.dummyfunction("""COMPUTED_VALUE"""),75)</f>
        <v>75</v>
      </c>
      <c r="AO25" s="61" t="n">
        <f aca="false">IFERROR(__xludf.dummyfunction("""COMPUTED_VALUE"""),60)</f>
        <v>60</v>
      </c>
      <c r="AP25" s="61" t="n">
        <f aca="false">IFERROR(__xludf.dummyfunction("""COMPUTED_VALUE"""),100)</f>
        <v>100</v>
      </c>
      <c r="AQ25" s="61" t="n">
        <f aca="false">IFERROR(__xludf.dummyfunction("""COMPUTED_VALUE"""),100)</f>
        <v>100</v>
      </c>
      <c r="AR25" s="61" t="n">
        <f aca="false">IFERROR(__xludf.dummyfunction("""COMPUTED_VALUE"""),100)</f>
        <v>100</v>
      </c>
      <c r="AS25" s="61" t="n">
        <f aca="false">IFERROR(__xludf.dummyfunction("""COMPUTED_VALUE"""),100)</f>
        <v>100</v>
      </c>
      <c r="AT25" s="62"/>
      <c r="AU25" s="58" t="n">
        <f aca="false">IFERROR(AVERAGE(AJ25:AT25),0)</f>
        <v>93.5</v>
      </c>
      <c r="AV25" s="62" t="n">
        <v>91</v>
      </c>
      <c r="AW25" s="62" t="n">
        <v>100</v>
      </c>
      <c r="AX25" s="62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/>
      <c r="BG25" s="62"/>
      <c r="BH25" s="58" t="n">
        <f aca="false">IFERROR(AVERAGE(AV25:BG25),0)</f>
        <v>99.1</v>
      </c>
      <c r="BI25" s="95" t="n">
        <v>90</v>
      </c>
      <c r="BJ25" s="95" t="n">
        <v>100</v>
      </c>
      <c r="BK25" s="62" t="n">
        <v>100</v>
      </c>
      <c r="BL25" s="62" t="n">
        <v>100</v>
      </c>
      <c r="BM25" s="62" t="n">
        <v>105</v>
      </c>
      <c r="BN25" s="62" t="n">
        <v>100</v>
      </c>
      <c r="BO25" s="62" t="n">
        <v>100</v>
      </c>
      <c r="BP25" s="62" t="n">
        <v>95</v>
      </c>
      <c r="BQ25" s="62" t="n">
        <v>80</v>
      </c>
      <c r="BR25" s="62" t="n">
        <v>100</v>
      </c>
      <c r="BS25" s="58" t="n">
        <f aca="false">IFERROR(AVERAGE(BI25:BR25),0)</f>
        <v>97</v>
      </c>
      <c r="BT25" s="61" t="n">
        <f aca="false">IFERROR(__xludf.dummyfunction("""COMPUTED_VALUE"""),100)</f>
        <v>100</v>
      </c>
      <c r="BU25" s="61" t="n">
        <f aca="false">IFERROR(__xludf.dummyfunction("""COMPUTED_VALUE"""),100)</f>
        <v>100</v>
      </c>
      <c r="BV25" s="61" t="n">
        <f aca="false">IFERROR(__xludf.dummyfunction("""COMPUTED_VALUE"""),100)</f>
        <v>100</v>
      </c>
      <c r="BW25" s="61" t="n">
        <f aca="false">IFERROR(__xludf.dummyfunction("""COMPUTED_VALUE"""),100)</f>
        <v>100</v>
      </c>
      <c r="BX25" s="61" t="n">
        <f aca="false">IFERROR(__xludf.dummyfunction("""COMPUTED_VALUE"""),100)</f>
        <v>100</v>
      </c>
      <c r="BY25" s="61" t="n">
        <f aca="false">IFERROR(__xludf.dummyfunction("""COMPUTED_VALUE"""),100)</f>
        <v>100</v>
      </c>
      <c r="BZ25" s="61" t="n">
        <f aca="false">IFERROR(__xludf.dummyfunction("""COMPUTED_VALUE"""),0)</f>
        <v>0</v>
      </c>
      <c r="CA25" s="61" t="n">
        <f aca="false">IFERROR(__xludf.dummyfunction("""COMPUTED_VALUE"""),100)</f>
        <v>100</v>
      </c>
      <c r="CB25" s="61" t="n">
        <f aca="false">IFERROR(__xludf.dummyfunction("""COMPUTED_VALUE"""),87.5)</f>
        <v>87.5</v>
      </c>
    </row>
    <row r="26" customFormat="false" ht="15.75" hidden="false" customHeight="true" outlineLevel="0" collapsed="false">
      <c r="A26" s="13" t="str">
        <f aca="false">$E26&amp;"-"&amp;$F26</f>
        <v>202060590-4</v>
      </c>
      <c r="B26" s="18" t="n">
        <f aca="false">$W26</f>
        <v>53</v>
      </c>
      <c r="C26" s="13"/>
      <c r="D26" s="72" t="n">
        <f aca="false">D25+1</f>
        <v>22</v>
      </c>
      <c r="E26" s="53" t="s">
        <v>807</v>
      </c>
      <c r="F26" s="53" t="s">
        <v>122</v>
      </c>
      <c r="G26" s="53" t="s">
        <v>808</v>
      </c>
      <c r="H26" s="53" t="s">
        <v>122</v>
      </c>
      <c r="I26" s="53" t="s">
        <v>809</v>
      </c>
      <c r="J26" s="53" t="s">
        <v>810</v>
      </c>
      <c r="K26" s="53" t="s">
        <v>811</v>
      </c>
      <c r="L26" s="53" t="s">
        <v>58</v>
      </c>
      <c r="M26" s="53" t="s">
        <v>64</v>
      </c>
      <c r="N26" s="53" t="s">
        <v>812</v>
      </c>
      <c r="O26" s="54" t="n">
        <f aca="false">$AA26</f>
        <v>95</v>
      </c>
      <c r="P26" s="54" t="n">
        <f aca="false">$AE26</f>
        <v>0</v>
      </c>
      <c r="Q26" s="66" t="n">
        <f aca="false">IFERROR(IF($V26&lt;&gt;0,ROUND(AVERAGE(AA26,AE26,AI26),0),ROUND(($O26*0.5+$P26*0.5),0)),)</f>
        <v>53</v>
      </c>
      <c r="R26" s="54" t="n">
        <f aca="false">$AU26</f>
        <v>80</v>
      </c>
      <c r="S26" s="54" t="n">
        <f aca="false">$BH26</f>
        <v>100</v>
      </c>
      <c r="T26" s="54" t="n">
        <f aca="false">$BS26</f>
        <v>95.5</v>
      </c>
      <c r="U26" s="54" t="n">
        <f aca="false">$CB26</f>
        <v>100</v>
      </c>
      <c r="V26" s="55" t="n">
        <f aca="false">$AI26</f>
        <v>65</v>
      </c>
      <c r="W26" s="56" t="n">
        <f aca="false">IF($Q26&gt;=55,ROUND($Q26*$Q$3+$R26*$R$3+$S26*$S$3+$T26*$T$3+$U26*$U$3,0),$Q26)</f>
        <v>53</v>
      </c>
      <c r="X26" s="54" t="n">
        <v>20</v>
      </c>
      <c r="Y26" s="57" t="n">
        <v>30</v>
      </c>
      <c r="Z26" s="57" t="n">
        <v>45</v>
      </c>
      <c r="AA26" s="58" t="n">
        <f aca="false">IFERROR(SUM(X26:Z26),0)</f>
        <v>95</v>
      </c>
      <c r="AB26" s="79" t="n">
        <v>0</v>
      </c>
      <c r="AC26" s="79" t="n">
        <v>0</v>
      </c>
      <c r="AD26" s="66" t="n">
        <v>0</v>
      </c>
      <c r="AE26" s="58" t="n">
        <f aca="false">ROUND(AB26+(AC26*AD26),0)</f>
        <v>0</v>
      </c>
      <c r="AF26" s="57" t="n">
        <v>25</v>
      </c>
      <c r="AG26" s="57" t="n">
        <v>40</v>
      </c>
      <c r="AH26" s="57" t="n">
        <v>1</v>
      </c>
      <c r="AI26" s="58" t="n">
        <f aca="false">ROUND(SUM(AF26:AG26)*AH26,0)</f>
        <v>65</v>
      </c>
      <c r="AJ26" s="61" t="n">
        <f aca="false">IFERROR(__xludf.dummyfunction("""COMPUTED_VALUE"""),100)</f>
        <v>100</v>
      </c>
      <c r="AK26" s="61" t="n">
        <f aca="false">IFERROR(__xludf.dummyfunction("""COMPUTED_VALUE"""),0)</f>
        <v>0</v>
      </c>
      <c r="AL26" s="61" t="n">
        <f aca="false">IFERROR(__xludf.dummyfunction("""COMPUTED_VALUE"""),100)</f>
        <v>100</v>
      </c>
      <c r="AM26" s="61" t="n">
        <f aca="false">IFERROR(__xludf.dummyfunction("""COMPUTED_VALUE"""),100)</f>
        <v>100</v>
      </c>
      <c r="AN26" s="61" t="n">
        <f aca="false">IFERROR(__xludf.dummyfunction("""COMPUTED_VALUE"""),100)</f>
        <v>100</v>
      </c>
      <c r="AO26" s="61" t="n">
        <f aca="false">IFERROR(__xludf.dummyfunction("""COMPUTED_VALUE"""),100)</f>
        <v>100</v>
      </c>
      <c r="AP26" s="61" t="n">
        <f aca="false">IFERROR(__xludf.dummyfunction("""COMPUTED_VALUE"""),100)</f>
        <v>100</v>
      </c>
      <c r="AQ26" s="61" t="n">
        <f aca="false">IFERROR(__xludf.dummyfunction("""COMPUTED_VALUE"""),0)</f>
        <v>0</v>
      </c>
      <c r="AR26" s="61" t="n">
        <f aca="false">IFERROR(__xludf.dummyfunction("""COMPUTED_VALUE"""),100)</f>
        <v>100</v>
      </c>
      <c r="AS26" s="61" t="n">
        <f aca="false">IFERROR(__xludf.dummyfunction("""COMPUTED_VALUE"""),100)</f>
        <v>100</v>
      </c>
      <c r="AT26" s="62"/>
      <c r="AU26" s="58" t="n">
        <f aca="false">IFERROR(AVERAGE(AJ26:AT26),0)</f>
        <v>80</v>
      </c>
      <c r="AV26" s="62" t="n">
        <v>100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100</v>
      </c>
      <c r="BE26" s="62" t="n">
        <v>100</v>
      </c>
      <c r="BF26" s="62"/>
      <c r="BG26" s="62"/>
      <c r="BH26" s="58" t="n">
        <f aca="false">IFERROR(AVERAGE(AV26:BG26),0)</f>
        <v>100</v>
      </c>
      <c r="BI26" s="95" t="n">
        <v>90</v>
      </c>
      <c r="BJ26" s="95" t="n">
        <v>85</v>
      </c>
      <c r="BK26" s="62" t="n">
        <v>100</v>
      </c>
      <c r="BL26" s="62" t="n">
        <v>100</v>
      </c>
      <c r="BM26" s="62" t="n">
        <v>100</v>
      </c>
      <c r="BN26" s="62" t="n">
        <v>100</v>
      </c>
      <c r="BO26" s="62" t="n">
        <v>100</v>
      </c>
      <c r="BP26" s="62" t="n">
        <v>100</v>
      </c>
      <c r="BQ26" s="62" t="n">
        <v>80</v>
      </c>
      <c r="BR26" s="62" t="n">
        <v>100</v>
      </c>
      <c r="BS26" s="58" t="n">
        <f aca="false">IFERROR(AVERAGE(BI26:BR26),0)</f>
        <v>95.5</v>
      </c>
      <c r="BT26" s="61" t="n">
        <f aca="false">IFERROR(__xludf.dummyfunction("""COMPUTED_VALUE"""),100)</f>
        <v>100</v>
      </c>
      <c r="BU26" s="61" t="n">
        <f aca="false">IFERROR(__xludf.dummyfunction("""COMPUTED_VALUE"""),100)</f>
        <v>100</v>
      </c>
      <c r="BV26" s="61" t="n">
        <f aca="false">IFERROR(__xludf.dummyfunction("""COMPUTED_VALUE"""),100)</f>
        <v>100</v>
      </c>
      <c r="BW26" s="61" t="n">
        <f aca="false">IFERROR(__xludf.dummyfunction("""COMPUTED_VALUE"""),100)</f>
        <v>100</v>
      </c>
      <c r="BX26" s="61" t="n">
        <f aca="false">IFERROR(__xludf.dummyfunction("""COMPUTED_VALUE"""),100)</f>
        <v>100</v>
      </c>
      <c r="BY26" s="61" t="n">
        <f aca="false">IFERROR(__xludf.dummyfunction("""COMPUTED_VALUE"""),100)</f>
        <v>100</v>
      </c>
      <c r="BZ26" s="61" t="n">
        <f aca="false">IFERROR(__xludf.dummyfunction("""COMPUTED_VALUE"""),100)</f>
        <v>100</v>
      </c>
      <c r="CA26" s="61" t="n">
        <f aca="false">IFERROR(__xludf.dummyfunction("""COMPUTED_VALUE"""),100)</f>
        <v>100</v>
      </c>
      <c r="CB26" s="61" t="n">
        <f aca="false">IFERROR(__xludf.dummyfunction("""COMPUTED_VALUE"""),100)</f>
        <v>100</v>
      </c>
    </row>
    <row r="27" customFormat="false" ht="15.75" hidden="false" customHeight="true" outlineLevel="0" collapsed="false">
      <c r="A27" s="13" t="str">
        <f aca="false">$E27&amp;"-"&amp;$F27</f>
        <v>202060586-6</v>
      </c>
      <c r="B27" s="18" t="n">
        <f aca="false">$W27</f>
        <v>63</v>
      </c>
      <c r="C27" s="13"/>
      <c r="D27" s="72" t="n">
        <f aca="false">D26+1</f>
        <v>23</v>
      </c>
      <c r="E27" s="53" t="s">
        <v>813</v>
      </c>
      <c r="F27" s="53" t="s">
        <v>129</v>
      </c>
      <c r="G27" s="53" t="s">
        <v>814</v>
      </c>
      <c r="H27" s="53" t="s">
        <v>83</v>
      </c>
      <c r="I27" s="53" t="s">
        <v>410</v>
      </c>
      <c r="J27" s="53" t="s">
        <v>815</v>
      </c>
      <c r="K27" s="53" t="s">
        <v>816</v>
      </c>
      <c r="L27" s="53" t="s">
        <v>58</v>
      </c>
      <c r="M27" s="53" t="s">
        <v>64</v>
      </c>
      <c r="N27" s="53" t="s">
        <v>817</v>
      </c>
      <c r="O27" s="54" t="n">
        <f aca="false">$AA27</f>
        <v>70</v>
      </c>
      <c r="P27" s="54" t="n">
        <f aca="false">$AE27</f>
        <v>75</v>
      </c>
      <c r="Q27" s="54" t="n">
        <f aca="false">IFERROR(IF($V27&lt;&gt;0,ROUND((MAX(O27:P27)*0.5+$V27*0.5),0),ROUND(($O27*0.5+$P27*0.5),0)),)</f>
        <v>73</v>
      </c>
      <c r="R27" s="54" t="n">
        <f aca="false">$AU27</f>
        <v>42.4</v>
      </c>
      <c r="S27" s="54" t="n">
        <f aca="false">$BH27</f>
        <v>27.9</v>
      </c>
      <c r="T27" s="54" t="n">
        <f aca="false">$BS27</f>
        <v>73</v>
      </c>
      <c r="U27" s="54" t="n">
        <f aca="false">$CB27</f>
        <v>37.5</v>
      </c>
      <c r="V27" s="55" t="n">
        <f aca="false">$AI27</f>
        <v>0</v>
      </c>
      <c r="W27" s="56" t="n">
        <f aca="false">IF($Q27&gt;=55,ROUND($Q27*$Q$3+$R27*$R$3+$S27*$S$3+$T27*$T$3+$U27*$U$3,0),$Q27)</f>
        <v>63</v>
      </c>
      <c r="X27" s="54" t="n">
        <v>10</v>
      </c>
      <c r="Y27" s="57" t="n">
        <v>20</v>
      </c>
      <c r="Z27" s="57" t="n">
        <v>40</v>
      </c>
      <c r="AA27" s="58" t="n">
        <f aca="false">IFERROR(SUM(X27:Z27),0)</f>
        <v>70</v>
      </c>
      <c r="AB27" s="57" t="n">
        <v>20</v>
      </c>
      <c r="AC27" s="57" t="n">
        <v>55</v>
      </c>
      <c r="AD27" s="54" t="n">
        <v>1</v>
      </c>
      <c r="AE27" s="58" t="n">
        <f aca="false">ROUND(AB27+(AC27*AD27),0)</f>
        <v>75</v>
      </c>
      <c r="AF27" s="57"/>
      <c r="AG27" s="57"/>
      <c r="AH27" s="57"/>
      <c r="AI27" s="58" t="n">
        <f aca="false">ROUND(SUM(AF27:AG27)*AH27,0)</f>
        <v>0</v>
      </c>
      <c r="AJ27" s="61" t="n">
        <f aca="false">IFERROR(__xludf.dummyfunction("""COMPUTED_VALUE"""),100)</f>
        <v>100</v>
      </c>
      <c r="AK27" s="61" t="n">
        <f aca="false">IFERROR(__xludf.dummyfunction("""COMPUTED_VALUE"""),0)</f>
        <v>0</v>
      </c>
      <c r="AL27" s="61" t="n">
        <f aca="false">IFERROR(__xludf.dummyfunction("""COMPUTED_VALUE"""),90)</f>
        <v>90</v>
      </c>
      <c r="AM27" s="61" t="n">
        <f aca="false">IFERROR(__xludf.dummyfunction("""COMPUTED_VALUE"""),75)</f>
        <v>75</v>
      </c>
      <c r="AN27" s="61" t="n">
        <f aca="false">IFERROR(__xludf.dummyfunction("""COMPUTED_VALUE"""),25)</f>
        <v>25</v>
      </c>
      <c r="AO27" s="61" t="n">
        <f aca="false">IFERROR(__xludf.dummyfunction("""COMPUTED_VALUE"""),0)</f>
        <v>0</v>
      </c>
      <c r="AP27" s="61" t="n">
        <f aca="false">IFERROR(__xludf.dummyfunction("""COMPUTED_VALUE"""),0)</f>
        <v>0</v>
      </c>
      <c r="AQ27" s="61" t="n">
        <f aca="false">IFERROR(__xludf.dummyfunction("""COMPUTED_VALUE"""),67)</f>
        <v>67</v>
      </c>
      <c r="AR27" s="61" t="n">
        <f aca="false">IFERROR(__xludf.dummyfunction("""COMPUTED_VALUE"""),0)</f>
        <v>0</v>
      </c>
      <c r="AS27" s="61" t="n">
        <f aca="false">IFERROR(__xludf.dummyfunction("""COMPUTED_VALUE"""),67)</f>
        <v>67</v>
      </c>
      <c r="AT27" s="62"/>
      <c r="AU27" s="58" t="n">
        <f aca="false">IFERROR(AVERAGE(AJ27:AT27),0)</f>
        <v>42.4</v>
      </c>
      <c r="AV27" s="62" t="n">
        <v>0</v>
      </c>
      <c r="AW27" s="62" t="n">
        <v>0</v>
      </c>
      <c r="AX27" s="62" t="n">
        <v>66</v>
      </c>
      <c r="AY27" s="62" t="n">
        <v>97</v>
      </c>
      <c r="AZ27" s="62" t="n">
        <v>0</v>
      </c>
      <c r="BA27" s="62" t="n">
        <v>33</v>
      </c>
      <c r="BB27" s="62" t="n">
        <v>83</v>
      </c>
      <c r="BC27" s="62" t="n">
        <v>0</v>
      </c>
      <c r="BD27" s="62" t="n">
        <v>0</v>
      </c>
      <c r="BE27" s="62" t="n">
        <v>0</v>
      </c>
      <c r="BF27" s="62"/>
      <c r="BG27" s="62"/>
      <c r="BH27" s="58" t="n">
        <f aca="false">IFERROR(AVERAGE(AV27:BG27),0)</f>
        <v>27.9</v>
      </c>
      <c r="BI27" s="95" t="n">
        <v>100</v>
      </c>
      <c r="BJ27" s="95" t="n">
        <v>90</v>
      </c>
      <c r="BK27" s="62" t="n">
        <v>90</v>
      </c>
      <c r="BL27" s="62" t="n">
        <v>0</v>
      </c>
      <c r="BM27" s="62" t="n">
        <v>70</v>
      </c>
      <c r="BN27" s="62" t="n">
        <v>0</v>
      </c>
      <c r="BO27" s="62" t="n">
        <v>100</v>
      </c>
      <c r="BP27" s="62" t="n">
        <v>100</v>
      </c>
      <c r="BQ27" s="62" t="n">
        <v>80</v>
      </c>
      <c r="BR27" s="62" t="n">
        <v>100</v>
      </c>
      <c r="BS27" s="58" t="n">
        <f aca="false">IFERROR(AVERAGE(BI27:BR27),0)</f>
        <v>73</v>
      </c>
      <c r="BT27" s="61" t="n">
        <f aca="false">IFERROR(__xludf.dummyfunction("""COMPUTED_VALUE"""),100)</f>
        <v>100</v>
      </c>
      <c r="BU27" s="61" t="n">
        <f aca="false">IFERROR(__xludf.dummyfunction("""COMPUTED_VALUE"""),0)</f>
        <v>0</v>
      </c>
      <c r="BV27" s="61" t="n">
        <f aca="false">IFERROR(__xludf.dummyfunction("""COMPUTED_VALUE"""),0)</f>
        <v>0</v>
      </c>
      <c r="BW27" s="61" t="n">
        <f aca="false">IFERROR(__xludf.dummyfunction("""COMPUTED_VALUE"""),100)</f>
        <v>100</v>
      </c>
      <c r="BX27" s="61" t="n">
        <f aca="false">IFERROR(__xludf.dummyfunction("""COMPUTED_VALUE"""),0)</f>
        <v>0</v>
      </c>
      <c r="BY27" s="61" t="n">
        <f aca="false">IFERROR(__xludf.dummyfunction("""COMPUTED_VALUE"""),100)</f>
        <v>100</v>
      </c>
      <c r="BZ27" s="61" t="n">
        <f aca="false">IFERROR(__xludf.dummyfunction("""COMPUTED_VALUE"""),0)</f>
        <v>0</v>
      </c>
      <c r="CA27" s="61" t="n">
        <f aca="false">IFERROR(__xludf.dummyfunction("""COMPUTED_VALUE"""),0)</f>
        <v>0</v>
      </c>
      <c r="CB27" s="61" t="n">
        <f aca="false">IFERROR(__xludf.dummyfunction("""COMPUTED_VALUE"""),37.5)</f>
        <v>37.5</v>
      </c>
    </row>
    <row r="28" customFormat="false" ht="15.75" hidden="false" customHeight="true" outlineLevel="0" collapsed="false">
      <c r="A28" s="13" t="str">
        <f aca="false">$E28&amp;"-"&amp;$F28</f>
        <v>202060579-3</v>
      </c>
      <c r="B28" s="18" t="n">
        <f aca="false">$W28</f>
        <v>61</v>
      </c>
      <c r="C28" s="13"/>
      <c r="D28" s="72" t="n">
        <f aca="false">D27+1</f>
        <v>24</v>
      </c>
      <c r="E28" s="53" t="s">
        <v>818</v>
      </c>
      <c r="F28" s="53" t="s">
        <v>108</v>
      </c>
      <c r="G28" s="53" t="s">
        <v>819</v>
      </c>
      <c r="H28" s="53" t="s">
        <v>75</v>
      </c>
      <c r="I28" s="53" t="s">
        <v>668</v>
      </c>
      <c r="J28" s="53" t="s">
        <v>820</v>
      </c>
      <c r="K28" s="53" t="s">
        <v>821</v>
      </c>
      <c r="L28" s="53" t="s">
        <v>58</v>
      </c>
      <c r="M28" s="53" t="s">
        <v>64</v>
      </c>
      <c r="N28" s="53" t="s">
        <v>822</v>
      </c>
      <c r="O28" s="54" t="n">
        <f aca="false">$AA28</f>
        <v>75</v>
      </c>
      <c r="P28" s="54" t="n">
        <f aca="false">$AE28</f>
        <v>0</v>
      </c>
      <c r="Q28" s="66" t="n">
        <f aca="false">IFERROR(IF($V28&lt;&gt;0,ROUND(AVERAGE(AA28,AE28,AI28),0),ROUND(($O28*0.5+$P28*0.5),0)),)</f>
        <v>56</v>
      </c>
      <c r="R28" s="54" t="n">
        <f aca="false">$AU28</f>
        <v>46</v>
      </c>
      <c r="S28" s="54" t="n">
        <f aca="false">$BH28</f>
        <v>57.1</v>
      </c>
      <c r="T28" s="54" t="n">
        <f aca="false">$BS28</f>
        <v>85</v>
      </c>
      <c r="U28" s="54" t="n">
        <f aca="false">$CB28</f>
        <v>75</v>
      </c>
      <c r="V28" s="55" t="n">
        <f aca="false">$AI28</f>
        <v>92</v>
      </c>
      <c r="W28" s="56" t="n">
        <f aca="false">IF($Q28&gt;=55,ROUND($Q28*$Q$3+$R28*$R$3+$S28*$S$3+$T28*$T$3+$U28*$U$3,0),$Q28)</f>
        <v>61</v>
      </c>
      <c r="X28" s="54" t="n">
        <v>20</v>
      </c>
      <c r="Y28" s="57" t="n">
        <v>30</v>
      </c>
      <c r="Z28" s="57" t="n">
        <v>25</v>
      </c>
      <c r="AA28" s="58" t="n">
        <f aca="false">IFERROR(SUM(X28:Z28),0)</f>
        <v>75</v>
      </c>
      <c r="AB28" s="79" t="n">
        <v>0</v>
      </c>
      <c r="AC28" s="79" t="n">
        <v>0</v>
      </c>
      <c r="AD28" s="66" t="n">
        <v>0</v>
      </c>
      <c r="AE28" s="58" t="n">
        <f aca="false">ROUND(AB28+(AC28*AD28),0)</f>
        <v>0</v>
      </c>
      <c r="AF28" s="57" t="n">
        <v>27</v>
      </c>
      <c r="AG28" s="57" t="n">
        <v>65</v>
      </c>
      <c r="AH28" s="57" t="n">
        <v>1</v>
      </c>
      <c r="AI28" s="58" t="n">
        <f aca="false">ROUND(SUM(AF28:AG28)*AH28,0)</f>
        <v>92</v>
      </c>
      <c r="AJ28" s="61" t="n">
        <f aca="false">IFERROR(__xludf.dummyfunction("""COMPUTED_VALUE"""),100)</f>
        <v>100</v>
      </c>
      <c r="AK28" s="61" t="n">
        <f aca="false">IFERROR(__xludf.dummyfunction("""COMPUTED_VALUE"""),100)</f>
        <v>100</v>
      </c>
      <c r="AL28" s="61" t="n">
        <f aca="false">IFERROR(__xludf.dummyfunction("""COMPUTED_VALUE"""),100)</f>
        <v>100</v>
      </c>
      <c r="AM28" s="61" t="n">
        <f aca="false">IFERROR(__xludf.dummyfunction("""COMPUTED_VALUE"""),50)</f>
        <v>50</v>
      </c>
      <c r="AN28" s="61" t="n">
        <f aca="false">IFERROR(__xludf.dummyfunction("""COMPUTED_VALUE"""),50)</f>
        <v>50</v>
      </c>
      <c r="AO28" s="61" t="n">
        <f aca="false">IFERROR(__xludf.dummyfunction("""COMPUTED_VALUE"""),60)</f>
        <v>60</v>
      </c>
      <c r="AP28" s="61" t="n">
        <f aca="false">IFERROR(__xludf.dummyfunction("""COMPUTED_VALUE"""),0)</f>
        <v>0</v>
      </c>
      <c r="AQ28" s="61" t="n">
        <f aca="false">IFERROR(__xludf.dummyfunction("""COMPUTED_VALUE"""),0)</f>
        <v>0</v>
      </c>
      <c r="AR28" s="61" t="n">
        <f aca="false">IFERROR(__xludf.dummyfunction("""COMPUTED_VALUE"""),0)</f>
        <v>0</v>
      </c>
      <c r="AS28" s="61" t="n">
        <f aca="false">IFERROR(__xludf.dummyfunction("""COMPUTED_VALUE"""),0)</f>
        <v>0</v>
      </c>
      <c r="AT28" s="62"/>
      <c r="AU28" s="58" t="n">
        <f aca="false">IFERROR(AVERAGE(AJ28:AT28),0)</f>
        <v>46</v>
      </c>
      <c r="AV28" s="62" t="n">
        <v>100</v>
      </c>
      <c r="AW28" s="62" t="n">
        <v>99</v>
      </c>
      <c r="AX28" s="62" t="n">
        <v>100</v>
      </c>
      <c r="AY28" s="62" t="n">
        <v>0</v>
      </c>
      <c r="AZ28" s="62" t="n">
        <v>85</v>
      </c>
      <c r="BA28" s="62" t="n">
        <v>0</v>
      </c>
      <c r="BB28" s="62" t="n">
        <v>87</v>
      </c>
      <c r="BC28" s="62" t="n">
        <v>100</v>
      </c>
      <c r="BD28" s="62" t="n">
        <v>0</v>
      </c>
      <c r="BE28" s="62" t="n">
        <v>0</v>
      </c>
      <c r="BF28" s="62"/>
      <c r="BG28" s="62"/>
      <c r="BH28" s="58" t="n">
        <f aca="false">IFERROR(AVERAGE(AV28:BG28),0)</f>
        <v>57.1</v>
      </c>
      <c r="BI28" s="95" t="n">
        <v>100</v>
      </c>
      <c r="BJ28" s="95" t="n">
        <v>100</v>
      </c>
      <c r="BK28" s="62" t="n">
        <v>90</v>
      </c>
      <c r="BL28" s="62" t="n">
        <v>100</v>
      </c>
      <c r="BM28" s="62" t="n">
        <v>100</v>
      </c>
      <c r="BN28" s="62" t="n">
        <v>100</v>
      </c>
      <c r="BO28" s="62" t="n">
        <v>90</v>
      </c>
      <c r="BP28" s="62" t="n">
        <v>90</v>
      </c>
      <c r="BQ28" s="62" t="n">
        <v>80</v>
      </c>
      <c r="BR28" s="62" t="n">
        <v>0</v>
      </c>
      <c r="BS28" s="58" t="n">
        <f aca="false">IFERROR(AVERAGE(BI28:BR28),0)</f>
        <v>85</v>
      </c>
      <c r="BT28" s="61" t="n">
        <f aca="false">IFERROR(__xludf.dummyfunction("""COMPUTED_VALUE"""),100)</f>
        <v>100</v>
      </c>
      <c r="BU28" s="61" t="n">
        <f aca="false">IFERROR(__xludf.dummyfunction("""COMPUTED_VALUE"""),100)</f>
        <v>100</v>
      </c>
      <c r="BV28" s="61" t="n">
        <f aca="false">IFERROR(__xludf.dummyfunction("""COMPUTED_VALUE"""),100)</f>
        <v>100</v>
      </c>
      <c r="BW28" s="61" t="n">
        <f aca="false">IFERROR(__xludf.dummyfunction("""COMPUTED_VALUE"""),100)</f>
        <v>100</v>
      </c>
      <c r="BX28" s="61" t="n">
        <f aca="false">IFERROR(__xludf.dummyfunction("""COMPUTED_VALUE"""),100)</f>
        <v>100</v>
      </c>
      <c r="BY28" s="61" t="n">
        <f aca="false">IFERROR(__xludf.dummyfunction("""COMPUTED_VALUE"""),0)</f>
        <v>0</v>
      </c>
      <c r="BZ28" s="61" t="n">
        <f aca="false">IFERROR(__xludf.dummyfunction("""COMPUTED_VALUE"""),0)</f>
        <v>0</v>
      </c>
      <c r="CA28" s="61" t="n">
        <f aca="false">IFERROR(__xludf.dummyfunction("""COMPUTED_VALUE"""),100)</f>
        <v>100</v>
      </c>
      <c r="CB28" s="61" t="n">
        <f aca="false">IFERROR(__xludf.dummyfunction("""COMPUTED_VALUE"""),75)</f>
        <v>75</v>
      </c>
    </row>
    <row r="29" customFormat="false" ht="15.75" hidden="false" customHeight="true" outlineLevel="0" collapsed="false">
      <c r="A29" s="13" t="str">
        <f aca="false">$E29&amp;"-"&amp;$F29</f>
        <v>202060542-4</v>
      </c>
      <c r="B29" s="18" t="n">
        <f aca="false">$W29</f>
        <v>86</v>
      </c>
      <c r="C29" s="13"/>
      <c r="D29" s="72" t="n">
        <f aca="false">D28+1</f>
        <v>25</v>
      </c>
      <c r="E29" s="53" t="s">
        <v>823</v>
      </c>
      <c r="F29" s="53" t="s">
        <v>122</v>
      </c>
      <c r="G29" s="53" t="s">
        <v>824</v>
      </c>
      <c r="H29" s="53" t="s">
        <v>113</v>
      </c>
      <c r="I29" s="53" t="s">
        <v>421</v>
      </c>
      <c r="J29" s="53" t="s">
        <v>535</v>
      </c>
      <c r="K29" s="53" t="s">
        <v>577</v>
      </c>
      <c r="L29" s="53" t="s">
        <v>58</v>
      </c>
      <c r="M29" s="53" t="s">
        <v>64</v>
      </c>
      <c r="N29" s="53" t="s">
        <v>825</v>
      </c>
      <c r="O29" s="54" t="n">
        <f aca="false">$AA29</f>
        <v>95</v>
      </c>
      <c r="P29" s="54" t="n">
        <f aca="false">$AE29</f>
        <v>65</v>
      </c>
      <c r="Q29" s="54" t="n">
        <f aca="false">IFERROR(IF($V29&lt;&gt;0,ROUND((MAX(O29:P29)*0.5+$V29*0.5),0),ROUND(($O29*0.5+$P29*0.5),0)),)</f>
        <v>80</v>
      </c>
      <c r="R29" s="54" t="n">
        <f aca="false">$AU29</f>
        <v>95.5</v>
      </c>
      <c r="S29" s="54" t="n">
        <f aca="false">$BH29</f>
        <v>98.7</v>
      </c>
      <c r="T29" s="54" t="n">
        <f aca="false">$BS29</f>
        <v>86</v>
      </c>
      <c r="U29" s="54" t="n">
        <f aca="false">$CB29</f>
        <v>100</v>
      </c>
      <c r="V29" s="55" t="n">
        <f aca="false">$AI29</f>
        <v>0</v>
      </c>
      <c r="W29" s="56" t="n">
        <f aca="false">IF($Q29&gt;=55,ROUND($Q29*$Q$3+$R29*$R$3+$S29*$S$3+$T29*$T$3+$U29*$U$3,0),$Q29)</f>
        <v>86</v>
      </c>
      <c r="X29" s="54" t="n">
        <v>20</v>
      </c>
      <c r="Y29" s="57" t="n">
        <v>30</v>
      </c>
      <c r="Z29" s="57" t="n">
        <v>45</v>
      </c>
      <c r="AA29" s="58" t="n">
        <f aca="false">IFERROR(SUM(X29:Z29),0)</f>
        <v>95</v>
      </c>
      <c r="AB29" s="57" t="n">
        <v>20</v>
      </c>
      <c r="AC29" s="57" t="n">
        <v>45</v>
      </c>
      <c r="AD29" s="54" t="n">
        <v>1</v>
      </c>
      <c r="AE29" s="58" t="n">
        <f aca="false">ROUND(AB29+(AC29*AD29),0)</f>
        <v>65</v>
      </c>
      <c r="AF29" s="57"/>
      <c r="AG29" s="57"/>
      <c r="AH29" s="57"/>
      <c r="AI29" s="58" t="n">
        <f aca="false">ROUND(SUM(AF29:AG29)*AH29,0)</f>
        <v>0</v>
      </c>
      <c r="AJ29" s="61" t="n">
        <f aca="false">IFERROR(__xludf.dummyfunction("""COMPUTED_VALUE"""),100)</f>
        <v>100</v>
      </c>
      <c r="AK29" s="61" t="n">
        <f aca="false">IFERROR(__xludf.dummyfunction("""COMPUTED_VALUE"""),100)</f>
        <v>100</v>
      </c>
      <c r="AL29" s="61" t="n">
        <f aca="false">IFERROR(__xludf.dummyfunction("""COMPUTED_VALUE"""),100)</f>
        <v>100</v>
      </c>
      <c r="AM29" s="61" t="n">
        <f aca="false">IFERROR(__xludf.dummyfunction("""COMPUTED_VALUE"""),75)</f>
        <v>75</v>
      </c>
      <c r="AN29" s="61" t="n">
        <f aca="false">IFERROR(__xludf.dummyfunction("""COMPUTED_VALUE"""),100)</f>
        <v>100</v>
      </c>
      <c r="AO29" s="61" t="n">
        <f aca="false">IFERROR(__xludf.dummyfunction("""COMPUTED_VALUE"""),80)</f>
        <v>80</v>
      </c>
      <c r="AP29" s="61" t="n">
        <f aca="false">IFERROR(__xludf.dummyfunction("""COMPUTED_VALUE"""),100)</f>
        <v>100</v>
      </c>
      <c r="AQ29" s="61" t="n">
        <f aca="false">IFERROR(__xludf.dummyfunction("""COMPUTED_VALUE"""),100)</f>
        <v>100</v>
      </c>
      <c r="AR29" s="61" t="n">
        <f aca="false">IFERROR(__xludf.dummyfunction("""COMPUTED_VALUE"""),100)</f>
        <v>100</v>
      </c>
      <c r="AS29" s="61" t="n">
        <f aca="false">IFERROR(__xludf.dummyfunction("""COMPUTED_VALUE"""),100)</f>
        <v>100</v>
      </c>
      <c r="AT29" s="62"/>
      <c r="AU29" s="58" t="n">
        <f aca="false">IFERROR(AVERAGE(AJ29:AT29),0)</f>
        <v>95.5</v>
      </c>
      <c r="AV29" s="62" t="n">
        <v>95</v>
      </c>
      <c r="AW29" s="62" t="n">
        <v>100</v>
      </c>
      <c r="AX29" s="62" t="n">
        <v>100</v>
      </c>
      <c r="AY29" s="62" t="n">
        <v>97</v>
      </c>
      <c r="AZ29" s="62" t="n">
        <v>100</v>
      </c>
      <c r="BA29" s="62" t="n">
        <v>100</v>
      </c>
      <c r="BB29" s="62" t="n">
        <v>100</v>
      </c>
      <c r="BC29" s="62" t="n">
        <v>100</v>
      </c>
      <c r="BD29" s="62" t="n">
        <v>95</v>
      </c>
      <c r="BE29" s="62" t="n">
        <v>100</v>
      </c>
      <c r="BF29" s="62"/>
      <c r="BG29" s="62"/>
      <c r="BH29" s="58" t="n">
        <f aca="false">IFERROR(AVERAGE(AV29:BG29),0)</f>
        <v>98.7</v>
      </c>
      <c r="BI29" s="95" t="n">
        <v>100</v>
      </c>
      <c r="BJ29" s="95" t="n">
        <v>100</v>
      </c>
      <c r="BK29" s="62" t="n">
        <v>90</v>
      </c>
      <c r="BL29" s="62" t="n">
        <v>100</v>
      </c>
      <c r="BM29" s="62" t="n">
        <v>95</v>
      </c>
      <c r="BN29" s="62" t="n">
        <v>0</v>
      </c>
      <c r="BO29" s="62" t="n">
        <v>100</v>
      </c>
      <c r="BP29" s="62" t="n">
        <v>95</v>
      </c>
      <c r="BQ29" s="62" t="n">
        <v>80</v>
      </c>
      <c r="BR29" s="62" t="n">
        <v>100</v>
      </c>
      <c r="BS29" s="58" t="n">
        <f aca="false">IFERROR(AVERAGE(BI29:BR29),0)</f>
        <v>86</v>
      </c>
      <c r="BT29" s="61" t="n">
        <f aca="false">IFERROR(__xludf.dummyfunction("""COMPUTED_VALUE"""),100)</f>
        <v>100</v>
      </c>
      <c r="BU29" s="61" t="n">
        <f aca="false">IFERROR(__xludf.dummyfunction("""COMPUTED_VALUE"""),100)</f>
        <v>100</v>
      </c>
      <c r="BV29" s="61" t="n">
        <f aca="false">IFERROR(__xludf.dummyfunction("""COMPUTED_VALUE"""),100)</f>
        <v>100</v>
      </c>
      <c r="BW29" s="61" t="n">
        <f aca="false">IFERROR(__xludf.dummyfunction("""COMPUTED_VALUE"""),100)</f>
        <v>100</v>
      </c>
      <c r="BX29" s="61" t="n">
        <f aca="false">IFERROR(__xludf.dummyfunction("""COMPUTED_VALUE"""),100)</f>
        <v>100</v>
      </c>
      <c r="BY29" s="61" t="n">
        <f aca="false">IFERROR(__xludf.dummyfunction("""COMPUTED_VALUE"""),100)</f>
        <v>100</v>
      </c>
      <c r="BZ29" s="61" t="n">
        <f aca="false">IFERROR(__xludf.dummyfunction("""COMPUTED_VALUE"""),100)</f>
        <v>100</v>
      </c>
      <c r="CA29" s="61" t="n">
        <f aca="false">IFERROR(__xludf.dummyfunction("""COMPUTED_VALUE"""),100)</f>
        <v>100</v>
      </c>
      <c r="CB29" s="61" t="n">
        <f aca="false">IFERROR(__xludf.dummyfunction("""COMPUTED_VALUE"""),100)</f>
        <v>100</v>
      </c>
    </row>
    <row r="30" customFormat="false" ht="15.75" hidden="false" customHeight="true" outlineLevel="0" collapsed="false">
      <c r="A30" s="13" t="str">
        <f aca="false">$E30&amp;"-"&amp;$F30</f>
        <v>202060612-9</v>
      </c>
      <c r="B30" s="18" t="n">
        <f aca="false">$W30</f>
        <v>95</v>
      </c>
      <c r="C30" s="13"/>
      <c r="D30" s="72" t="n">
        <f aca="false">D29+1</f>
        <v>26</v>
      </c>
      <c r="E30" s="53" t="s">
        <v>826</v>
      </c>
      <c r="F30" s="53" t="s">
        <v>60</v>
      </c>
      <c r="G30" s="53" t="s">
        <v>827</v>
      </c>
      <c r="H30" s="53" t="s">
        <v>67</v>
      </c>
      <c r="I30" s="53" t="s">
        <v>828</v>
      </c>
      <c r="J30" s="53" t="s">
        <v>829</v>
      </c>
      <c r="K30" s="53" t="s">
        <v>830</v>
      </c>
      <c r="L30" s="53" t="s">
        <v>58</v>
      </c>
      <c r="M30" s="53" t="s">
        <v>64</v>
      </c>
      <c r="N30" s="53" t="s">
        <v>831</v>
      </c>
      <c r="O30" s="54" t="n">
        <f aca="false">$AA30</f>
        <v>90</v>
      </c>
      <c r="P30" s="54" t="n">
        <f aca="false">$AE30</f>
        <v>100</v>
      </c>
      <c r="Q30" s="54" t="n">
        <f aca="false">IFERROR(IF($V30&lt;&gt;0,ROUND((MAX(O30:P30)*0.5+$V30*0.5),0),ROUND(($O30*0.5+$P30*0.5),0)),)</f>
        <v>95</v>
      </c>
      <c r="R30" s="54" t="n">
        <f aca="false">$AU30</f>
        <v>92.7</v>
      </c>
      <c r="S30" s="54" t="n">
        <f aca="false">$BH30</f>
        <v>100</v>
      </c>
      <c r="T30" s="54" t="n">
        <f aca="false">$BS30</f>
        <v>95.5</v>
      </c>
      <c r="U30" s="54" t="n">
        <f aca="false">$CB30</f>
        <v>100</v>
      </c>
      <c r="V30" s="55" t="n">
        <f aca="false">$AI30</f>
        <v>0</v>
      </c>
      <c r="W30" s="56" t="n">
        <f aca="false">IF($Q30&gt;=55,ROUND($Q30*$Q$3+$R30*$R$3+$S30*$S$3+$T30*$T$3+$U30*$U$3,0),$Q30)</f>
        <v>95</v>
      </c>
      <c r="X30" s="54" t="n">
        <v>20</v>
      </c>
      <c r="Y30" s="57" t="n">
        <v>30</v>
      </c>
      <c r="Z30" s="57" t="n">
        <v>40</v>
      </c>
      <c r="AA30" s="58" t="n">
        <f aca="false">IFERROR(SUM(X30:Z30),0)</f>
        <v>90</v>
      </c>
      <c r="AB30" s="57" t="n">
        <v>30</v>
      </c>
      <c r="AC30" s="57" t="n">
        <v>70</v>
      </c>
      <c r="AD30" s="54" t="n">
        <v>1</v>
      </c>
      <c r="AE30" s="58" t="n">
        <f aca="false">ROUND(AB30+(AC30*AD30),0)</f>
        <v>100</v>
      </c>
      <c r="AF30" s="57"/>
      <c r="AG30" s="57"/>
      <c r="AH30" s="57"/>
      <c r="AI30" s="58" t="n">
        <f aca="false">ROUND(SUM(AF30:AG30)*AH30,0)</f>
        <v>0</v>
      </c>
      <c r="AJ30" s="61" t="n">
        <f aca="false">IFERROR(__xludf.dummyfunction("""COMPUTED_VALUE"""),100)</f>
        <v>100</v>
      </c>
      <c r="AK30" s="61" t="n">
        <f aca="false">IFERROR(__xludf.dummyfunction("""COMPUTED_VALUE"""),100)</f>
        <v>100</v>
      </c>
      <c r="AL30" s="61" t="n">
        <f aca="false">IFERROR(__xludf.dummyfunction("""COMPUTED_VALUE"""),100)</f>
        <v>100</v>
      </c>
      <c r="AM30" s="61" t="n">
        <f aca="false">IFERROR(__xludf.dummyfunction("""COMPUTED_VALUE"""),100)</f>
        <v>100</v>
      </c>
      <c r="AN30" s="61" t="n">
        <f aca="false">IFERROR(__xludf.dummyfunction("""COMPUTED_VALUE"""),100)</f>
        <v>100</v>
      </c>
      <c r="AO30" s="61" t="n">
        <f aca="false">IFERROR(__xludf.dummyfunction("""COMPUTED_VALUE"""),60)</f>
        <v>60</v>
      </c>
      <c r="AP30" s="61" t="n">
        <f aca="false">IFERROR(__xludf.dummyfunction("""COMPUTED_VALUE"""),100)</f>
        <v>100</v>
      </c>
      <c r="AQ30" s="61" t="n">
        <f aca="false">IFERROR(__xludf.dummyfunction("""COMPUTED_VALUE"""),67)</f>
        <v>67</v>
      </c>
      <c r="AR30" s="61" t="n">
        <f aca="false">IFERROR(__xludf.dummyfunction("""COMPUTED_VALUE"""),100)</f>
        <v>100</v>
      </c>
      <c r="AS30" s="61" t="n">
        <f aca="false">IFERROR(__xludf.dummyfunction("""COMPUTED_VALUE"""),100)</f>
        <v>100</v>
      </c>
      <c r="AT30" s="62"/>
      <c r="AU30" s="58" t="n">
        <f aca="false">IFERROR(AVERAGE(AJ30:AT30),0)</f>
        <v>92.7</v>
      </c>
      <c r="AV30" s="62" t="n">
        <v>100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/>
      <c r="BG30" s="62"/>
      <c r="BH30" s="58" t="n">
        <f aca="false">IFERROR(AVERAGE(AV30:BG30),0)</f>
        <v>100</v>
      </c>
      <c r="BI30" s="95" t="n">
        <v>100</v>
      </c>
      <c r="BJ30" s="95" t="n">
        <v>100</v>
      </c>
      <c r="BK30" s="62" t="n">
        <v>90</v>
      </c>
      <c r="BL30" s="62" t="n">
        <v>100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80</v>
      </c>
      <c r="BR30" s="62" t="n">
        <v>85</v>
      </c>
      <c r="BS30" s="58" t="n">
        <f aca="false">IFERROR(AVERAGE(BI30:BR30),0)</f>
        <v>95.5</v>
      </c>
      <c r="BT30" s="61" t="n">
        <f aca="false">IFERROR(__xludf.dummyfunction("""COMPUTED_VALUE"""),100)</f>
        <v>100</v>
      </c>
      <c r="BU30" s="61" t="n">
        <f aca="false">IFERROR(__xludf.dummyfunction("""COMPUTED_VALUE"""),100)</f>
        <v>100</v>
      </c>
      <c r="BV30" s="61" t="n">
        <f aca="false">IFERROR(__xludf.dummyfunction("""COMPUTED_VALUE"""),100)</f>
        <v>100</v>
      </c>
      <c r="BW30" s="61" t="n">
        <f aca="false">IFERROR(__xludf.dummyfunction("""COMPUTED_VALUE"""),100)</f>
        <v>100</v>
      </c>
      <c r="BX30" s="61" t="n">
        <f aca="false">IFERROR(__xludf.dummyfunction("""COMPUTED_VALUE"""),100)</f>
        <v>100</v>
      </c>
      <c r="BY30" s="61" t="n">
        <f aca="false">IFERROR(__xludf.dummyfunction("""COMPUTED_VALUE"""),100)</f>
        <v>100</v>
      </c>
      <c r="BZ30" s="61" t="n">
        <f aca="false">IFERROR(__xludf.dummyfunction("""COMPUTED_VALUE"""),100)</f>
        <v>100</v>
      </c>
      <c r="CA30" s="61" t="n">
        <f aca="false">IFERROR(__xludf.dummyfunction("""COMPUTED_VALUE"""),100)</f>
        <v>100</v>
      </c>
      <c r="CB30" s="61" t="n">
        <f aca="false">IFERROR(__xludf.dummyfunction("""COMPUTED_VALUE"""),100)</f>
        <v>100</v>
      </c>
    </row>
    <row r="31" customFormat="false" ht="15.75" hidden="false" customHeight="true" outlineLevel="0" collapsed="false">
      <c r="A31" s="13" t="str">
        <f aca="false">$E31&amp;"-"&amp;$F31</f>
        <v>202060605-6</v>
      </c>
      <c r="B31" s="18" t="n">
        <f aca="false">$W31</f>
        <v>99</v>
      </c>
      <c r="C31" s="13"/>
      <c r="D31" s="72" t="n">
        <v>27</v>
      </c>
      <c r="E31" s="53" t="s">
        <v>832</v>
      </c>
      <c r="F31" s="53" t="s">
        <v>129</v>
      </c>
      <c r="G31" s="53" t="s">
        <v>833</v>
      </c>
      <c r="H31" s="53" t="s">
        <v>122</v>
      </c>
      <c r="I31" s="53" t="s">
        <v>834</v>
      </c>
      <c r="J31" s="53" t="s">
        <v>835</v>
      </c>
      <c r="K31" s="53" t="s">
        <v>836</v>
      </c>
      <c r="L31" s="53" t="s">
        <v>58</v>
      </c>
      <c r="M31" s="53" t="s">
        <v>64</v>
      </c>
      <c r="N31" s="53" t="s">
        <v>837</v>
      </c>
      <c r="O31" s="54" t="n">
        <f aca="false">$AA31</f>
        <v>95</v>
      </c>
      <c r="P31" s="54" t="n">
        <f aca="false">$AE31</f>
        <v>100</v>
      </c>
      <c r="Q31" s="54" t="n">
        <f aca="false">IFERROR(IF($V31&lt;&gt;0,ROUND((MAX(O31:P31)*0.5+$V31*0.5),0),ROUND(($O31*0.5+$P31*0.5),0)),)</f>
        <v>98</v>
      </c>
      <c r="R31" s="54" t="n">
        <f aca="false">$AU31</f>
        <v>100</v>
      </c>
      <c r="S31" s="54" t="n">
        <f aca="false">$BH31</f>
        <v>100</v>
      </c>
      <c r="T31" s="54" t="n">
        <f aca="false">$BS31</f>
        <v>98.5</v>
      </c>
      <c r="U31" s="54" t="n">
        <f aca="false">$CB31</f>
        <v>100</v>
      </c>
      <c r="V31" s="55" t="n">
        <f aca="false">$AI31</f>
        <v>0</v>
      </c>
      <c r="W31" s="56" t="n">
        <f aca="false">IF($Q31&gt;=55,ROUND($Q31*$Q$3+$R31*$R$3+$S31*$S$3+$T31*$T$3+$U31*$U$3,0),$Q31)</f>
        <v>99</v>
      </c>
      <c r="X31" s="54" t="n">
        <v>20</v>
      </c>
      <c r="Y31" s="57" t="n">
        <v>30</v>
      </c>
      <c r="Z31" s="57" t="n">
        <v>45</v>
      </c>
      <c r="AA31" s="58" t="n">
        <f aca="false">IFERROR(SUM(X31:Z31),0)</f>
        <v>95</v>
      </c>
      <c r="AB31" s="57" t="n">
        <v>30</v>
      </c>
      <c r="AC31" s="57" t="n">
        <v>70</v>
      </c>
      <c r="AD31" s="54" t="n">
        <v>1</v>
      </c>
      <c r="AE31" s="58" t="n">
        <f aca="false">ROUND(AB31+(AC31*AD31),0)</f>
        <v>100</v>
      </c>
      <c r="AF31" s="57"/>
      <c r="AG31" s="57"/>
      <c r="AH31" s="57"/>
      <c r="AI31" s="58" t="n">
        <f aca="false">ROUND(SUM(AF31:AG31)*AH31,0)</f>
        <v>0</v>
      </c>
      <c r="AJ31" s="61" t="n">
        <f aca="false">IFERROR(__xludf.dummyfunction("""COMPUTED_VALUE"""),100)</f>
        <v>100</v>
      </c>
      <c r="AK31" s="61" t="n">
        <f aca="false">IFERROR(__xludf.dummyfunction("""COMPUTED_VALUE"""),100)</f>
        <v>100</v>
      </c>
      <c r="AL31" s="61" t="n">
        <f aca="false">IFERROR(__xludf.dummyfunction("""COMPUTED_VALUE"""),100)</f>
        <v>100</v>
      </c>
      <c r="AM31" s="61" t="n">
        <f aca="false">IFERROR(__xludf.dummyfunction("""COMPUTED_VALUE"""),100)</f>
        <v>100</v>
      </c>
      <c r="AN31" s="61" t="n">
        <f aca="false">IFERROR(__xludf.dummyfunction("""COMPUTED_VALUE"""),100)</f>
        <v>100</v>
      </c>
      <c r="AO31" s="61" t="n">
        <f aca="false">IFERROR(__xludf.dummyfunction("""COMPUTED_VALUE"""),100)</f>
        <v>100</v>
      </c>
      <c r="AP31" s="61" t="n">
        <f aca="false">IFERROR(__xludf.dummyfunction("""COMPUTED_VALUE"""),100)</f>
        <v>100</v>
      </c>
      <c r="AQ31" s="61" t="n">
        <f aca="false">IFERROR(__xludf.dummyfunction("""COMPUTED_VALUE"""),100)</f>
        <v>100</v>
      </c>
      <c r="AR31" s="61" t="n">
        <f aca="false">IFERROR(__xludf.dummyfunction("""COMPUTED_VALUE"""),100)</f>
        <v>100</v>
      </c>
      <c r="AS31" s="61" t="n">
        <f aca="false">IFERROR(__xludf.dummyfunction("""COMPUTED_VALUE"""),100)</f>
        <v>100</v>
      </c>
      <c r="AT31" s="62"/>
      <c r="AU31" s="58" t="n">
        <f aca="false">IFERROR(AVERAGE(AJ31:AT31),0)</f>
        <v>100</v>
      </c>
      <c r="AV31" s="62" t="n">
        <v>100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/>
      <c r="BG31" s="62"/>
      <c r="BH31" s="58" t="n">
        <f aca="false">IFERROR(AVERAGE(AV31:BG31),0)</f>
        <v>100</v>
      </c>
      <c r="BI31" s="95" t="n">
        <v>100</v>
      </c>
      <c r="BJ31" s="95" t="n">
        <v>95</v>
      </c>
      <c r="BK31" s="62" t="n">
        <v>90</v>
      </c>
      <c r="BL31" s="62" t="n">
        <v>100</v>
      </c>
      <c r="BM31" s="62" t="n">
        <v>105</v>
      </c>
      <c r="BN31" s="62" t="n">
        <v>100</v>
      </c>
      <c r="BO31" s="62" t="n">
        <v>100</v>
      </c>
      <c r="BP31" s="62" t="n">
        <v>100</v>
      </c>
      <c r="BQ31" s="62" t="n">
        <v>95</v>
      </c>
      <c r="BR31" s="62" t="n">
        <v>100</v>
      </c>
      <c r="BS31" s="58" t="n">
        <f aca="false">IFERROR(AVERAGE(BI31:BR31),0)</f>
        <v>98.5</v>
      </c>
      <c r="BT31" s="61" t="n">
        <f aca="false">IFERROR(__xludf.dummyfunction("""COMPUTED_VALUE"""),100)</f>
        <v>100</v>
      </c>
      <c r="BU31" s="61" t="n">
        <f aca="false">IFERROR(__xludf.dummyfunction("""COMPUTED_VALUE"""),100)</f>
        <v>100</v>
      </c>
      <c r="BV31" s="61" t="n">
        <f aca="false">IFERROR(__xludf.dummyfunction("""COMPUTED_VALUE"""),100)</f>
        <v>100</v>
      </c>
      <c r="BW31" s="61" t="n">
        <f aca="false">IFERROR(__xludf.dummyfunction("""COMPUTED_VALUE"""),100)</f>
        <v>100</v>
      </c>
      <c r="BX31" s="61" t="n">
        <f aca="false">IFERROR(__xludf.dummyfunction("""COMPUTED_VALUE"""),100)</f>
        <v>100</v>
      </c>
      <c r="BY31" s="61" t="n">
        <f aca="false">IFERROR(__xludf.dummyfunction("""COMPUTED_VALUE"""),100)</f>
        <v>100</v>
      </c>
      <c r="BZ31" s="61" t="n">
        <f aca="false">IFERROR(__xludf.dummyfunction("""COMPUTED_VALUE"""),100)</f>
        <v>100</v>
      </c>
      <c r="CA31" s="61" t="n">
        <f aca="false">IFERROR(__xludf.dummyfunction("""COMPUTED_VALUE"""),100)</f>
        <v>100</v>
      </c>
      <c r="CB31" s="61" t="n">
        <f aca="false">IFERROR(__xludf.dummyfunction("""COMPUTED_VALUE"""),100)</f>
        <v>100</v>
      </c>
    </row>
    <row r="32" customFormat="false" ht="15.75" hidden="false" customHeight="true" outlineLevel="0" collapsed="false">
      <c r="A32" s="13" t="str">
        <f aca="false">$E32&amp;"-"&amp;$F32</f>
        <v>202060552-1</v>
      </c>
      <c r="B32" s="18" t="n">
        <f aca="false">$W32</f>
        <v>67</v>
      </c>
      <c r="C32" s="13"/>
      <c r="D32" s="72" t="n">
        <v>28</v>
      </c>
      <c r="E32" s="53" t="s">
        <v>838</v>
      </c>
      <c r="F32" s="53" t="s">
        <v>58</v>
      </c>
      <c r="G32" s="53" t="s">
        <v>839</v>
      </c>
      <c r="H32" s="53" t="s">
        <v>81</v>
      </c>
      <c r="I32" s="53" t="s">
        <v>131</v>
      </c>
      <c r="J32" s="53" t="s">
        <v>143</v>
      </c>
      <c r="K32" s="53" t="s">
        <v>840</v>
      </c>
      <c r="L32" s="53" t="s">
        <v>58</v>
      </c>
      <c r="M32" s="53" t="s">
        <v>64</v>
      </c>
      <c r="N32" s="53" t="s">
        <v>841</v>
      </c>
      <c r="O32" s="54" t="n">
        <f aca="false">$AA32</f>
        <v>85</v>
      </c>
      <c r="P32" s="54" t="n">
        <f aca="false">$AE32</f>
        <v>0</v>
      </c>
      <c r="Q32" s="66" t="n">
        <f aca="false">IFERROR(IF($V32&lt;&gt;0,ROUND(AVERAGE(AA32,AE32,AI32),0),ROUND(($O32*0.5+$P32*0.5),0)),)</f>
        <v>57</v>
      </c>
      <c r="R32" s="54" t="n">
        <f aca="false">$AU32</f>
        <v>76</v>
      </c>
      <c r="S32" s="54" t="n">
        <f aca="false">$BH32</f>
        <v>89.1</v>
      </c>
      <c r="T32" s="54" t="n">
        <f aca="false">$BS32</f>
        <v>70.5</v>
      </c>
      <c r="U32" s="54" t="n">
        <f aca="false">$CB32</f>
        <v>92.875</v>
      </c>
      <c r="V32" s="55" t="n">
        <f aca="false">$AI32</f>
        <v>85</v>
      </c>
      <c r="W32" s="56" t="n">
        <f aca="false">IF($Q32&gt;=55,ROUND($Q32*$Q$3+$R32*$R$3+$S32*$S$3+$T32*$T$3+$U32*$U$3,0),$Q32)</f>
        <v>67</v>
      </c>
      <c r="X32" s="54" t="n">
        <v>20</v>
      </c>
      <c r="Y32" s="57" t="n">
        <v>30</v>
      </c>
      <c r="Z32" s="57" t="n">
        <v>35</v>
      </c>
      <c r="AA32" s="58" t="n">
        <f aca="false">IFERROR(SUM(X32:Z32),0)</f>
        <v>85</v>
      </c>
      <c r="AB32" s="79" t="n">
        <v>0</v>
      </c>
      <c r="AC32" s="79" t="n">
        <v>0</v>
      </c>
      <c r="AD32" s="66" t="n">
        <v>0</v>
      </c>
      <c r="AE32" s="58" t="n">
        <f aca="false">ROUND(AB32+(AC32*AD32),0)</f>
        <v>0</v>
      </c>
      <c r="AF32" s="57" t="n">
        <v>25</v>
      </c>
      <c r="AG32" s="57" t="n">
        <v>60</v>
      </c>
      <c r="AH32" s="57" t="n">
        <v>1</v>
      </c>
      <c r="AI32" s="58" t="n">
        <f aca="false">ROUND(SUM(AF32:AG32)*AH32,0)</f>
        <v>85</v>
      </c>
      <c r="AJ32" s="61" t="n">
        <f aca="false">IFERROR(__xludf.dummyfunction("""COMPUTED_VALUE"""),100)</f>
        <v>100</v>
      </c>
      <c r="AK32" s="61" t="n">
        <f aca="false">IFERROR(__xludf.dummyfunction("""COMPUTED_VALUE"""),0)</f>
        <v>0</v>
      </c>
      <c r="AL32" s="61" t="n">
        <f aca="false">IFERROR(__xludf.dummyfunction("""COMPUTED_VALUE"""),100)</f>
        <v>100</v>
      </c>
      <c r="AM32" s="61" t="n">
        <f aca="false">IFERROR(__xludf.dummyfunction("""COMPUTED_VALUE"""),100)</f>
        <v>100</v>
      </c>
      <c r="AN32" s="61" t="n">
        <f aca="false">IFERROR(__xludf.dummyfunction("""COMPUTED_VALUE"""),100)</f>
        <v>100</v>
      </c>
      <c r="AO32" s="61" t="n">
        <f aca="false">IFERROR(__xludf.dummyfunction("""COMPUTED_VALUE"""),60)</f>
        <v>60</v>
      </c>
      <c r="AP32" s="61" t="n">
        <f aca="false">IFERROR(__xludf.dummyfunction("""COMPUTED_VALUE"""),100)</f>
        <v>100</v>
      </c>
      <c r="AQ32" s="61" t="n">
        <f aca="false">IFERROR(__xludf.dummyfunction("""COMPUTED_VALUE"""),100)</f>
        <v>100</v>
      </c>
      <c r="AR32" s="61" t="n">
        <f aca="false">IFERROR(__xludf.dummyfunction("""COMPUTED_VALUE"""),100)</f>
        <v>100</v>
      </c>
      <c r="AS32" s="61" t="n">
        <f aca="false">IFERROR(__xludf.dummyfunction("""COMPUTED_VALUE"""),0)</f>
        <v>0</v>
      </c>
      <c r="AT32" s="62"/>
      <c r="AU32" s="58" t="n">
        <f aca="false">IFERROR(AVERAGE(AJ32:AT32),0)</f>
        <v>76</v>
      </c>
      <c r="AV32" s="62" t="n">
        <v>0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62" t="n">
        <v>100</v>
      </c>
      <c r="BC32" s="62" t="n">
        <v>91</v>
      </c>
      <c r="BD32" s="62" t="n">
        <v>100</v>
      </c>
      <c r="BE32" s="62" t="n">
        <v>100</v>
      </c>
      <c r="BF32" s="62"/>
      <c r="BG32" s="62"/>
      <c r="BH32" s="58" t="n">
        <f aca="false">IFERROR(AVERAGE(AV32:BG32),0)</f>
        <v>89.1</v>
      </c>
      <c r="BI32" s="95" t="n">
        <v>100</v>
      </c>
      <c r="BJ32" s="95" t="n">
        <v>95</v>
      </c>
      <c r="BK32" s="62" t="n">
        <v>85</v>
      </c>
      <c r="BL32" s="62" t="n">
        <v>100</v>
      </c>
      <c r="BM32" s="62" t="n">
        <v>65</v>
      </c>
      <c r="BN32" s="62" t="n">
        <v>0</v>
      </c>
      <c r="BO32" s="62" t="n">
        <v>80</v>
      </c>
      <c r="BP32" s="62" t="n">
        <v>100</v>
      </c>
      <c r="BQ32" s="62" t="n">
        <v>80</v>
      </c>
      <c r="BR32" s="62" t="n">
        <v>0</v>
      </c>
      <c r="BS32" s="58" t="n">
        <f aca="false">IFERROR(AVERAGE(BI32:BR32),0)</f>
        <v>70.5</v>
      </c>
      <c r="BT32" s="61" t="n">
        <f aca="false">IFERROR(__xludf.dummyfunction("""COMPUTED_VALUE"""),100)</f>
        <v>100</v>
      </c>
      <c r="BU32" s="61" t="n">
        <f aca="false">IFERROR(__xludf.dummyfunction("""COMPUTED_VALUE"""),100)</f>
        <v>100</v>
      </c>
      <c r="BV32" s="61" t="n">
        <f aca="false">IFERROR(__xludf.dummyfunction("""COMPUTED_VALUE"""),100)</f>
        <v>100</v>
      </c>
      <c r="BW32" s="61" t="n">
        <f aca="false">IFERROR(__xludf.dummyfunction("""COMPUTED_VALUE"""),83)</f>
        <v>83</v>
      </c>
      <c r="BX32" s="61" t="n">
        <f aca="false">IFERROR(__xludf.dummyfunction("""COMPUTED_VALUE"""),100)</f>
        <v>100</v>
      </c>
      <c r="BY32" s="61" t="n">
        <f aca="false">IFERROR(__xludf.dummyfunction("""COMPUTED_VALUE"""),100)</f>
        <v>100</v>
      </c>
      <c r="BZ32" s="61" t="n">
        <f aca="false">IFERROR(__xludf.dummyfunction("""COMPUTED_VALUE"""),100)</f>
        <v>100</v>
      </c>
      <c r="CA32" s="61" t="n">
        <f aca="false">IFERROR(__xludf.dummyfunction("""COMPUTED_VALUE"""),60)</f>
        <v>60</v>
      </c>
      <c r="CB32" s="61" t="n">
        <f aca="false">IFERROR(__xludf.dummyfunction("""COMPUTED_VALUE"""),92.875)</f>
        <v>92.875</v>
      </c>
    </row>
    <row r="33" customFormat="false" ht="15.75" hidden="false" customHeight="true" outlineLevel="0" collapsed="false">
      <c r="A33" s="13" t="str">
        <f aca="false">$E33&amp;"-"&amp;$F33</f>
        <v>202060548-3</v>
      </c>
      <c r="B33" s="18" t="n">
        <f aca="false">$W33</f>
        <v>76</v>
      </c>
      <c r="C33" s="13"/>
      <c r="D33" s="72" t="n">
        <v>29</v>
      </c>
      <c r="E33" s="53" t="s">
        <v>842</v>
      </c>
      <c r="F33" s="53" t="s">
        <v>108</v>
      </c>
      <c r="G33" s="53" t="s">
        <v>843</v>
      </c>
      <c r="H33" s="53" t="s">
        <v>115</v>
      </c>
      <c r="I33" s="53" t="s">
        <v>844</v>
      </c>
      <c r="J33" s="53" t="s">
        <v>845</v>
      </c>
      <c r="K33" s="53" t="s">
        <v>846</v>
      </c>
      <c r="L33" s="53" t="s">
        <v>58</v>
      </c>
      <c r="M33" s="53" t="s">
        <v>64</v>
      </c>
      <c r="N33" s="53" t="s">
        <v>847</v>
      </c>
      <c r="O33" s="54" t="n">
        <f aca="false">$AA33</f>
        <v>80</v>
      </c>
      <c r="P33" s="54" t="n">
        <f aca="false">$AE33</f>
        <v>55</v>
      </c>
      <c r="Q33" s="54" t="n">
        <f aca="false">IFERROR(IF($V33&lt;&gt;0,ROUND((MAX(O33:P33)*0.5+$V33*0.5),0),ROUND(($O33*0.5+$P33*0.5),0)),)</f>
        <v>68</v>
      </c>
      <c r="R33" s="54" t="n">
        <f aca="false">$AU33</f>
        <v>81</v>
      </c>
      <c r="S33" s="54" t="n">
        <f aca="false">$BH33</f>
        <v>98.8</v>
      </c>
      <c r="T33" s="54" t="n">
        <f aca="false">$BS33</f>
        <v>86.5</v>
      </c>
      <c r="U33" s="54" t="n">
        <f aca="false">$CB33</f>
        <v>80.75</v>
      </c>
      <c r="V33" s="55" t="n">
        <f aca="false">$AI33</f>
        <v>0</v>
      </c>
      <c r="W33" s="56" t="n">
        <f aca="false">IF($Q33&gt;=55,ROUND($Q33*$Q$3+$R33*$R$3+$S33*$S$3+$T33*$T$3+$U33*$U$3,0),$Q33)</f>
        <v>76</v>
      </c>
      <c r="X33" s="54" t="n">
        <v>15</v>
      </c>
      <c r="Y33" s="57" t="n">
        <v>25</v>
      </c>
      <c r="Z33" s="57" t="n">
        <v>40</v>
      </c>
      <c r="AA33" s="58" t="n">
        <f aca="false">IFERROR(SUM(X33:Z33),0)</f>
        <v>80</v>
      </c>
      <c r="AB33" s="57" t="n">
        <v>10</v>
      </c>
      <c r="AC33" s="57" t="n">
        <v>45</v>
      </c>
      <c r="AD33" s="54" t="n">
        <v>1</v>
      </c>
      <c r="AE33" s="58" t="n">
        <f aca="false">ROUND(AB33+(AC33*AD33),0)</f>
        <v>55</v>
      </c>
      <c r="AF33" s="57"/>
      <c r="AG33" s="57"/>
      <c r="AH33" s="57"/>
      <c r="AI33" s="58" t="n">
        <f aca="false">ROUND(SUM(AF33:AG33)*AH33,0)</f>
        <v>0</v>
      </c>
      <c r="AJ33" s="61" t="n">
        <f aca="false">IFERROR(__xludf.dummyfunction("""COMPUTED_VALUE"""),100)</f>
        <v>100</v>
      </c>
      <c r="AK33" s="61" t="n">
        <f aca="false">IFERROR(__xludf.dummyfunction("""COMPUTED_VALUE"""),0)</f>
        <v>0</v>
      </c>
      <c r="AL33" s="61" t="n">
        <f aca="false">IFERROR(__xludf.dummyfunction("""COMPUTED_VALUE"""),90)</f>
        <v>90</v>
      </c>
      <c r="AM33" s="61" t="n">
        <f aca="false">IFERROR(__xludf.dummyfunction("""COMPUTED_VALUE"""),100)</f>
        <v>100</v>
      </c>
      <c r="AN33" s="61" t="n">
        <f aca="false">IFERROR(__xludf.dummyfunction("""COMPUTED_VALUE"""),100)</f>
        <v>100</v>
      </c>
      <c r="AO33" s="61" t="n">
        <f aca="false">IFERROR(__xludf.dummyfunction("""COMPUTED_VALUE"""),60)</f>
        <v>60</v>
      </c>
      <c r="AP33" s="61" t="n">
        <f aca="false">IFERROR(__xludf.dummyfunction("""COMPUTED_VALUE"""),100)</f>
        <v>100</v>
      </c>
      <c r="AQ33" s="61" t="n">
        <f aca="false">IFERROR(__xludf.dummyfunction("""COMPUTED_VALUE"""),100)</f>
        <v>100</v>
      </c>
      <c r="AR33" s="61" t="n">
        <f aca="false">IFERROR(__xludf.dummyfunction("""COMPUTED_VALUE"""),60)</f>
        <v>60</v>
      </c>
      <c r="AS33" s="61" t="n">
        <f aca="false">IFERROR(__xludf.dummyfunction("""COMPUTED_VALUE"""),100)</f>
        <v>100</v>
      </c>
      <c r="AT33" s="62"/>
      <c r="AU33" s="58" t="n">
        <f aca="false">IFERROR(AVERAGE(AJ33:AT33),0)</f>
        <v>81</v>
      </c>
      <c r="AV33" s="62" t="n">
        <v>100</v>
      </c>
      <c r="AW33" s="62" t="n">
        <v>98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90</v>
      </c>
      <c r="BC33" s="62" t="n">
        <v>100</v>
      </c>
      <c r="BD33" s="62" t="n">
        <v>100</v>
      </c>
      <c r="BE33" s="62" t="n">
        <v>100</v>
      </c>
      <c r="BF33" s="62"/>
      <c r="BG33" s="62"/>
      <c r="BH33" s="58" t="n">
        <f aca="false">IFERROR(AVERAGE(AV33:BG33),0)</f>
        <v>98.8</v>
      </c>
      <c r="BI33" s="95" t="n">
        <v>90</v>
      </c>
      <c r="BJ33" s="95" t="n">
        <v>90</v>
      </c>
      <c r="BK33" s="62" t="n">
        <v>90</v>
      </c>
      <c r="BL33" s="62" t="n">
        <v>90</v>
      </c>
      <c r="BM33" s="62" t="n">
        <v>105</v>
      </c>
      <c r="BN33" s="62" t="n">
        <v>100</v>
      </c>
      <c r="BO33" s="62" t="n">
        <v>80</v>
      </c>
      <c r="BP33" s="62" t="n">
        <v>70</v>
      </c>
      <c r="BQ33" s="62" t="n">
        <v>80</v>
      </c>
      <c r="BR33" s="62" t="n">
        <v>70</v>
      </c>
      <c r="BS33" s="58" t="n">
        <f aca="false">IFERROR(AVERAGE(BI33:BR33),0)</f>
        <v>86.5</v>
      </c>
      <c r="BT33" s="61" t="n">
        <f aca="false">IFERROR(__xludf.dummyfunction("""COMPUTED_VALUE"""),100)</f>
        <v>100</v>
      </c>
      <c r="BU33" s="61" t="n">
        <f aca="false">IFERROR(__xludf.dummyfunction("""COMPUTED_VALUE"""),100)</f>
        <v>100</v>
      </c>
      <c r="BV33" s="61" t="n">
        <f aca="false">IFERROR(__xludf.dummyfunction("""COMPUTED_VALUE"""),100)</f>
        <v>100</v>
      </c>
      <c r="BW33" s="61" t="n">
        <f aca="false">IFERROR(__xludf.dummyfunction("""COMPUTED_VALUE"""),100)</f>
        <v>100</v>
      </c>
      <c r="BX33" s="61" t="n">
        <f aca="false">IFERROR(__xludf.dummyfunction("""COMPUTED_VALUE"""),0)</f>
        <v>0</v>
      </c>
      <c r="BY33" s="61" t="n">
        <f aca="false">IFERROR(__xludf.dummyfunction("""COMPUTED_VALUE"""),46)</f>
        <v>46</v>
      </c>
      <c r="BZ33" s="61" t="n">
        <f aca="false">IFERROR(__xludf.dummyfunction("""COMPUTED_VALUE"""),100)</f>
        <v>100</v>
      </c>
      <c r="CA33" s="61" t="n">
        <f aca="false">IFERROR(__xludf.dummyfunction("""COMPUTED_VALUE"""),100)</f>
        <v>100</v>
      </c>
      <c r="CB33" s="61" t="n">
        <f aca="false">IFERROR(__xludf.dummyfunction("""COMPUTED_VALUE"""),80.75)</f>
        <v>80.75</v>
      </c>
    </row>
    <row r="34" customFormat="false" ht="15.75" hidden="false" customHeight="true" outlineLevel="0" collapsed="false">
      <c r="A34" s="13" t="str">
        <f aca="false">$E34&amp;"-"&amp;$F34</f>
        <v>202060668-4</v>
      </c>
      <c r="B34" s="18" t="n">
        <f aca="false">$W34</f>
        <v>25</v>
      </c>
      <c r="C34" s="13"/>
      <c r="D34" s="72" t="n">
        <v>30</v>
      </c>
      <c r="E34" s="53" t="s">
        <v>848</v>
      </c>
      <c r="F34" s="53" t="s">
        <v>122</v>
      </c>
      <c r="G34" s="53" t="s">
        <v>849</v>
      </c>
      <c r="H34" s="53" t="s">
        <v>67</v>
      </c>
      <c r="I34" s="53" t="s">
        <v>62</v>
      </c>
      <c r="J34" s="53" t="s">
        <v>421</v>
      </c>
      <c r="K34" s="53" t="s">
        <v>850</v>
      </c>
      <c r="L34" s="53" t="s">
        <v>58</v>
      </c>
      <c r="M34" s="53" t="s">
        <v>64</v>
      </c>
      <c r="N34" s="53" t="s">
        <v>851</v>
      </c>
      <c r="O34" s="54" t="n">
        <f aca="false">$AA34</f>
        <v>40</v>
      </c>
      <c r="P34" s="54" t="n">
        <v>10</v>
      </c>
      <c r="Q34" s="66" t="n">
        <f aca="false">IFERROR(IF($V34&lt;&gt;0,ROUND(AVERAGE(AA34,AE34,AI34),0),ROUND(($O34*0.5+$P34*0.5),0)),)</f>
        <v>25</v>
      </c>
      <c r="R34" s="54" t="n">
        <f aca="false">$AU34</f>
        <v>56.7</v>
      </c>
      <c r="S34" s="54" t="n">
        <f aca="false">$BH34</f>
        <v>17.6</v>
      </c>
      <c r="T34" s="54" t="n">
        <f aca="false">$BS34</f>
        <v>51</v>
      </c>
      <c r="U34" s="54" t="n">
        <f aca="false">$CB34</f>
        <v>12.5</v>
      </c>
      <c r="V34" s="55" t="n">
        <f aca="false">$AI34</f>
        <v>0</v>
      </c>
      <c r="W34" s="56" t="n">
        <f aca="false">IF($Q34&gt;=55,ROUND($Q34*$Q$3+$R34*$R$3+$S34*$S$3+$T34*$T$3+$U34*$U$3,0),$Q34)</f>
        <v>25</v>
      </c>
      <c r="X34" s="54" t="n">
        <v>20</v>
      </c>
      <c r="Y34" s="57" t="n">
        <v>20</v>
      </c>
      <c r="Z34" s="57" t="n">
        <v>0</v>
      </c>
      <c r="AA34" s="58" t="n">
        <f aca="false">IFERROR(SUM(X34:Z34),0)</f>
        <v>40</v>
      </c>
      <c r="AB34" s="57" t="n">
        <v>10</v>
      </c>
      <c r="AC34" s="57" t="n">
        <v>0</v>
      </c>
      <c r="AD34" s="54" t="n">
        <v>1</v>
      </c>
      <c r="AE34" s="58" t="n">
        <f aca="false">ROUND(AB34+(AC34*AD34),0)</f>
        <v>10</v>
      </c>
      <c r="AF34" s="79" t="n">
        <v>0</v>
      </c>
      <c r="AG34" s="79" t="n">
        <v>0</v>
      </c>
      <c r="AH34" s="79" t="n">
        <v>0</v>
      </c>
      <c r="AI34" s="58" t="n">
        <f aca="false">ROUND(SUM(AF34:AG34)*AH34,0)</f>
        <v>0</v>
      </c>
      <c r="AJ34" s="61" t="n">
        <f aca="false">IFERROR(__xludf.dummyfunction("""COMPUTED_VALUE"""),100)</f>
        <v>100</v>
      </c>
      <c r="AK34" s="61" t="n">
        <f aca="false">IFERROR(__xludf.dummyfunction("""COMPUTED_VALUE"""),100)</f>
        <v>100</v>
      </c>
      <c r="AL34" s="61" t="n">
        <f aca="false">IFERROR(__xludf.dummyfunction("""COMPUTED_VALUE"""),100)</f>
        <v>100</v>
      </c>
      <c r="AM34" s="61" t="n">
        <f aca="false">IFERROR(__xludf.dummyfunction("""COMPUTED_VALUE"""),50)</f>
        <v>50</v>
      </c>
      <c r="AN34" s="61" t="n">
        <f aca="false">IFERROR(__xludf.dummyfunction("""COMPUTED_VALUE"""),0)</f>
        <v>0</v>
      </c>
      <c r="AO34" s="61" t="n">
        <f aca="false">IFERROR(__xludf.dummyfunction("""COMPUTED_VALUE"""),60)</f>
        <v>60</v>
      </c>
      <c r="AP34" s="61" t="n">
        <f aca="false">IFERROR(__xludf.dummyfunction("""COMPUTED_VALUE"""),40)</f>
        <v>40</v>
      </c>
      <c r="AQ34" s="61" t="n">
        <f aca="false">IFERROR(__xludf.dummyfunction("""COMPUTED_VALUE"""),50)</f>
        <v>50</v>
      </c>
      <c r="AR34" s="61" t="n">
        <f aca="false">IFERROR(__xludf.dummyfunction("""COMPUTED_VALUE"""),0)</f>
        <v>0</v>
      </c>
      <c r="AS34" s="61" t="n">
        <f aca="false">IFERROR(__xludf.dummyfunction("""COMPUTED_VALUE"""),67)</f>
        <v>67</v>
      </c>
      <c r="AT34" s="62"/>
      <c r="AU34" s="58" t="n">
        <f aca="false">IFERROR(AVERAGE(AJ34:AT34),0)</f>
        <v>56.7</v>
      </c>
      <c r="AV34" s="62" t="n">
        <v>0</v>
      </c>
      <c r="AW34" s="62" t="n">
        <v>0</v>
      </c>
      <c r="AX34" s="62" t="n">
        <v>0</v>
      </c>
      <c r="AY34" s="62" t="n">
        <v>78</v>
      </c>
      <c r="AZ34" s="62" t="n">
        <v>0</v>
      </c>
      <c r="BA34" s="62" t="n">
        <v>0</v>
      </c>
      <c r="BB34" s="62" t="n">
        <v>0</v>
      </c>
      <c r="BC34" s="62" t="n">
        <v>0</v>
      </c>
      <c r="BD34" s="62" t="n">
        <v>0</v>
      </c>
      <c r="BE34" s="62" t="n">
        <v>98</v>
      </c>
      <c r="BF34" s="62"/>
      <c r="BG34" s="62"/>
      <c r="BH34" s="58" t="n">
        <f aca="false">IFERROR(AVERAGE(AV34:BG34),0)</f>
        <v>17.6</v>
      </c>
      <c r="BI34" s="95" t="n">
        <v>0</v>
      </c>
      <c r="BJ34" s="95" t="n">
        <v>0</v>
      </c>
      <c r="BK34" s="62" t="n">
        <v>90</v>
      </c>
      <c r="BL34" s="62" t="n">
        <v>100</v>
      </c>
      <c r="BM34" s="62" t="n">
        <v>0</v>
      </c>
      <c r="BN34" s="62" t="n">
        <v>0</v>
      </c>
      <c r="BO34" s="62" t="n">
        <v>80</v>
      </c>
      <c r="BP34" s="62" t="n">
        <v>100</v>
      </c>
      <c r="BQ34" s="62" t="n">
        <v>80</v>
      </c>
      <c r="BR34" s="62" t="n">
        <v>60</v>
      </c>
      <c r="BS34" s="58" t="n">
        <f aca="false">IFERROR(AVERAGE(BI34:BR34),0)</f>
        <v>51</v>
      </c>
      <c r="BT34" s="61" t="n">
        <f aca="false">IFERROR(__xludf.dummyfunction("""COMPUTED_VALUE"""),100)</f>
        <v>100</v>
      </c>
      <c r="BU34" s="61" t="n">
        <f aca="false">IFERROR(__xludf.dummyfunction("""COMPUTED_VALUE"""),0)</f>
        <v>0</v>
      </c>
      <c r="BV34" s="61" t="n">
        <f aca="false">IFERROR(__xludf.dummyfunction("""COMPUTED_VALUE"""),0)</f>
        <v>0</v>
      </c>
      <c r="BW34" s="61" t="n">
        <f aca="false">IFERROR(__xludf.dummyfunction("""COMPUTED_VALUE"""),0)</f>
        <v>0</v>
      </c>
      <c r="BX34" s="61" t="n">
        <f aca="false">IFERROR(__xludf.dummyfunction("""COMPUTED_VALUE"""),0)</f>
        <v>0</v>
      </c>
      <c r="BY34" s="61" t="n">
        <f aca="false">IFERROR(__xludf.dummyfunction("""COMPUTED_VALUE"""),0)</f>
        <v>0</v>
      </c>
      <c r="BZ34" s="61" t="n">
        <f aca="false">IFERROR(__xludf.dummyfunction("""COMPUTED_VALUE"""),0)</f>
        <v>0</v>
      </c>
      <c r="CA34" s="61" t="n">
        <f aca="false">IFERROR(__xludf.dummyfunction("""COMPUTED_VALUE"""),0)</f>
        <v>0</v>
      </c>
      <c r="CB34" s="61" t="n">
        <f aca="false">IFERROR(__xludf.dummyfunction("""COMPUTED_VALUE"""),12.5)</f>
        <v>12.5</v>
      </c>
    </row>
    <row r="35" customFormat="false" ht="15.75" hidden="false" customHeight="true" outlineLevel="0" collapsed="false">
      <c r="A35" s="13" t="str">
        <f aca="false">$E35&amp;"-"&amp;$F35</f>
        <v>202060680-3</v>
      </c>
      <c r="B35" s="18" t="n">
        <f aca="false">$W35</f>
        <v>77</v>
      </c>
      <c r="C35" s="13"/>
      <c r="D35" s="72" t="n">
        <v>31</v>
      </c>
      <c r="E35" s="53" t="s">
        <v>852</v>
      </c>
      <c r="F35" s="53" t="s">
        <v>108</v>
      </c>
      <c r="G35" s="53" t="s">
        <v>853</v>
      </c>
      <c r="H35" s="53" t="s">
        <v>115</v>
      </c>
      <c r="I35" s="53" t="s">
        <v>658</v>
      </c>
      <c r="J35" s="53" t="s">
        <v>828</v>
      </c>
      <c r="K35" s="53" t="s">
        <v>854</v>
      </c>
      <c r="L35" s="53" t="s">
        <v>58</v>
      </c>
      <c r="M35" s="53" t="s">
        <v>64</v>
      </c>
      <c r="N35" s="53" t="s">
        <v>855</v>
      </c>
      <c r="O35" s="54" t="n">
        <f aca="false">$AA35</f>
        <v>75</v>
      </c>
      <c r="P35" s="54" t="n">
        <f aca="false">$AE35</f>
        <v>55</v>
      </c>
      <c r="Q35" s="54" t="n">
        <f aca="false">IFERROR(IF($V35&lt;&gt;0,ROUND((MAX(O35:P35)*0.5+$V35*0.5),0),ROUND(($O35*0.5+$P35*0.5),0)),)</f>
        <v>65</v>
      </c>
      <c r="R35" s="54" t="n">
        <f aca="false">$AU35</f>
        <v>84.5</v>
      </c>
      <c r="S35" s="54" t="n">
        <f aca="false">$BH35</f>
        <v>75.3</v>
      </c>
      <c r="T35" s="54" t="n">
        <f aca="false">$BS35</f>
        <v>96.5</v>
      </c>
      <c r="U35" s="54" t="n">
        <f aca="false">$CB35</f>
        <v>100</v>
      </c>
      <c r="V35" s="55" t="n">
        <f aca="false">$AI35</f>
        <v>0</v>
      </c>
      <c r="W35" s="56" t="n">
        <f aca="false">IF($Q35&gt;=55,ROUND($Q35*$Q$3+$R35*$R$3+$S35*$S$3+$T35*$T$3+$U35*$U$3,0),$Q35)</f>
        <v>77</v>
      </c>
      <c r="X35" s="54" t="n">
        <v>20</v>
      </c>
      <c r="Y35" s="57" t="n">
        <v>30</v>
      </c>
      <c r="Z35" s="57" t="n">
        <v>25</v>
      </c>
      <c r="AA35" s="58" t="n">
        <f aca="false">IFERROR(SUM(X35:Z35),0)</f>
        <v>75</v>
      </c>
      <c r="AB35" s="57" t="n">
        <v>0</v>
      </c>
      <c r="AC35" s="57" t="n">
        <v>55</v>
      </c>
      <c r="AD35" s="54" t="n">
        <v>1</v>
      </c>
      <c r="AE35" s="58" t="n">
        <f aca="false">ROUND(AB35+(AC35*AD35),0)</f>
        <v>55</v>
      </c>
      <c r="AF35" s="57"/>
      <c r="AG35" s="57"/>
      <c r="AH35" s="57"/>
      <c r="AI35" s="58" t="n">
        <f aca="false">ROUND(SUM(AF35:AG35)*AH35,0)</f>
        <v>0</v>
      </c>
      <c r="AJ35" s="61" t="n">
        <f aca="false">IFERROR(__xludf.dummyfunction("""COMPUTED_VALUE"""),60)</f>
        <v>60</v>
      </c>
      <c r="AK35" s="61" t="n">
        <f aca="false">IFERROR(__xludf.dummyfunction("""COMPUTED_VALUE"""),100)</f>
        <v>100</v>
      </c>
      <c r="AL35" s="61" t="n">
        <f aca="false">IFERROR(__xludf.dummyfunction("""COMPUTED_VALUE"""),100)</f>
        <v>100</v>
      </c>
      <c r="AM35" s="61" t="n">
        <f aca="false">IFERROR(__xludf.dummyfunction("""COMPUTED_VALUE"""),75)</f>
        <v>75</v>
      </c>
      <c r="AN35" s="61" t="n">
        <f aca="false">IFERROR(__xludf.dummyfunction("""COMPUTED_VALUE"""),100)</f>
        <v>100</v>
      </c>
      <c r="AO35" s="61" t="n">
        <f aca="false">IFERROR(__xludf.dummyfunction("""COMPUTED_VALUE"""),60)</f>
        <v>60</v>
      </c>
      <c r="AP35" s="61" t="n">
        <f aca="false">IFERROR(__xludf.dummyfunction("""COMPUTED_VALUE"""),100)</f>
        <v>100</v>
      </c>
      <c r="AQ35" s="61" t="n">
        <f aca="false">IFERROR(__xludf.dummyfunction("""COMPUTED_VALUE"""),50)</f>
        <v>50</v>
      </c>
      <c r="AR35" s="61" t="n">
        <f aca="false">IFERROR(__xludf.dummyfunction("""COMPUTED_VALUE"""),100)</f>
        <v>100</v>
      </c>
      <c r="AS35" s="61" t="n">
        <f aca="false">IFERROR(__xludf.dummyfunction("""COMPUTED_VALUE"""),100)</f>
        <v>100</v>
      </c>
      <c r="AT35" s="62"/>
      <c r="AU35" s="58" t="n">
        <f aca="false">IFERROR(AVERAGE(AJ35:AT35),0)</f>
        <v>84.5</v>
      </c>
      <c r="AV35" s="62" t="n">
        <v>82</v>
      </c>
      <c r="AW35" s="62" t="n">
        <v>90</v>
      </c>
      <c r="AX35" s="62" t="n">
        <v>77</v>
      </c>
      <c r="AY35" s="62" t="n">
        <v>81</v>
      </c>
      <c r="AZ35" s="62" t="n">
        <v>74</v>
      </c>
      <c r="BA35" s="62" t="n">
        <v>87</v>
      </c>
      <c r="BB35" s="62" t="n">
        <v>64</v>
      </c>
      <c r="BC35" s="62" t="n">
        <v>100</v>
      </c>
      <c r="BD35" s="62" t="n">
        <v>98</v>
      </c>
      <c r="BE35" s="62" t="n">
        <v>0</v>
      </c>
      <c r="BF35" s="62"/>
      <c r="BG35" s="62"/>
      <c r="BH35" s="58" t="n">
        <f aca="false">IFERROR(AVERAGE(AV35:BG35),0)</f>
        <v>75.3</v>
      </c>
      <c r="BI35" s="95" t="n">
        <v>100</v>
      </c>
      <c r="BJ35" s="95" t="n">
        <v>100</v>
      </c>
      <c r="BK35" s="62" t="n">
        <v>85</v>
      </c>
      <c r="BL35" s="62" t="n">
        <v>100</v>
      </c>
      <c r="BM35" s="62" t="n">
        <v>100</v>
      </c>
      <c r="BN35" s="62" t="n">
        <v>100</v>
      </c>
      <c r="BO35" s="62" t="n">
        <v>100</v>
      </c>
      <c r="BP35" s="62" t="n">
        <v>100</v>
      </c>
      <c r="BQ35" s="62" t="n">
        <v>80</v>
      </c>
      <c r="BR35" s="62" t="n">
        <v>100</v>
      </c>
      <c r="BS35" s="58" t="n">
        <f aca="false">IFERROR(AVERAGE(BI35:BR35),0)</f>
        <v>96.5</v>
      </c>
      <c r="BT35" s="61" t="n">
        <f aca="false">IFERROR(__xludf.dummyfunction("""COMPUTED_VALUE"""),100)</f>
        <v>100</v>
      </c>
      <c r="BU35" s="61" t="n">
        <f aca="false">IFERROR(__xludf.dummyfunction("""COMPUTED_VALUE"""),100)</f>
        <v>100</v>
      </c>
      <c r="BV35" s="61" t="n">
        <f aca="false">IFERROR(__xludf.dummyfunction("""COMPUTED_VALUE"""),100)</f>
        <v>100</v>
      </c>
      <c r="BW35" s="61" t="n">
        <f aca="false">IFERROR(__xludf.dummyfunction("""COMPUTED_VALUE"""),100)</f>
        <v>100</v>
      </c>
      <c r="BX35" s="61" t="n">
        <f aca="false">IFERROR(__xludf.dummyfunction("""COMPUTED_VALUE"""),100)</f>
        <v>100</v>
      </c>
      <c r="BY35" s="61" t="n">
        <f aca="false">IFERROR(__xludf.dummyfunction("""COMPUTED_VALUE"""),100)</f>
        <v>100</v>
      </c>
      <c r="BZ35" s="61" t="n">
        <f aca="false">IFERROR(__xludf.dummyfunction("""COMPUTED_VALUE"""),100)</f>
        <v>100</v>
      </c>
      <c r="CA35" s="61" t="n">
        <f aca="false">IFERROR(__xludf.dummyfunction("""COMPUTED_VALUE"""),100)</f>
        <v>100</v>
      </c>
      <c r="CB35" s="61" t="n">
        <f aca="false">IFERROR(__xludf.dummyfunction("""COMPUTED_VALUE"""),100)</f>
        <v>100</v>
      </c>
    </row>
    <row r="36" customFormat="false" ht="15.75" hidden="false" customHeight="true" outlineLevel="0" collapsed="false">
      <c r="A36" s="13" t="str">
        <f aca="false">$E36&amp;"-"&amp;$F36</f>
        <v>202060677-3</v>
      </c>
      <c r="B36" s="18" t="n">
        <f aca="false">$W36</f>
        <v>70</v>
      </c>
      <c r="C36" s="13"/>
      <c r="D36" s="72" t="n">
        <v>32</v>
      </c>
      <c r="E36" s="53" t="s">
        <v>856</v>
      </c>
      <c r="F36" s="53" t="s">
        <v>108</v>
      </c>
      <c r="G36" s="53" t="s">
        <v>857</v>
      </c>
      <c r="H36" s="53" t="s">
        <v>108</v>
      </c>
      <c r="I36" s="53" t="s">
        <v>858</v>
      </c>
      <c r="J36" s="53" t="s">
        <v>859</v>
      </c>
      <c r="K36" s="53" t="s">
        <v>860</v>
      </c>
      <c r="L36" s="53" t="s">
        <v>58</v>
      </c>
      <c r="M36" s="53" t="s">
        <v>64</v>
      </c>
      <c r="N36" s="53" t="s">
        <v>861</v>
      </c>
      <c r="O36" s="54" t="n">
        <f aca="false">$AA36</f>
        <v>55</v>
      </c>
      <c r="P36" s="54" t="n">
        <f aca="false">$AE36</f>
        <v>0</v>
      </c>
      <c r="Q36" s="54" t="n">
        <f aca="false">IFERROR(IF($V36&lt;&gt;0,ROUND((MAX(O36:P36)*0.5+$V36*0.5),0),ROUND(($O36*0.5+$P36*0.5),0)),)</f>
        <v>60</v>
      </c>
      <c r="R36" s="54" t="n">
        <f aca="false">$AU36</f>
        <v>82.8</v>
      </c>
      <c r="S36" s="54" t="n">
        <f aca="false">$BH36</f>
        <v>100</v>
      </c>
      <c r="T36" s="54" t="n">
        <f aca="false">$BS36</f>
        <v>66</v>
      </c>
      <c r="U36" s="54" t="n">
        <f aca="false">$CB36</f>
        <v>100</v>
      </c>
      <c r="V36" s="55" t="n">
        <f aca="false">$AI36</f>
        <v>65</v>
      </c>
      <c r="W36" s="56" t="n">
        <f aca="false">IF($Q36&gt;=55,ROUND($Q36*$Q$3+$R36*$R$3+$S36*$S$3+$T36*$T$3+$U36*$U$3,0),$Q36)</f>
        <v>70</v>
      </c>
      <c r="X36" s="54" t="n">
        <v>15</v>
      </c>
      <c r="Y36" s="57" t="n">
        <v>20</v>
      </c>
      <c r="Z36" s="57" t="n">
        <v>20</v>
      </c>
      <c r="AA36" s="58" t="n">
        <f aca="false">IFERROR(SUM(X36:Z36),0)</f>
        <v>55</v>
      </c>
      <c r="AB36" s="57" t="n">
        <v>0</v>
      </c>
      <c r="AC36" s="57" t="n">
        <v>0</v>
      </c>
      <c r="AD36" s="54" t="n">
        <v>0</v>
      </c>
      <c r="AE36" s="58" t="n">
        <f aca="false">ROUND(AB36+(AC36*AD36),0)</f>
        <v>0</v>
      </c>
      <c r="AF36" s="57" t="n">
        <v>15</v>
      </c>
      <c r="AG36" s="57" t="n">
        <v>50</v>
      </c>
      <c r="AH36" s="57" t="n">
        <v>1</v>
      </c>
      <c r="AI36" s="58" t="n">
        <f aca="false">ROUND(SUM(AF36:AG36)*AH36,0)</f>
        <v>65</v>
      </c>
      <c r="AJ36" s="61" t="n">
        <f aca="false">IFERROR(__xludf.dummyfunction("""COMPUTED_VALUE"""),100)</f>
        <v>100</v>
      </c>
      <c r="AK36" s="61" t="n">
        <f aca="false">IFERROR(__xludf.dummyfunction("""COMPUTED_VALUE"""),100)</f>
        <v>100</v>
      </c>
      <c r="AL36" s="61" t="n">
        <f aca="false">IFERROR(__xludf.dummyfunction("""COMPUTED_VALUE"""),100)</f>
        <v>100</v>
      </c>
      <c r="AM36" s="61" t="n">
        <f aca="false">IFERROR(__xludf.dummyfunction("""COMPUTED_VALUE"""),75)</f>
        <v>75</v>
      </c>
      <c r="AN36" s="61" t="n">
        <f aca="false">IFERROR(__xludf.dummyfunction("""COMPUTED_VALUE"""),100)</f>
        <v>100</v>
      </c>
      <c r="AO36" s="61" t="n">
        <f aca="false">IFERROR(__xludf.dummyfunction("""COMPUTED_VALUE"""),40)</f>
        <v>40</v>
      </c>
      <c r="AP36" s="61" t="n">
        <f aca="false">IFERROR(__xludf.dummyfunction("""COMPUTED_VALUE"""),80)</f>
        <v>80</v>
      </c>
      <c r="AQ36" s="61" t="n">
        <f aca="false">IFERROR(__xludf.dummyfunction("""COMPUTED_VALUE"""),33)</f>
        <v>33</v>
      </c>
      <c r="AR36" s="61" t="n">
        <f aca="false">IFERROR(__xludf.dummyfunction("""COMPUTED_VALUE"""),100)</f>
        <v>100</v>
      </c>
      <c r="AS36" s="61" t="n">
        <f aca="false">IFERROR(__xludf.dummyfunction("""COMPUTED_VALUE"""),100)</f>
        <v>100</v>
      </c>
      <c r="AT36" s="62"/>
      <c r="AU36" s="58" t="n">
        <f aca="false">IFERROR(AVERAGE(AJ36:AT36),0)</f>
        <v>82.8</v>
      </c>
      <c r="AV36" s="62" t="n">
        <v>100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/>
      <c r="BG36" s="62"/>
      <c r="BH36" s="58" t="n">
        <f aca="false">IFERROR(AVERAGE(AV36:BG36),0)</f>
        <v>100</v>
      </c>
      <c r="BI36" s="95" t="n">
        <v>90</v>
      </c>
      <c r="BJ36" s="95" t="n">
        <v>100</v>
      </c>
      <c r="BK36" s="62" t="n">
        <v>90</v>
      </c>
      <c r="BL36" s="62" t="n">
        <v>100</v>
      </c>
      <c r="BM36" s="62" t="n">
        <v>100</v>
      </c>
      <c r="BN36" s="62" t="n">
        <v>0</v>
      </c>
      <c r="BO36" s="62" t="n">
        <v>100</v>
      </c>
      <c r="BP36" s="62" t="n">
        <v>0</v>
      </c>
      <c r="BQ36" s="62" t="n">
        <v>80</v>
      </c>
      <c r="BR36" s="83" t="n">
        <v>0</v>
      </c>
      <c r="BS36" s="58" t="n">
        <f aca="false">IFERROR(AVERAGE(BI36:BR36),0)</f>
        <v>66</v>
      </c>
      <c r="BT36" s="61" t="n">
        <f aca="false">IFERROR(__xludf.dummyfunction("""COMPUTED_VALUE"""),100)</f>
        <v>100</v>
      </c>
      <c r="BU36" s="61" t="n">
        <f aca="false">IFERROR(__xludf.dummyfunction("""COMPUTED_VALUE"""),100)</f>
        <v>100</v>
      </c>
      <c r="BV36" s="61" t="n">
        <f aca="false">IFERROR(__xludf.dummyfunction("""COMPUTED_VALUE"""),100)</f>
        <v>100</v>
      </c>
      <c r="BW36" s="61" t="n">
        <f aca="false">IFERROR(__xludf.dummyfunction("""COMPUTED_VALUE"""),100)</f>
        <v>100</v>
      </c>
      <c r="BX36" s="61" t="n">
        <f aca="false">IFERROR(__xludf.dummyfunction("""COMPUTED_VALUE"""),100)</f>
        <v>100</v>
      </c>
      <c r="BY36" s="61" t="n">
        <f aca="false">IFERROR(__xludf.dummyfunction("""COMPUTED_VALUE"""),100)</f>
        <v>100</v>
      </c>
      <c r="BZ36" s="61" t="n">
        <f aca="false">IFERROR(__xludf.dummyfunction("""COMPUTED_VALUE"""),100)</f>
        <v>100</v>
      </c>
      <c r="CA36" s="61" t="n">
        <f aca="false">IFERROR(__xludf.dummyfunction("""COMPUTED_VALUE"""),100)</f>
        <v>100</v>
      </c>
      <c r="CB36" s="61" t="n">
        <f aca="false">IFERROR(__xludf.dummyfunction("""COMPUTED_VALUE"""),100)</f>
        <v>100</v>
      </c>
    </row>
    <row r="37" customFormat="false" ht="15.75" hidden="false" customHeight="true" outlineLevel="0" collapsed="false">
      <c r="A37" s="13" t="str">
        <f aca="false">$E37&amp;"-"&amp;$F37</f>
        <v>202060593-9</v>
      </c>
      <c r="B37" s="18" t="n">
        <f aca="false">$W37</f>
        <v>95</v>
      </c>
      <c r="C37" s="13"/>
      <c r="D37" s="72" t="n">
        <v>33</v>
      </c>
      <c r="E37" s="53" t="s">
        <v>862</v>
      </c>
      <c r="F37" s="53" t="s">
        <v>60</v>
      </c>
      <c r="G37" s="53" t="s">
        <v>863</v>
      </c>
      <c r="H37" s="53" t="s">
        <v>81</v>
      </c>
      <c r="I37" s="53" t="s">
        <v>864</v>
      </c>
      <c r="J37" s="53" t="s">
        <v>865</v>
      </c>
      <c r="K37" s="53" t="s">
        <v>866</v>
      </c>
      <c r="L37" s="53" t="s">
        <v>58</v>
      </c>
      <c r="M37" s="53" t="s">
        <v>64</v>
      </c>
      <c r="N37" s="53" t="s">
        <v>867</v>
      </c>
      <c r="O37" s="54" t="n">
        <f aca="false">$AA37</f>
        <v>100</v>
      </c>
      <c r="P37" s="54" t="n">
        <f aca="false">$AE37</f>
        <v>100</v>
      </c>
      <c r="Q37" s="54" t="n">
        <f aca="false">IFERROR(IF($V37&lt;&gt;0,ROUND((MAX(O37:P37)*0.5+$V37*0.5),0),ROUND(($O37*0.5+$P37*0.5),0)),)</f>
        <v>100</v>
      </c>
      <c r="R37" s="54" t="n">
        <f aca="false">$AU37</f>
        <v>83.3</v>
      </c>
      <c r="S37" s="54" t="n">
        <f aca="false">$BH37</f>
        <v>88.2</v>
      </c>
      <c r="T37" s="54" t="n">
        <f aca="false">$BS37</f>
        <v>96</v>
      </c>
      <c r="U37" s="54" t="n">
        <f aca="false">$CB37</f>
        <v>100</v>
      </c>
      <c r="V37" s="55" t="n">
        <f aca="false">$AI37</f>
        <v>0</v>
      </c>
      <c r="W37" s="56" t="n">
        <f aca="false">IF($Q37&gt;=55,ROUND($Q37*$Q$3+$R37*$R$3+$S37*$S$3+$T37*$T$3+$U37*$U$3,0),$Q37)</f>
        <v>95</v>
      </c>
      <c r="X37" s="54" t="n">
        <v>20</v>
      </c>
      <c r="Y37" s="57" t="n">
        <v>30</v>
      </c>
      <c r="Z37" s="57" t="n">
        <v>50</v>
      </c>
      <c r="AA37" s="58" t="n">
        <f aca="false">IFERROR(SUM(X37:Z37),0)</f>
        <v>100</v>
      </c>
      <c r="AB37" s="57" t="n">
        <v>30</v>
      </c>
      <c r="AC37" s="57" t="n">
        <v>70</v>
      </c>
      <c r="AD37" s="54" t="n">
        <v>1</v>
      </c>
      <c r="AE37" s="58" t="n">
        <f aca="false">ROUND(AB37+(AC37*AD37),0)</f>
        <v>100</v>
      </c>
      <c r="AF37" s="57"/>
      <c r="AG37" s="57"/>
      <c r="AH37" s="57"/>
      <c r="AI37" s="58" t="n">
        <f aca="false">ROUND(SUM(AF37:AG37)*AH37,0)</f>
        <v>0</v>
      </c>
      <c r="AJ37" s="61" t="n">
        <f aca="false">IFERROR(__xludf.dummyfunction("""COMPUTED_VALUE"""),100)</f>
        <v>100</v>
      </c>
      <c r="AK37" s="61" t="n">
        <f aca="false">IFERROR(__xludf.dummyfunction("""COMPUTED_VALUE"""),100)</f>
        <v>100</v>
      </c>
      <c r="AL37" s="61" t="n">
        <f aca="false">IFERROR(__xludf.dummyfunction("""COMPUTED_VALUE"""),100)</f>
        <v>100</v>
      </c>
      <c r="AM37" s="61" t="n">
        <f aca="false">IFERROR(__xludf.dummyfunction("""COMPUTED_VALUE"""),100)</f>
        <v>100</v>
      </c>
      <c r="AN37" s="61" t="n">
        <f aca="false">IFERROR(__xludf.dummyfunction("""COMPUTED_VALUE"""),100)</f>
        <v>100</v>
      </c>
      <c r="AO37" s="61" t="n">
        <f aca="false">IFERROR(__xludf.dummyfunction("""COMPUTED_VALUE"""),60)</f>
        <v>60</v>
      </c>
      <c r="AP37" s="61" t="n">
        <f aca="false">IFERROR(__xludf.dummyfunction("""COMPUTED_VALUE"""),80)</f>
        <v>80</v>
      </c>
      <c r="AQ37" s="61" t="n">
        <f aca="false">IFERROR(__xludf.dummyfunction("""COMPUTED_VALUE"""),33)</f>
        <v>33</v>
      </c>
      <c r="AR37" s="61" t="n">
        <f aca="false">IFERROR(__xludf.dummyfunction("""COMPUTED_VALUE"""),60)</f>
        <v>60</v>
      </c>
      <c r="AS37" s="61" t="n">
        <f aca="false">IFERROR(__xludf.dummyfunction("""COMPUTED_VALUE"""),100)</f>
        <v>100</v>
      </c>
      <c r="AT37" s="62"/>
      <c r="AU37" s="58" t="n">
        <f aca="false">IFERROR(AVERAGE(AJ37:AT37),0)</f>
        <v>83.3</v>
      </c>
      <c r="AV37" s="62" t="n">
        <v>0</v>
      </c>
      <c r="AW37" s="62" t="n">
        <v>98</v>
      </c>
      <c r="AX37" s="62" t="n">
        <v>100</v>
      </c>
      <c r="AY37" s="62" t="n">
        <v>100</v>
      </c>
      <c r="AZ37" s="62" t="n">
        <v>93</v>
      </c>
      <c r="BA37" s="62" t="n">
        <v>100</v>
      </c>
      <c r="BB37" s="62" t="n">
        <v>100</v>
      </c>
      <c r="BC37" s="62" t="n">
        <v>91</v>
      </c>
      <c r="BD37" s="62" t="n">
        <v>100</v>
      </c>
      <c r="BE37" s="62" t="n">
        <v>100</v>
      </c>
      <c r="BF37" s="62"/>
      <c r="BG37" s="62"/>
      <c r="BH37" s="58" t="n">
        <f aca="false">IFERROR(AVERAGE(AV37:BG37),0)</f>
        <v>88.2</v>
      </c>
      <c r="BI37" s="95" t="n">
        <v>90</v>
      </c>
      <c r="BJ37" s="95" t="n">
        <v>100</v>
      </c>
      <c r="BK37" s="62" t="n">
        <v>85</v>
      </c>
      <c r="BL37" s="62" t="n">
        <v>100</v>
      </c>
      <c r="BM37" s="62" t="n">
        <v>85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58" t="n">
        <f aca="false">IFERROR(AVERAGE(BI37:BR37),0)</f>
        <v>96</v>
      </c>
      <c r="BT37" s="61" t="n">
        <f aca="false">IFERROR(__xludf.dummyfunction("""COMPUTED_VALUE"""),100)</f>
        <v>100</v>
      </c>
      <c r="BU37" s="61" t="n">
        <f aca="false">IFERROR(__xludf.dummyfunction("""COMPUTED_VALUE"""),100)</f>
        <v>100</v>
      </c>
      <c r="BV37" s="61" t="n">
        <f aca="false">IFERROR(__xludf.dummyfunction("""COMPUTED_VALUE"""),100)</f>
        <v>100</v>
      </c>
      <c r="BW37" s="61" t="n">
        <f aca="false">IFERROR(__xludf.dummyfunction("""COMPUTED_VALUE"""),100)</f>
        <v>100</v>
      </c>
      <c r="BX37" s="61" t="n">
        <f aca="false">IFERROR(__xludf.dummyfunction("""COMPUTED_VALUE"""),100)</f>
        <v>100</v>
      </c>
      <c r="BY37" s="61" t="n">
        <f aca="false">IFERROR(__xludf.dummyfunction("""COMPUTED_VALUE"""),100)</f>
        <v>100</v>
      </c>
      <c r="BZ37" s="61" t="n">
        <f aca="false">IFERROR(__xludf.dummyfunction("""COMPUTED_VALUE"""),100)</f>
        <v>100</v>
      </c>
      <c r="CA37" s="61" t="n">
        <f aca="false">IFERROR(__xludf.dummyfunction("""COMPUTED_VALUE"""),100)</f>
        <v>100</v>
      </c>
      <c r="CB37" s="61" t="n">
        <f aca="false">IFERROR(__xludf.dummyfunction("""COMPUTED_VALUE"""),100)</f>
        <v>100</v>
      </c>
    </row>
    <row r="38" customFormat="false" ht="15.75" hidden="false" customHeight="true" outlineLevel="0" collapsed="false">
      <c r="A38" s="13" t="str">
        <f aca="false">$E38&amp;"-"&amp;$F38</f>
        <v>202060675-7</v>
      </c>
      <c r="B38" s="18" t="n">
        <f aca="false">$W38</f>
        <v>54</v>
      </c>
      <c r="C38" s="13"/>
      <c r="D38" s="72" t="n">
        <v>34</v>
      </c>
      <c r="E38" s="53" t="s">
        <v>868</v>
      </c>
      <c r="F38" s="53" t="s">
        <v>75</v>
      </c>
      <c r="G38" s="53" t="s">
        <v>869</v>
      </c>
      <c r="H38" s="53" t="s">
        <v>122</v>
      </c>
      <c r="I38" s="53" t="s">
        <v>870</v>
      </c>
      <c r="J38" s="53" t="s">
        <v>871</v>
      </c>
      <c r="K38" s="53" t="s">
        <v>872</v>
      </c>
      <c r="L38" s="53" t="s">
        <v>58</v>
      </c>
      <c r="M38" s="53" t="s">
        <v>64</v>
      </c>
      <c r="N38" s="53" t="s">
        <v>873</v>
      </c>
      <c r="O38" s="54" t="n">
        <f aca="false">$AA38</f>
        <v>85</v>
      </c>
      <c r="P38" s="54" t="n">
        <f aca="false">$AE38</f>
        <v>0</v>
      </c>
      <c r="Q38" s="66" t="n">
        <f aca="false">IFERROR(IF($V38&lt;&gt;0,ROUND(AVERAGE(AA38,AE38,AI38),0),ROUND(($O38*0.5+$P38*0.5),0)),)</f>
        <v>54</v>
      </c>
      <c r="R38" s="54" t="n">
        <f aca="false">$AU38</f>
        <v>73</v>
      </c>
      <c r="S38" s="54" t="n">
        <f aca="false">$BH38</f>
        <v>100</v>
      </c>
      <c r="T38" s="54" t="n">
        <f aca="false">$BS38</f>
        <v>97</v>
      </c>
      <c r="U38" s="54" t="n">
        <f aca="false">$CB38</f>
        <v>100</v>
      </c>
      <c r="V38" s="55" t="n">
        <f aca="false">$AI38</f>
        <v>77</v>
      </c>
      <c r="W38" s="56" t="n">
        <f aca="false">IF($Q38&gt;=55,ROUND($Q38*$Q$3+$R38*$R$3+$S38*$S$3+$T38*$T$3+$U38*$U$3,0),$Q38)</f>
        <v>54</v>
      </c>
      <c r="X38" s="54" t="n">
        <v>20</v>
      </c>
      <c r="Y38" s="57" t="n">
        <v>30</v>
      </c>
      <c r="Z38" s="57" t="n">
        <v>35</v>
      </c>
      <c r="AA38" s="58" t="n">
        <f aca="false">IFERROR(SUM(X38:Z38),0)</f>
        <v>85</v>
      </c>
      <c r="AB38" s="79" t="n">
        <v>0</v>
      </c>
      <c r="AC38" s="79" t="n">
        <v>0</v>
      </c>
      <c r="AD38" s="66" t="n">
        <v>0</v>
      </c>
      <c r="AE38" s="58" t="n">
        <f aca="false">ROUND(AB38+(AC38*AD38),0)</f>
        <v>0</v>
      </c>
      <c r="AF38" s="57" t="n">
        <v>12</v>
      </c>
      <c r="AG38" s="57" t="n">
        <v>65</v>
      </c>
      <c r="AH38" s="57" t="n">
        <v>1</v>
      </c>
      <c r="AI38" s="58" t="n">
        <f aca="false">ROUND(SUM(AF38:AG38)*AH38,0)</f>
        <v>77</v>
      </c>
      <c r="AJ38" s="61" t="n">
        <f aca="false">IFERROR(__xludf.dummyfunction("""COMPUTED_VALUE"""),100)</f>
        <v>100</v>
      </c>
      <c r="AK38" s="61" t="n">
        <f aca="false">IFERROR(__xludf.dummyfunction("""COMPUTED_VALUE"""),100)</f>
        <v>100</v>
      </c>
      <c r="AL38" s="61" t="n">
        <f aca="false">IFERROR(__xludf.dummyfunction("""COMPUTED_VALUE"""),100)</f>
        <v>100</v>
      </c>
      <c r="AM38" s="61" t="n">
        <f aca="false">IFERROR(__xludf.dummyfunction("""COMPUTED_VALUE"""),100)</f>
        <v>100</v>
      </c>
      <c r="AN38" s="61" t="n">
        <f aca="false">IFERROR(__xludf.dummyfunction("""COMPUTED_VALUE"""),100)</f>
        <v>100</v>
      </c>
      <c r="AO38" s="61" t="n">
        <f aca="false">IFERROR(__xludf.dummyfunction("""COMPUTED_VALUE"""),0)</f>
        <v>0</v>
      </c>
      <c r="AP38" s="61" t="n">
        <f aca="false">IFERROR(__xludf.dummyfunction("""COMPUTED_VALUE"""),0)</f>
        <v>0</v>
      </c>
      <c r="AQ38" s="61" t="n">
        <f aca="false">IFERROR(__xludf.dummyfunction("""COMPUTED_VALUE"""),50)</f>
        <v>50</v>
      </c>
      <c r="AR38" s="61" t="n">
        <f aca="false">IFERROR(__xludf.dummyfunction("""COMPUTED_VALUE"""),80)</f>
        <v>80</v>
      </c>
      <c r="AS38" s="61" t="n">
        <f aca="false">IFERROR(__xludf.dummyfunction("""COMPUTED_VALUE"""),100)</f>
        <v>100</v>
      </c>
      <c r="AT38" s="62"/>
      <c r="AU38" s="58" t="n">
        <f aca="false">IFERROR(AVERAGE(AJ38:AT38),0)</f>
        <v>73</v>
      </c>
      <c r="AV38" s="62" t="n">
        <v>100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/>
      <c r="BG38" s="62"/>
      <c r="BH38" s="58" t="n">
        <f aca="false">IFERROR(AVERAGE(AV38:BG38),0)</f>
        <v>100</v>
      </c>
      <c r="BI38" s="95" t="n">
        <v>100</v>
      </c>
      <c r="BJ38" s="95" t="n">
        <v>95</v>
      </c>
      <c r="BK38" s="62" t="n">
        <v>90</v>
      </c>
      <c r="BL38" s="62" t="n">
        <v>100</v>
      </c>
      <c r="BM38" s="62" t="n">
        <v>100</v>
      </c>
      <c r="BN38" s="62" t="n">
        <v>100</v>
      </c>
      <c r="BO38" s="62" t="n">
        <v>100</v>
      </c>
      <c r="BP38" s="62" t="n">
        <v>85</v>
      </c>
      <c r="BQ38" s="62" t="n">
        <v>100</v>
      </c>
      <c r="BR38" s="62" t="n">
        <v>100</v>
      </c>
      <c r="BS38" s="58" t="n">
        <f aca="false">IFERROR(AVERAGE(BI38:BR38),0)</f>
        <v>97</v>
      </c>
      <c r="BT38" s="61" t="n">
        <f aca="false">IFERROR(__xludf.dummyfunction("""COMPUTED_VALUE"""),100)</f>
        <v>100</v>
      </c>
      <c r="BU38" s="61" t="n">
        <f aca="false">IFERROR(__xludf.dummyfunction("""COMPUTED_VALUE"""),100)</f>
        <v>100</v>
      </c>
      <c r="BV38" s="61" t="n">
        <f aca="false">IFERROR(__xludf.dummyfunction("""COMPUTED_VALUE"""),100)</f>
        <v>100</v>
      </c>
      <c r="BW38" s="61" t="n">
        <f aca="false">IFERROR(__xludf.dummyfunction("""COMPUTED_VALUE"""),100)</f>
        <v>100</v>
      </c>
      <c r="BX38" s="61" t="n">
        <f aca="false">IFERROR(__xludf.dummyfunction("""COMPUTED_VALUE"""),100)</f>
        <v>100</v>
      </c>
      <c r="BY38" s="61" t="n">
        <f aca="false">IFERROR(__xludf.dummyfunction("""COMPUTED_VALUE"""),100)</f>
        <v>100</v>
      </c>
      <c r="BZ38" s="61" t="n">
        <f aca="false">IFERROR(__xludf.dummyfunction("""COMPUTED_VALUE"""),100)</f>
        <v>100</v>
      </c>
      <c r="CA38" s="61" t="n">
        <f aca="false">IFERROR(__xludf.dummyfunction("""COMPUTED_VALUE"""),100)</f>
        <v>100</v>
      </c>
      <c r="CB38" s="61" t="n">
        <f aca="false">IFERROR(__xludf.dummyfunction("""COMPUTED_VALUE"""),100)</f>
        <v>100</v>
      </c>
    </row>
    <row r="39" customFormat="false" ht="15.75" hidden="false" customHeight="true" outlineLevel="0" collapsed="false">
      <c r="A39" s="13" t="str">
        <f aca="false">$E39&amp;"-"&amp;$F39</f>
        <v>202060569-6</v>
      </c>
      <c r="B39" s="18" t="n">
        <f aca="false">$W39</f>
        <v>76</v>
      </c>
      <c r="C39" s="13"/>
      <c r="D39" s="72" t="n">
        <v>35</v>
      </c>
      <c r="E39" s="53" t="s">
        <v>874</v>
      </c>
      <c r="F39" s="53" t="s">
        <v>129</v>
      </c>
      <c r="G39" s="53" t="s">
        <v>875</v>
      </c>
      <c r="H39" s="53" t="s">
        <v>129</v>
      </c>
      <c r="I39" s="53" t="s">
        <v>876</v>
      </c>
      <c r="J39" s="53" t="s">
        <v>877</v>
      </c>
      <c r="K39" s="53" t="s">
        <v>878</v>
      </c>
      <c r="L39" s="53" t="s">
        <v>58</v>
      </c>
      <c r="M39" s="53" t="s">
        <v>64</v>
      </c>
      <c r="N39" s="53" t="s">
        <v>879</v>
      </c>
      <c r="O39" s="54" t="n">
        <f aca="false">$AA39</f>
        <v>45</v>
      </c>
      <c r="P39" s="54" t="n">
        <f aca="false">$AE39</f>
        <v>65</v>
      </c>
      <c r="Q39" s="54" t="n">
        <f aca="false">IFERROR(IF($V39&lt;&gt;0,ROUND((MAX(O39:P39)*0.5+$V39*0.5),0),ROUND(($O39*0.5+$P39*0.5),0)),)</f>
        <v>55</v>
      </c>
      <c r="R39" s="54" t="n">
        <f aca="false">$AU39</f>
        <v>96</v>
      </c>
      <c r="S39" s="54" t="n">
        <f aca="false">$BH39</f>
        <v>99.1</v>
      </c>
      <c r="T39" s="54" t="n">
        <f aca="false">$BS39</f>
        <v>97.5</v>
      </c>
      <c r="U39" s="54" t="n">
        <f aca="false">$CB39</f>
        <v>100</v>
      </c>
      <c r="V39" s="55" t="n">
        <f aca="false">$AI39</f>
        <v>0</v>
      </c>
      <c r="W39" s="56" t="n">
        <f aca="false">IF($Q39&gt;=55,ROUND($Q39*$Q$3+$R39*$R$3+$S39*$S$3+$T39*$T$3+$U39*$U$3,0),$Q39)</f>
        <v>76</v>
      </c>
      <c r="X39" s="54" t="n">
        <v>20</v>
      </c>
      <c r="Y39" s="57" t="n">
        <v>10</v>
      </c>
      <c r="Z39" s="57" t="n">
        <v>15</v>
      </c>
      <c r="AA39" s="58" t="n">
        <f aca="false">IFERROR(SUM(X39:Z39),0)</f>
        <v>45</v>
      </c>
      <c r="AB39" s="57" t="n">
        <v>30</v>
      </c>
      <c r="AC39" s="57" t="n">
        <v>35</v>
      </c>
      <c r="AD39" s="54" t="n">
        <v>1</v>
      </c>
      <c r="AE39" s="58" t="n">
        <f aca="false">ROUND(AB39+(AC39*AD39),0)</f>
        <v>65</v>
      </c>
      <c r="AF39" s="57"/>
      <c r="AG39" s="57"/>
      <c r="AH39" s="57"/>
      <c r="AI39" s="58" t="n">
        <f aca="false">ROUND(SUM(AF39:AG39)*AH39,0)</f>
        <v>0</v>
      </c>
      <c r="AJ39" s="61" t="n">
        <f aca="false">IFERROR(__xludf.dummyfunction("""COMPUTED_VALUE"""),100)</f>
        <v>100</v>
      </c>
      <c r="AK39" s="61" t="n">
        <f aca="false">IFERROR(__xludf.dummyfunction("""COMPUTED_VALUE"""),100)</f>
        <v>100</v>
      </c>
      <c r="AL39" s="61" t="n">
        <f aca="false">IFERROR(__xludf.dummyfunction("""COMPUTED_VALUE"""),100)</f>
        <v>100</v>
      </c>
      <c r="AM39" s="61" t="n">
        <f aca="false">IFERROR(__xludf.dummyfunction("""COMPUTED_VALUE"""),100)</f>
        <v>100</v>
      </c>
      <c r="AN39" s="61" t="n">
        <f aca="false">IFERROR(__xludf.dummyfunction("""COMPUTED_VALUE"""),100)</f>
        <v>100</v>
      </c>
      <c r="AO39" s="61" t="n">
        <f aca="false">IFERROR(__xludf.dummyfunction("""COMPUTED_VALUE"""),60)</f>
        <v>60</v>
      </c>
      <c r="AP39" s="61" t="n">
        <f aca="false">IFERROR(__xludf.dummyfunction("""COMPUTED_VALUE"""),100)</f>
        <v>100</v>
      </c>
      <c r="AQ39" s="61" t="n">
        <f aca="false">IFERROR(__xludf.dummyfunction("""COMPUTED_VALUE"""),100)</f>
        <v>100</v>
      </c>
      <c r="AR39" s="61" t="n">
        <f aca="false">IFERROR(__xludf.dummyfunction("""COMPUTED_VALUE"""),100)</f>
        <v>100</v>
      </c>
      <c r="AS39" s="61" t="n">
        <f aca="false">IFERROR(__xludf.dummyfunction("""COMPUTED_VALUE"""),100)</f>
        <v>100</v>
      </c>
      <c r="AT39" s="62"/>
      <c r="AU39" s="58" t="n">
        <f aca="false">IFERROR(AVERAGE(AJ39:AT39),0)</f>
        <v>96</v>
      </c>
      <c r="AV39" s="62" t="n">
        <v>91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/>
      <c r="BG39" s="62"/>
      <c r="BH39" s="58" t="n">
        <f aca="false">IFERROR(AVERAGE(AV39:BG39),0)</f>
        <v>99.1</v>
      </c>
      <c r="BI39" s="95" t="n">
        <v>100</v>
      </c>
      <c r="BJ39" s="95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95</v>
      </c>
      <c r="BQ39" s="62" t="n">
        <v>80</v>
      </c>
      <c r="BR39" s="62" t="n">
        <v>100</v>
      </c>
      <c r="BS39" s="58" t="n">
        <f aca="false">IFERROR(AVERAGE(BI39:BR39),0)</f>
        <v>97.5</v>
      </c>
      <c r="BT39" s="61" t="n">
        <f aca="false">IFERROR(__xludf.dummyfunction("""COMPUTED_VALUE"""),100)</f>
        <v>100</v>
      </c>
      <c r="BU39" s="61" t="n">
        <f aca="false">IFERROR(__xludf.dummyfunction("""COMPUTED_VALUE"""),100)</f>
        <v>100</v>
      </c>
      <c r="BV39" s="61" t="n">
        <f aca="false">IFERROR(__xludf.dummyfunction("""COMPUTED_VALUE"""),100)</f>
        <v>100</v>
      </c>
      <c r="BW39" s="61" t="n">
        <f aca="false">IFERROR(__xludf.dummyfunction("""COMPUTED_VALUE"""),100)</f>
        <v>100</v>
      </c>
      <c r="BX39" s="61" t="n">
        <f aca="false">IFERROR(__xludf.dummyfunction("""COMPUTED_VALUE"""),100)</f>
        <v>100</v>
      </c>
      <c r="BY39" s="61" t="n">
        <f aca="false">IFERROR(__xludf.dummyfunction("""COMPUTED_VALUE"""),100)</f>
        <v>100</v>
      </c>
      <c r="BZ39" s="61" t="n">
        <f aca="false">IFERROR(__xludf.dummyfunction("""COMPUTED_VALUE"""),100)</f>
        <v>100</v>
      </c>
      <c r="CA39" s="61" t="n">
        <f aca="false">IFERROR(__xludf.dummyfunction("""COMPUTED_VALUE"""),100)</f>
        <v>100</v>
      </c>
      <c r="CB39" s="61" t="n">
        <f aca="false">IFERROR(__xludf.dummyfunction("""COMPUTED_VALUE"""),100)</f>
        <v>100</v>
      </c>
    </row>
    <row r="40" customFormat="false" ht="15.75" hidden="false" customHeight="true" outlineLevel="0" collapsed="false">
      <c r="A40" s="13" t="str">
        <f aca="false">$E40&amp;"-"&amp;$F40</f>
        <v>202060580-7</v>
      </c>
      <c r="B40" s="18" t="n">
        <f aca="false">$W40</f>
        <v>75</v>
      </c>
      <c r="C40" s="13"/>
      <c r="D40" s="72" t="n">
        <v>36</v>
      </c>
      <c r="E40" s="53" t="s">
        <v>880</v>
      </c>
      <c r="F40" s="53" t="s">
        <v>75</v>
      </c>
      <c r="G40" s="53" t="s">
        <v>881</v>
      </c>
      <c r="H40" s="53" t="s">
        <v>60</v>
      </c>
      <c r="I40" s="53" t="s">
        <v>882</v>
      </c>
      <c r="J40" s="53" t="s">
        <v>799</v>
      </c>
      <c r="K40" s="53" t="s">
        <v>883</v>
      </c>
      <c r="L40" s="53" t="s">
        <v>58</v>
      </c>
      <c r="M40" s="53" t="s">
        <v>64</v>
      </c>
      <c r="N40" s="53" t="s">
        <v>884</v>
      </c>
      <c r="O40" s="54" t="n">
        <f aca="false">$AA40</f>
        <v>95</v>
      </c>
      <c r="P40" s="54" t="n">
        <f aca="false">$AE40</f>
        <v>30</v>
      </c>
      <c r="Q40" s="54" t="n">
        <f aca="false">IFERROR(IF($V40&lt;&gt;0,ROUND((MAX(O40:P40)*0.5+$V40*0.5),0),ROUND(($O40*0.5+$P40*0.5),0)),)</f>
        <v>63</v>
      </c>
      <c r="R40" s="54" t="n">
        <f aca="false">$AU40</f>
        <v>85</v>
      </c>
      <c r="S40" s="54" t="n">
        <f aca="false">$BH40</f>
        <v>91.2</v>
      </c>
      <c r="T40" s="54" t="n">
        <f aca="false">$BS40</f>
        <v>87.5</v>
      </c>
      <c r="U40" s="54" t="n">
        <f aca="false">$CB40</f>
        <v>87.5</v>
      </c>
      <c r="V40" s="55" t="n">
        <f aca="false">$AI40</f>
        <v>0</v>
      </c>
      <c r="W40" s="56" t="n">
        <f aca="false">IF($Q40&gt;=55,ROUND($Q40*$Q$3+$R40*$R$3+$S40*$S$3+$T40*$T$3+$U40*$U$3,0),$Q40)</f>
        <v>75</v>
      </c>
      <c r="X40" s="54" t="n">
        <v>20</v>
      </c>
      <c r="Y40" s="57" t="n">
        <v>25</v>
      </c>
      <c r="Z40" s="57" t="n">
        <v>50</v>
      </c>
      <c r="AA40" s="58" t="n">
        <f aca="false">IFERROR(SUM(X40:Z40),0)</f>
        <v>95</v>
      </c>
      <c r="AB40" s="57" t="n">
        <v>30</v>
      </c>
      <c r="AC40" s="57" t="n">
        <v>0</v>
      </c>
      <c r="AD40" s="54" t="n">
        <v>0</v>
      </c>
      <c r="AE40" s="58" t="n">
        <f aca="false">ROUND(AB40+(AC40*AD40),0)</f>
        <v>30</v>
      </c>
      <c r="AF40" s="57"/>
      <c r="AG40" s="57"/>
      <c r="AH40" s="57"/>
      <c r="AI40" s="58" t="n">
        <f aca="false">ROUND(SUM(AF40:AG40)*AH40,0)</f>
        <v>0</v>
      </c>
      <c r="AJ40" s="61" t="n">
        <f aca="false">IFERROR(__xludf.dummyfunction("""COMPUTED_VALUE"""),100)</f>
        <v>100</v>
      </c>
      <c r="AK40" s="61" t="n">
        <f aca="false">IFERROR(__xludf.dummyfunction("""COMPUTED_VALUE"""),100)</f>
        <v>100</v>
      </c>
      <c r="AL40" s="61" t="n">
        <f aca="false">IFERROR(__xludf.dummyfunction("""COMPUTED_VALUE"""),100)</f>
        <v>100</v>
      </c>
      <c r="AM40" s="61" t="n">
        <f aca="false">IFERROR(__xludf.dummyfunction("""COMPUTED_VALUE"""),100)</f>
        <v>100</v>
      </c>
      <c r="AN40" s="61" t="n">
        <f aca="false">IFERROR(__xludf.dummyfunction("""COMPUTED_VALUE"""),100)</f>
        <v>100</v>
      </c>
      <c r="AO40" s="61" t="n">
        <f aca="false">IFERROR(__xludf.dummyfunction("""COMPUTED_VALUE"""),60)</f>
        <v>60</v>
      </c>
      <c r="AP40" s="61" t="n">
        <f aca="false">IFERROR(__xludf.dummyfunction("""COMPUTED_VALUE"""),80)</f>
        <v>80</v>
      </c>
      <c r="AQ40" s="61" t="n">
        <f aca="false">IFERROR(__xludf.dummyfunction("""COMPUTED_VALUE"""),50)</f>
        <v>50</v>
      </c>
      <c r="AR40" s="61" t="n">
        <f aca="false">IFERROR(__xludf.dummyfunction("""COMPUTED_VALUE"""),60)</f>
        <v>60</v>
      </c>
      <c r="AS40" s="61" t="n">
        <f aca="false">IFERROR(__xludf.dummyfunction("""COMPUTED_VALUE"""),100)</f>
        <v>100</v>
      </c>
      <c r="AT40" s="62"/>
      <c r="AU40" s="58" t="n">
        <f aca="false">IFERROR(AVERAGE(AJ40:AT40),0)</f>
        <v>85</v>
      </c>
      <c r="AV40" s="62" t="n">
        <v>91</v>
      </c>
      <c r="AW40" s="62" t="n">
        <v>87</v>
      </c>
      <c r="AX40" s="62" t="n">
        <v>100</v>
      </c>
      <c r="AY40" s="62" t="n">
        <v>88</v>
      </c>
      <c r="AZ40" s="62" t="n">
        <v>100</v>
      </c>
      <c r="BA40" s="62" t="n">
        <v>89</v>
      </c>
      <c r="BB40" s="62" t="n">
        <v>89</v>
      </c>
      <c r="BC40" s="62" t="n">
        <v>100</v>
      </c>
      <c r="BD40" s="62" t="n">
        <v>98</v>
      </c>
      <c r="BE40" s="62" t="n">
        <v>70</v>
      </c>
      <c r="BF40" s="62"/>
      <c r="BG40" s="62"/>
      <c r="BH40" s="58" t="n">
        <f aca="false">IFERROR(AVERAGE(AV40:BG40),0)</f>
        <v>91.2</v>
      </c>
      <c r="BI40" s="95" t="n">
        <v>100</v>
      </c>
      <c r="BJ40" s="95" t="n">
        <v>95</v>
      </c>
      <c r="BK40" s="62" t="n">
        <v>100</v>
      </c>
      <c r="BL40" s="62" t="n">
        <v>100</v>
      </c>
      <c r="BM40" s="62" t="n">
        <v>100</v>
      </c>
      <c r="BN40" s="62" t="n">
        <v>100</v>
      </c>
      <c r="BO40" s="62" t="n">
        <v>100</v>
      </c>
      <c r="BP40" s="62" t="n">
        <v>100</v>
      </c>
      <c r="BQ40" s="62" t="n">
        <v>80</v>
      </c>
      <c r="BR40" s="83" t="n">
        <v>0</v>
      </c>
      <c r="BS40" s="58" t="n">
        <f aca="false">IFERROR(AVERAGE(BI40:BR40),0)</f>
        <v>87.5</v>
      </c>
      <c r="BT40" s="61" t="n">
        <f aca="false">IFERROR(__xludf.dummyfunction("""COMPUTED_VALUE"""),0)</f>
        <v>0</v>
      </c>
      <c r="BU40" s="61" t="n">
        <f aca="false">IFERROR(__xludf.dummyfunction("""COMPUTED_VALUE"""),100)</f>
        <v>100</v>
      </c>
      <c r="BV40" s="61" t="n">
        <f aca="false">IFERROR(__xludf.dummyfunction("""COMPUTED_VALUE"""),100)</f>
        <v>100</v>
      </c>
      <c r="BW40" s="61" t="n">
        <f aca="false">IFERROR(__xludf.dummyfunction("""COMPUTED_VALUE"""),100)</f>
        <v>100</v>
      </c>
      <c r="BX40" s="61" t="n">
        <f aca="false">IFERROR(__xludf.dummyfunction("""COMPUTED_VALUE"""),100)</f>
        <v>100</v>
      </c>
      <c r="BY40" s="61" t="n">
        <f aca="false">IFERROR(__xludf.dummyfunction("""COMPUTED_VALUE"""),100)</f>
        <v>100</v>
      </c>
      <c r="BZ40" s="61" t="n">
        <f aca="false">IFERROR(__xludf.dummyfunction("""COMPUTED_VALUE"""),100)</f>
        <v>100</v>
      </c>
      <c r="CA40" s="61" t="n">
        <f aca="false">IFERROR(__xludf.dummyfunction("""COMPUTED_VALUE"""),100)</f>
        <v>100</v>
      </c>
      <c r="CB40" s="61" t="n">
        <f aca="false">IFERROR(__xludf.dummyfunction("""COMPUTED_VALUE"""),87.5)</f>
        <v>87.5</v>
      </c>
    </row>
    <row r="41" customFormat="false" ht="15.75" hidden="false" customHeight="true" outlineLevel="0" collapsed="false">
      <c r="A41" s="13" t="str">
        <f aca="false">$E41&amp;"-"&amp;$F41</f>
        <v>202060577-7</v>
      </c>
      <c r="B41" s="18" t="n">
        <f aca="false">$W41</f>
        <v>95</v>
      </c>
      <c r="C41" s="13"/>
      <c r="D41" s="72" t="n">
        <v>37</v>
      </c>
      <c r="E41" s="53" t="s">
        <v>885</v>
      </c>
      <c r="F41" s="53" t="s">
        <v>75</v>
      </c>
      <c r="G41" s="53" t="s">
        <v>886</v>
      </c>
      <c r="H41" s="53" t="s">
        <v>67</v>
      </c>
      <c r="I41" s="53" t="s">
        <v>887</v>
      </c>
      <c r="J41" s="53" t="s">
        <v>123</v>
      </c>
      <c r="K41" s="53" t="s">
        <v>888</v>
      </c>
      <c r="L41" s="53" t="s">
        <v>58</v>
      </c>
      <c r="M41" s="53" t="s">
        <v>64</v>
      </c>
      <c r="N41" s="53" t="s">
        <v>889</v>
      </c>
      <c r="O41" s="54" t="n">
        <f aca="false">$AA41</f>
        <v>95</v>
      </c>
      <c r="P41" s="54" t="n">
        <f aca="false">$AE41</f>
        <v>95</v>
      </c>
      <c r="Q41" s="54" t="n">
        <f aca="false">IFERROR(IF($V41&lt;&gt;0,ROUND((MAX(O41:P41)*0.5+$V41*0.5),0),ROUND(($O41*0.5+$P41*0.5),0)),)</f>
        <v>95</v>
      </c>
      <c r="R41" s="54" t="n">
        <f aca="false">$AU41</f>
        <v>93</v>
      </c>
      <c r="S41" s="54" t="n">
        <f aca="false">$BH41</f>
        <v>100</v>
      </c>
      <c r="T41" s="54" t="n">
        <f aca="false">$BS41</f>
        <v>96.5</v>
      </c>
      <c r="U41" s="54" t="n">
        <f aca="false">$CB41</f>
        <v>100</v>
      </c>
      <c r="V41" s="55" t="n">
        <f aca="false">$AI41</f>
        <v>0</v>
      </c>
      <c r="W41" s="56" t="n">
        <f aca="false">IF($Q41&gt;=55,ROUND($Q41*$Q$3+$R41*$R$3+$S41*$S$3+$T41*$T$3+$U41*$U$3,0),$Q41)</f>
        <v>95</v>
      </c>
      <c r="X41" s="54" t="n">
        <v>20</v>
      </c>
      <c r="Y41" s="57" t="n">
        <v>30</v>
      </c>
      <c r="Z41" s="57" t="n">
        <v>45</v>
      </c>
      <c r="AA41" s="58" t="n">
        <f aca="false">IFERROR(SUM(X41:Z41),0)</f>
        <v>95</v>
      </c>
      <c r="AB41" s="57" t="n">
        <v>30</v>
      </c>
      <c r="AC41" s="57" t="n">
        <v>65</v>
      </c>
      <c r="AD41" s="54" t="n">
        <v>1</v>
      </c>
      <c r="AE41" s="58" t="n">
        <f aca="false">ROUND(AB41+(AC41*AD41),0)</f>
        <v>95</v>
      </c>
      <c r="AF41" s="57"/>
      <c r="AG41" s="57"/>
      <c r="AH41" s="57"/>
      <c r="AI41" s="58" t="n">
        <f aca="false">ROUND(SUM(AF41:AG41)*AH41,0)</f>
        <v>0</v>
      </c>
      <c r="AJ41" s="61" t="n">
        <f aca="false">IFERROR(__xludf.dummyfunction("""COMPUTED_VALUE"""),100)</f>
        <v>100</v>
      </c>
      <c r="AK41" s="61" t="n">
        <f aca="false">IFERROR(__xludf.dummyfunction("""COMPUTED_VALUE"""),100)</f>
        <v>100</v>
      </c>
      <c r="AL41" s="61" t="n">
        <f aca="false">IFERROR(__xludf.dummyfunction("""COMPUTED_VALUE"""),100)</f>
        <v>100</v>
      </c>
      <c r="AM41" s="61" t="n">
        <f aca="false">IFERROR(__xludf.dummyfunction("""COMPUTED_VALUE"""),50)</f>
        <v>50</v>
      </c>
      <c r="AN41" s="61" t="n">
        <f aca="false">IFERROR(__xludf.dummyfunction("""COMPUTED_VALUE"""),100)</f>
        <v>100</v>
      </c>
      <c r="AO41" s="61" t="n">
        <f aca="false">IFERROR(__xludf.dummyfunction("""COMPUTED_VALUE"""),80)</f>
        <v>80</v>
      </c>
      <c r="AP41" s="61" t="n">
        <f aca="false">IFERROR(__xludf.dummyfunction("""COMPUTED_VALUE"""),100)</f>
        <v>100</v>
      </c>
      <c r="AQ41" s="61" t="n">
        <f aca="false">IFERROR(__xludf.dummyfunction("""COMPUTED_VALUE"""),100)</f>
        <v>100</v>
      </c>
      <c r="AR41" s="61" t="n">
        <f aca="false">IFERROR(__xludf.dummyfunction("""COMPUTED_VALUE"""),100)</f>
        <v>100</v>
      </c>
      <c r="AS41" s="61" t="n">
        <f aca="false">IFERROR(__xludf.dummyfunction("""COMPUTED_VALUE"""),100)</f>
        <v>100</v>
      </c>
      <c r="AT41" s="62"/>
      <c r="AU41" s="58" t="n">
        <f aca="false">IFERROR(AVERAGE(AJ41:AT41),0)</f>
        <v>93</v>
      </c>
      <c r="AV41" s="62" t="n">
        <v>100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100</v>
      </c>
      <c r="BD41" s="62" t="n">
        <v>100</v>
      </c>
      <c r="BE41" s="62" t="n">
        <v>100</v>
      </c>
      <c r="BF41" s="62"/>
      <c r="BG41" s="62"/>
      <c r="BH41" s="58" t="n">
        <f aca="false">IFERROR(AVERAGE(AV41:BG41),0)</f>
        <v>100</v>
      </c>
      <c r="BI41" s="95" t="n">
        <v>90</v>
      </c>
      <c r="BJ41" s="95" t="n">
        <v>100</v>
      </c>
      <c r="BK41" s="62" t="n">
        <v>90</v>
      </c>
      <c r="BL41" s="62" t="n">
        <v>90</v>
      </c>
      <c r="BM41" s="62" t="n">
        <v>95</v>
      </c>
      <c r="BN41" s="62" t="n">
        <v>100</v>
      </c>
      <c r="BO41" s="62" t="n">
        <v>100</v>
      </c>
      <c r="BP41" s="62" t="n">
        <v>100</v>
      </c>
      <c r="BQ41" s="62" t="n">
        <v>100</v>
      </c>
      <c r="BR41" s="62" t="n">
        <v>100</v>
      </c>
      <c r="BS41" s="58" t="n">
        <f aca="false">IFERROR(AVERAGE(BI41:BR41),0)</f>
        <v>96.5</v>
      </c>
      <c r="BT41" s="61" t="n">
        <f aca="false">IFERROR(__xludf.dummyfunction("""COMPUTED_VALUE"""),100)</f>
        <v>100</v>
      </c>
      <c r="BU41" s="61" t="n">
        <f aca="false">IFERROR(__xludf.dummyfunction("""COMPUTED_VALUE"""),100)</f>
        <v>100</v>
      </c>
      <c r="BV41" s="61" t="n">
        <f aca="false">IFERROR(__xludf.dummyfunction("""COMPUTED_VALUE"""),100)</f>
        <v>100</v>
      </c>
      <c r="BW41" s="61" t="n">
        <f aca="false">IFERROR(__xludf.dummyfunction("""COMPUTED_VALUE"""),100)</f>
        <v>100</v>
      </c>
      <c r="BX41" s="61" t="n">
        <f aca="false">IFERROR(__xludf.dummyfunction("""COMPUTED_VALUE"""),100)</f>
        <v>100</v>
      </c>
      <c r="BY41" s="61" t="n">
        <f aca="false">IFERROR(__xludf.dummyfunction("""COMPUTED_VALUE"""),100)</f>
        <v>100</v>
      </c>
      <c r="BZ41" s="61" t="n">
        <f aca="false">IFERROR(__xludf.dummyfunction("""COMPUTED_VALUE"""),100)</f>
        <v>100</v>
      </c>
      <c r="CA41" s="61" t="n">
        <f aca="false">IFERROR(__xludf.dummyfunction("""COMPUTED_VALUE"""),100)</f>
        <v>100</v>
      </c>
      <c r="CB41" s="61" t="n">
        <f aca="false">IFERROR(__xludf.dummyfunction("""COMPUTED_VALUE"""),100)</f>
        <v>100</v>
      </c>
    </row>
    <row r="42" customFormat="false" ht="15.75" hidden="false" customHeight="true" outlineLevel="0" collapsed="false">
      <c r="A42" s="13" t="str">
        <f aca="false">$E42&amp;"-"&amp;$F42</f>
        <v>202060642-0</v>
      </c>
      <c r="B42" s="18" t="n">
        <f aca="false">$W42</f>
        <v>95</v>
      </c>
      <c r="C42" s="13"/>
      <c r="D42" s="72" t="n">
        <v>38</v>
      </c>
      <c r="E42" s="53" t="s">
        <v>890</v>
      </c>
      <c r="F42" s="53" t="s">
        <v>81</v>
      </c>
      <c r="G42" s="53" t="s">
        <v>891</v>
      </c>
      <c r="H42" s="53" t="s">
        <v>115</v>
      </c>
      <c r="I42" s="53" t="s">
        <v>892</v>
      </c>
      <c r="J42" s="53" t="s">
        <v>893</v>
      </c>
      <c r="K42" s="53" t="s">
        <v>894</v>
      </c>
      <c r="L42" s="68" t="s">
        <v>58</v>
      </c>
      <c r="M42" s="68" t="s">
        <v>64</v>
      </c>
      <c r="N42" s="68" t="s">
        <v>895</v>
      </c>
      <c r="O42" s="54" t="n">
        <f aca="false">$AA42</f>
        <v>95</v>
      </c>
      <c r="P42" s="54" t="n">
        <f aca="false">$AE42</f>
        <v>95</v>
      </c>
      <c r="Q42" s="54" t="n">
        <f aca="false">IFERROR(IF($V42&lt;&gt;0,ROUND((MAX(O42:P42)*0.5+$V42*0.5),0),ROUND(($O42*0.5+$P42*0.5),0)),)</f>
        <v>95</v>
      </c>
      <c r="R42" s="54" t="n">
        <f aca="false">$AU42</f>
        <v>89.3</v>
      </c>
      <c r="S42" s="54" t="n">
        <f aca="false">$BH42</f>
        <v>100</v>
      </c>
      <c r="T42" s="54" t="n">
        <f aca="false">$BS42</f>
        <v>97</v>
      </c>
      <c r="U42" s="54" t="n">
        <f aca="false">$CB42</f>
        <v>100</v>
      </c>
      <c r="V42" s="55" t="n">
        <f aca="false">$AI42</f>
        <v>0</v>
      </c>
      <c r="W42" s="56" t="n">
        <f aca="false">IF($Q42&gt;=55,ROUND($Q42*$Q$3+$R42*$R$3+$S42*$S$3+$T42*$T$3+$U42*$U$3,0),$Q42)</f>
        <v>95</v>
      </c>
      <c r="X42" s="54" t="n">
        <v>15</v>
      </c>
      <c r="Y42" s="57" t="n">
        <v>30</v>
      </c>
      <c r="Z42" s="57" t="n">
        <v>50</v>
      </c>
      <c r="AA42" s="58" t="n">
        <f aca="false">IFERROR(SUM(X42:Z42),0)</f>
        <v>95</v>
      </c>
      <c r="AB42" s="57" t="n">
        <v>25</v>
      </c>
      <c r="AC42" s="57" t="n">
        <v>70</v>
      </c>
      <c r="AD42" s="54" t="n">
        <v>1</v>
      </c>
      <c r="AE42" s="58" t="n">
        <f aca="false">ROUND(AB42+(AC42*AD42),0)</f>
        <v>95</v>
      </c>
      <c r="AF42" s="57"/>
      <c r="AG42" s="57"/>
      <c r="AH42" s="57"/>
      <c r="AI42" s="58" t="n">
        <f aca="false">ROUND(SUM(AF42:AG42)*AH42,0)</f>
        <v>0</v>
      </c>
      <c r="AJ42" s="61" t="n">
        <f aca="false">IFERROR(__xludf.dummyfunction("""COMPUTED_VALUE"""),100)</f>
        <v>100</v>
      </c>
      <c r="AK42" s="61" t="n">
        <f aca="false">IFERROR(__xludf.dummyfunction("""COMPUTED_VALUE"""),100)</f>
        <v>100</v>
      </c>
      <c r="AL42" s="61" t="n">
        <f aca="false">IFERROR(__xludf.dummyfunction("""COMPUTED_VALUE"""),100)</f>
        <v>100</v>
      </c>
      <c r="AM42" s="61" t="n">
        <f aca="false">IFERROR(__xludf.dummyfunction("""COMPUTED_VALUE"""),100)</f>
        <v>100</v>
      </c>
      <c r="AN42" s="61" t="n">
        <f aca="false">IFERROR(__xludf.dummyfunction("""COMPUTED_VALUE"""),50)</f>
        <v>50</v>
      </c>
      <c r="AO42" s="61" t="n">
        <f aca="false">IFERROR(__xludf.dummyfunction("""COMPUTED_VALUE"""),60)</f>
        <v>60</v>
      </c>
      <c r="AP42" s="61" t="n">
        <f aca="false">IFERROR(__xludf.dummyfunction("""COMPUTED_VALUE"""),100)</f>
        <v>100</v>
      </c>
      <c r="AQ42" s="61" t="n">
        <f aca="false">IFERROR(__xludf.dummyfunction("""COMPUTED_VALUE"""),83)</f>
        <v>83</v>
      </c>
      <c r="AR42" s="61" t="n">
        <f aca="false">IFERROR(__xludf.dummyfunction("""COMPUTED_VALUE"""),100)</f>
        <v>100</v>
      </c>
      <c r="AS42" s="61" t="n">
        <f aca="false">IFERROR(__xludf.dummyfunction("""COMPUTED_VALUE"""),100)</f>
        <v>100</v>
      </c>
      <c r="AT42" s="62"/>
      <c r="AU42" s="58" t="n">
        <f aca="false">IFERROR(AVERAGE(AJ42:AT42),0)</f>
        <v>89.3</v>
      </c>
      <c r="AV42" s="62" t="n">
        <v>100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/>
      <c r="BG42" s="62"/>
      <c r="BH42" s="58" t="n">
        <f aca="false">IFERROR(AVERAGE(AV42:BG42),0)</f>
        <v>100</v>
      </c>
      <c r="BI42" s="95" t="n">
        <v>100</v>
      </c>
      <c r="BJ42" s="95" t="n">
        <v>100</v>
      </c>
      <c r="BK42" s="62" t="n">
        <v>100</v>
      </c>
      <c r="BL42" s="62" t="n">
        <v>100</v>
      </c>
      <c r="BM42" s="62" t="n">
        <v>90</v>
      </c>
      <c r="BN42" s="62" t="n">
        <v>100</v>
      </c>
      <c r="BO42" s="62" t="n">
        <v>100</v>
      </c>
      <c r="BP42" s="62" t="n">
        <v>100</v>
      </c>
      <c r="BQ42" s="62" t="n">
        <v>80</v>
      </c>
      <c r="BR42" s="62" t="n">
        <v>100</v>
      </c>
      <c r="BS42" s="58" t="n">
        <f aca="false">IFERROR(AVERAGE(BI42:BR42),0)</f>
        <v>97</v>
      </c>
      <c r="BT42" s="61" t="n">
        <f aca="false">IFERROR(__xludf.dummyfunction("""COMPUTED_VALUE"""),100)</f>
        <v>100</v>
      </c>
      <c r="BU42" s="61" t="n">
        <f aca="false">IFERROR(__xludf.dummyfunction("""COMPUTED_VALUE"""),100)</f>
        <v>100</v>
      </c>
      <c r="BV42" s="61" t="n">
        <f aca="false">IFERROR(__xludf.dummyfunction("""COMPUTED_VALUE"""),100)</f>
        <v>100</v>
      </c>
      <c r="BW42" s="61" t="n">
        <f aca="false">IFERROR(__xludf.dummyfunction("""COMPUTED_VALUE"""),100)</f>
        <v>100</v>
      </c>
      <c r="BX42" s="61" t="n">
        <f aca="false">IFERROR(__xludf.dummyfunction("""COMPUTED_VALUE"""),100)</f>
        <v>100</v>
      </c>
      <c r="BY42" s="61" t="n">
        <f aca="false">IFERROR(__xludf.dummyfunction("""COMPUTED_VALUE"""),100)</f>
        <v>100</v>
      </c>
      <c r="BZ42" s="61" t="n">
        <f aca="false">IFERROR(__xludf.dummyfunction("""COMPUTED_VALUE"""),100)</f>
        <v>100</v>
      </c>
      <c r="CA42" s="61" t="n">
        <f aca="false">IFERROR(__xludf.dummyfunction("""COMPUTED_VALUE"""),100)</f>
        <v>100</v>
      </c>
      <c r="CB42" s="61" t="n">
        <f aca="false">IFERROR(__xludf.dummyfunction("""COMPUTED_VALUE"""),100)</f>
        <v>100</v>
      </c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72" t="n">
        <v>39</v>
      </c>
      <c r="E43" s="53"/>
      <c r="F43" s="53"/>
      <c r="G43" s="53"/>
      <c r="H43" s="53"/>
      <c r="I43" s="53"/>
      <c r="J43" s="53"/>
      <c r="K43" s="73"/>
      <c r="L43" s="72"/>
      <c r="M43" s="72"/>
      <c r="N43" s="72"/>
      <c r="O43" s="54"/>
      <c r="P43" s="54"/>
      <c r="Q43" s="54"/>
      <c r="R43" s="54"/>
      <c r="S43" s="54"/>
      <c r="T43" s="54"/>
      <c r="U43" s="54"/>
      <c r="V43" s="55"/>
      <c r="W43" s="56"/>
      <c r="X43" s="54"/>
      <c r="Y43" s="57"/>
      <c r="Z43" s="57"/>
      <c r="AA43" s="58"/>
      <c r="AB43" s="57"/>
      <c r="AC43" s="57"/>
      <c r="AD43" s="54"/>
      <c r="AE43" s="58"/>
      <c r="AF43" s="57"/>
      <c r="AG43" s="57"/>
      <c r="AH43" s="57"/>
      <c r="AI43" s="58"/>
      <c r="AJ43" s="62"/>
      <c r="AK43" s="71"/>
      <c r="AL43" s="62"/>
      <c r="AM43" s="62"/>
      <c r="AN43" s="62"/>
      <c r="AO43" s="62"/>
      <c r="AP43" s="62"/>
      <c r="AQ43" s="62"/>
      <c r="AR43" s="62"/>
      <c r="AS43" s="62"/>
      <c r="AT43" s="62"/>
      <c r="AU43" s="58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58"/>
      <c r="BI43" s="95"/>
      <c r="BJ43" s="62"/>
      <c r="BK43" s="62"/>
      <c r="BL43" s="62"/>
      <c r="BM43" s="62"/>
      <c r="BN43" s="62"/>
      <c r="BO43" s="62"/>
      <c r="BP43" s="62"/>
      <c r="BQ43" s="62"/>
      <c r="BR43" s="62"/>
      <c r="BS43" s="58"/>
      <c r="BT43" s="62"/>
      <c r="BU43" s="62"/>
      <c r="BV43" s="62"/>
      <c r="BW43" s="62"/>
      <c r="BX43" s="62"/>
      <c r="BY43" s="62"/>
      <c r="BZ43" s="62"/>
      <c r="CA43" s="62"/>
      <c r="CB43" s="58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72" t="n">
        <v>40</v>
      </c>
      <c r="E44" s="53"/>
      <c r="F44" s="53"/>
      <c r="G44" s="53"/>
      <c r="H44" s="53"/>
      <c r="I44" s="53"/>
      <c r="J44" s="53"/>
      <c r="K44" s="73"/>
      <c r="L44" s="72"/>
      <c r="M44" s="72"/>
      <c r="N44" s="72"/>
      <c r="O44" s="54"/>
      <c r="P44" s="54"/>
      <c r="Q44" s="54"/>
      <c r="R44" s="54"/>
      <c r="S44" s="54"/>
      <c r="T44" s="54"/>
      <c r="U44" s="54"/>
      <c r="V44" s="55"/>
      <c r="W44" s="56"/>
      <c r="X44" s="54"/>
      <c r="Y44" s="57"/>
      <c r="Z44" s="57"/>
      <c r="AA44" s="58"/>
      <c r="AB44" s="57"/>
      <c r="AC44" s="57"/>
      <c r="AD44" s="54"/>
      <c r="AE44" s="58"/>
      <c r="AF44" s="57"/>
      <c r="AG44" s="57"/>
      <c r="AH44" s="57"/>
      <c r="AI44" s="58"/>
      <c r="AJ44" s="62"/>
      <c r="AK44" s="71"/>
      <c r="AL44" s="62"/>
      <c r="AM44" s="62"/>
      <c r="AN44" s="62"/>
      <c r="AO44" s="62"/>
      <c r="AP44" s="62"/>
      <c r="AQ44" s="62"/>
      <c r="AR44" s="62"/>
      <c r="AS44" s="62"/>
      <c r="AT44" s="62"/>
      <c r="AU44" s="58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58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58"/>
      <c r="BT44" s="62"/>
      <c r="BU44" s="62"/>
      <c r="BV44" s="62"/>
      <c r="BW44" s="62"/>
      <c r="BX44" s="62"/>
      <c r="BY44" s="62"/>
      <c r="BZ44" s="62"/>
      <c r="CA44" s="62"/>
      <c r="CB44" s="58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72" t="n">
        <v>41</v>
      </c>
      <c r="E45" s="53"/>
      <c r="F45" s="53"/>
      <c r="G45" s="53"/>
      <c r="H45" s="53"/>
      <c r="I45" s="53"/>
      <c r="J45" s="53"/>
      <c r="K45" s="73"/>
      <c r="L45" s="72"/>
      <c r="M45" s="72"/>
      <c r="N45" s="72"/>
      <c r="O45" s="54"/>
      <c r="P45" s="54"/>
      <c r="Q45" s="54"/>
      <c r="R45" s="54"/>
      <c r="S45" s="54"/>
      <c r="T45" s="54"/>
      <c r="U45" s="54"/>
      <c r="V45" s="55"/>
      <c r="W45" s="56"/>
      <c r="X45" s="54"/>
      <c r="Y45" s="57"/>
      <c r="Z45" s="57"/>
      <c r="AA45" s="58"/>
      <c r="AB45" s="57"/>
      <c r="AC45" s="57"/>
      <c r="AD45" s="54"/>
      <c r="AE45" s="58"/>
      <c r="AF45" s="57"/>
      <c r="AG45" s="57"/>
      <c r="AH45" s="57"/>
      <c r="AI45" s="58"/>
      <c r="AJ45" s="62"/>
      <c r="AK45" s="71"/>
      <c r="AL45" s="62"/>
      <c r="AM45" s="62"/>
      <c r="AN45" s="62"/>
      <c r="AO45" s="62"/>
      <c r="AP45" s="62"/>
      <c r="AQ45" s="62"/>
      <c r="AR45" s="62"/>
      <c r="AS45" s="62"/>
      <c r="AT45" s="62"/>
      <c r="AU45" s="58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58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58"/>
      <c r="BT45" s="62"/>
      <c r="BU45" s="62"/>
      <c r="BV45" s="62"/>
      <c r="BW45" s="62"/>
      <c r="BX45" s="62"/>
      <c r="BY45" s="62"/>
      <c r="BZ45" s="62"/>
      <c r="CA45" s="62"/>
      <c r="CB45" s="58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72" t="n">
        <f aca="false">D45+1</f>
        <v>42</v>
      </c>
      <c r="E46" s="53"/>
      <c r="F46" s="53"/>
      <c r="G46" s="53"/>
      <c r="H46" s="53"/>
      <c r="I46" s="53"/>
      <c r="J46" s="53"/>
      <c r="K46" s="73"/>
      <c r="L46" s="72"/>
      <c r="M46" s="72"/>
      <c r="N46" s="72"/>
      <c r="O46" s="54"/>
      <c r="P46" s="54"/>
      <c r="Q46" s="54"/>
      <c r="R46" s="54"/>
      <c r="S46" s="54"/>
      <c r="T46" s="54"/>
      <c r="U46" s="54"/>
      <c r="V46" s="55"/>
      <c r="W46" s="56"/>
      <c r="X46" s="54"/>
      <c r="Y46" s="57"/>
      <c r="Z46" s="57"/>
      <c r="AA46" s="58"/>
      <c r="AB46" s="57"/>
      <c r="AC46" s="57"/>
      <c r="AD46" s="54"/>
      <c r="AE46" s="58"/>
      <c r="AF46" s="57"/>
      <c r="AG46" s="57"/>
      <c r="AH46" s="57"/>
      <c r="AI46" s="58"/>
      <c r="AJ46" s="62"/>
      <c r="AK46" s="71"/>
      <c r="AL46" s="62"/>
      <c r="AM46" s="62"/>
      <c r="AN46" s="62"/>
      <c r="AO46" s="62"/>
      <c r="AP46" s="62"/>
      <c r="AQ46" s="62"/>
      <c r="AR46" s="62"/>
      <c r="AS46" s="62"/>
      <c r="AT46" s="62"/>
      <c r="AU46" s="58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58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58"/>
      <c r="BT46" s="62"/>
      <c r="BU46" s="62"/>
      <c r="BV46" s="62"/>
      <c r="BW46" s="62"/>
      <c r="BX46" s="62"/>
      <c r="BY46" s="62"/>
      <c r="BZ46" s="62"/>
      <c r="CA46" s="62"/>
      <c r="CB46" s="58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72" t="n">
        <f aca="false">D46+1</f>
        <v>43</v>
      </c>
      <c r="E47" s="53"/>
      <c r="F47" s="53"/>
      <c r="G47" s="53"/>
      <c r="H47" s="53"/>
      <c r="I47" s="53"/>
      <c r="J47" s="53"/>
      <c r="K47" s="73"/>
      <c r="L47" s="72"/>
      <c r="M47" s="72"/>
      <c r="N47" s="72"/>
      <c r="O47" s="54"/>
      <c r="P47" s="54"/>
      <c r="Q47" s="54"/>
      <c r="R47" s="54"/>
      <c r="S47" s="54"/>
      <c r="T47" s="54"/>
      <c r="U47" s="54"/>
      <c r="V47" s="55"/>
      <c r="W47" s="56"/>
      <c r="X47" s="54"/>
      <c r="Y47" s="57"/>
      <c r="Z47" s="57"/>
      <c r="AA47" s="58"/>
      <c r="AB47" s="57"/>
      <c r="AC47" s="57"/>
      <c r="AD47" s="54"/>
      <c r="AE47" s="58"/>
      <c r="AF47" s="57"/>
      <c r="AG47" s="57"/>
      <c r="AH47" s="57"/>
      <c r="AI47" s="58"/>
      <c r="AJ47" s="62"/>
      <c r="AK47" s="71"/>
      <c r="AL47" s="62"/>
      <c r="AM47" s="62"/>
      <c r="AN47" s="62"/>
      <c r="AO47" s="62"/>
      <c r="AP47" s="62"/>
      <c r="AQ47" s="62"/>
      <c r="AR47" s="62"/>
      <c r="AS47" s="62"/>
      <c r="AT47" s="62"/>
      <c r="AU47" s="58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58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58"/>
      <c r="BT47" s="62"/>
      <c r="BU47" s="62"/>
      <c r="BV47" s="62"/>
      <c r="BW47" s="62"/>
      <c r="BX47" s="62"/>
      <c r="BY47" s="62"/>
      <c r="BZ47" s="62"/>
      <c r="CA47" s="62"/>
      <c r="CB47" s="58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4" t="n">
        <f aca="false">IF(COUNT(O5:O47)&gt;0,ROUND(SUM(O5:O47)/COUNTIF(O5:O47,"&lt;&gt;"),0),0)</f>
        <v>82</v>
      </c>
      <c r="P48" s="74" t="n">
        <f aca="false">IF(COUNT(P5:P47)&gt;0,ROUND(SUM(P5:P47)/COUNTIF(P5:P47,"&lt;&gt;"),0),0)</f>
        <v>51</v>
      </c>
      <c r="Q48" s="74" t="n">
        <f aca="false">IF(COUNT(Q5:Q47)&gt;0,ROUND(SUM(Q5:Q47)/COUNTIF(Q5:Q47,"&lt;&gt;"),0),0)</f>
        <v>70</v>
      </c>
      <c r="R48" s="74" t="n">
        <f aca="false">IF(COUNT(R5:R47)&gt;0,ROUND(SUM(R5:R47)/COUNTIF(R5:R47,"&lt;&gt;"),0),0)</f>
        <v>83</v>
      </c>
      <c r="S48" s="74"/>
      <c r="T48" s="74" t="n">
        <f aca="false">IF(COUNT(T5:T47)&gt;0,ROUND(SUM(T5:T47)/COUNTIF(T5:T47,"&lt;&gt;"),0),0)</f>
        <v>89</v>
      </c>
      <c r="U48" s="74"/>
      <c r="V48" s="74" t="n">
        <f aca="false">IF(COUNT(V5:V47)&gt;0,ROUND(SUM(V5:V47)/COUNTIF(V5:V47,"&lt;&gt;"),0),0)</f>
        <v>22</v>
      </c>
      <c r="W48" s="74" t="n">
        <f aca="false">IF(COUNT(W5:W47)&gt;0,ROUND(SUM(W5:W47)/COUNTIF(W5:W47,"&lt;&gt;"),0),0)</f>
        <v>75</v>
      </c>
      <c r="X48" s="74" t="n">
        <f aca="false">IF(COUNT(X5:X47)&gt;0,ROUND(SUM(X5:X47)/COUNTIF(X5:X47,"&lt;&gt;"),0),0)</f>
        <v>19</v>
      </c>
      <c r="Y48" s="74" t="n">
        <f aca="false">IF(COUNT(Y5:Y47)&gt;0,ROUND(SUM(Y5:Y47)/COUNTIF(Y5:Y47,"&lt;&gt;"),0),0)</f>
        <v>27</v>
      </c>
      <c r="Z48" s="74" t="n">
        <f aca="false">IF(COUNT(Z5:Z47)&gt;0,ROUND(SUM(Z5:Z47)/COUNTIF(Z5:Z47,"&lt;&gt;"),0),0)</f>
        <v>36</v>
      </c>
      <c r="AA48" s="74" t="n">
        <f aca="false">IF(COUNT(AA5:AA47)&gt;0,ROUND(SUM(AA5:AA47)/COUNTIF(AA5:AA47,"&lt;&gt;"),0),0)</f>
        <v>82</v>
      </c>
      <c r="AB48" s="74" t="n">
        <f aca="false">IF(COUNT(AB5:AB47)&gt;0,ROUND(SUM(AB5:AB47)/COUNTIF(AB5:AB47,"&lt;&gt;"),0),0)</f>
        <v>16</v>
      </c>
      <c r="AC48" s="74" t="n">
        <f aca="false">IF(COUNT(AC5:AC47)&gt;0,ROUND(SUM(AC5:AC47)/COUNTIF(AC5:AC47,"&lt;&gt;"),0),0)</f>
        <v>35</v>
      </c>
      <c r="AD48" s="74" t="n">
        <f aca="false">IF(COUNT(AD5:AD47)&gt;0,ROUND(SUM(AD5:AD47)/COUNTIF(AD5:AD47,"&lt;&gt;"),0),0)</f>
        <v>1</v>
      </c>
      <c r="AE48" s="74" t="n">
        <f aca="false">IF(COUNT(AE5:AE47)&gt;0,ROUND(SUM(AE5:AE47)/COUNTIF(AE5:AE47,"&lt;&gt;"),0),0)</f>
        <v>51</v>
      </c>
      <c r="AF48" s="74" t="n">
        <f aca="false">IF(COUNT(AF5:AF47)&gt;0,ROUND(SUM(AF5:AF47)/COUNTIF(AF5:AF47,"&lt;&gt;"),0),0)</f>
        <v>16</v>
      </c>
      <c r="AG48" s="74" t="n">
        <f aca="false">IF(COUNT(AG5:AG47)&gt;0,ROUND(SUM(AG5:AG47)/COUNTIF(AG5:AG47,"&lt;&gt;"),0),0)</f>
        <v>48</v>
      </c>
      <c r="AH48" s="74" t="n">
        <f aca="false">IF(COUNT(AH5:AH47)&gt;0,ROUND(SUM(AH5:AH47)/COUNTIF(AH5:AH47,"&lt;&gt;"),0),0)</f>
        <v>1</v>
      </c>
      <c r="AI48" s="74" t="n">
        <f aca="false">IF(COUNT(AI5:AI47)&gt;0,ROUND(SUM(AI5:AI47)/COUNTIF(AI5:AI47,"&lt;&gt;"),0),0)</f>
        <v>22</v>
      </c>
      <c r="AJ48" s="74" t="n">
        <f aca="false">IF(COUNT(AJ5:AJ47)&gt;0,ROUND(SUM(AJ5:AJ47)/COUNTIF(AJ5:AJ47,"&lt;&gt;"),0),0)</f>
        <v>94</v>
      </c>
      <c r="AK48" s="74" t="n">
        <f aca="false">IF(COUNT(AK5:AK47)&gt;0,ROUND(SUM(AK5:AK47)/COUNTIF(AK5:AK47,"&lt;&gt;"),0),0)</f>
        <v>75</v>
      </c>
      <c r="AL48" s="74" t="n">
        <f aca="false">IF(COUNT(AL5:AL47)&gt;0,ROUND(SUM(AL5:AL47)/COUNTIF(AL5:AL47,"&lt;&gt;"),0),0)</f>
        <v>94</v>
      </c>
      <c r="AM48" s="74" t="n">
        <f aca="false">IF(COUNT(AM5:AM47)&gt;0,ROUND(SUM(AM5:AM47)/COUNTIF(AM5:AM47,"&lt;&gt;"),0),0)</f>
        <v>90</v>
      </c>
      <c r="AN48" s="74"/>
      <c r="AO48" s="74"/>
      <c r="AP48" s="74"/>
      <c r="AQ48" s="74"/>
      <c r="AR48" s="74"/>
      <c r="AS48" s="74"/>
      <c r="AT48" s="74"/>
      <c r="AU48" s="74" t="n">
        <f aca="false">IF(COUNT(AU5:AU47)&gt;0,ROUND(SUM(AU5:AU47)/COUNTIF(AU5:AU47,"&lt;&gt;"),0),0)</f>
        <v>83</v>
      </c>
      <c r="AV48" s="74" t="n">
        <f aca="false">IF(COUNT(AV5:AV47)&gt;0,ROUND(SUM(AV5:AV47)/COUNTIF(AV5:AV47,"&lt;&gt;"),0),0)</f>
        <v>76</v>
      </c>
      <c r="AW48" s="74" t="n">
        <f aca="false">IF(COUNT(AW5:AW47)&gt;0,ROUND(SUM(AW5:AW47)/COUNTIF(AW5:AW47,"&lt;&gt;"),0),0)</f>
        <v>93</v>
      </c>
      <c r="AX48" s="74"/>
      <c r="AY48" s="74"/>
      <c r="AZ48" s="74"/>
      <c r="BA48" s="74"/>
      <c r="BB48" s="74" t="n">
        <f aca="false">IF(COUNT(BB5:BB47)&gt;0,ROUND(SUM(BB5:BB47)/COUNTIF(BB5:BB47,"&lt;&gt;"),0),0)</f>
        <v>93</v>
      </c>
      <c r="BC48" s="74"/>
      <c r="BD48" s="74"/>
      <c r="BE48" s="74" t="n">
        <f aca="false">IF(COUNT(BE5:BE47)&gt;0,ROUND(SUM(BE5:BE47)/COUNTIF(BE5:BE47,"&lt;&gt;"),0),0)</f>
        <v>87</v>
      </c>
      <c r="BF48" s="74"/>
      <c r="BG48" s="74"/>
      <c r="BH48" s="74" t="n">
        <f aca="false">IF(COUNT(BH5:BH47)&gt;0,ROUND(SUM(BH5:BH47)/COUNTIF(BH5:BH47,"&lt;&gt;"),0),0)</f>
        <v>89</v>
      </c>
      <c r="BI48" s="74" t="n">
        <f aca="false">IF(COUNT(BI5:BI47)&gt;0,ROUND(SUM(BI5:BI47)/COUNTIF(BI5:BI47,"&lt;&gt;"),0),0)</f>
        <v>94</v>
      </c>
      <c r="BJ48" s="74" t="n">
        <f aca="false">IF(COUNT(BJ5:BJ47)&gt;0,ROUND(SUM(BJ5:BJ47)/COUNTIF(BJ5:BJ47,"&lt;&gt;"),0),0)</f>
        <v>94</v>
      </c>
      <c r="BK48" s="74"/>
      <c r="BL48" s="74"/>
      <c r="BM48" s="74"/>
      <c r="BN48" s="74"/>
      <c r="BO48" s="74" t="n">
        <f aca="false">IF(COUNT(BO5:BO47)&gt;0,ROUND(SUM(BO5:BO47)/COUNTIF(BO5:BO47,"&lt;&gt;"),0),0)</f>
        <v>94</v>
      </c>
      <c r="BP48" s="74"/>
      <c r="BQ48" s="74"/>
      <c r="BR48" s="74" t="n">
        <f aca="false">IF(COUNT(BR5:BR47)&gt;0,ROUND(SUM(BR5:BR47)/COUNTIF(BR5:BR47,"&lt;&gt;"),0),0)</f>
        <v>73</v>
      </c>
      <c r="BS48" s="74" t="n">
        <f aca="false">IF(COUNT(BS5:BS47)&gt;0,ROUND(SUM(BS5:BS47)/COUNTIF(BS5:BS47,"&lt;&gt;"),0),0)</f>
        <v>89</v>
      </c>
      <c r="BT48" s="74" t="n">
        <f aca="false">IF(COUNT(BT5:BT47)&gt;0,ROUND(SUM(BT5:BT47)/COUNTIF(BT5:BT47,"&lt;&gt;"),0),0)</f>
        <v>95</v>
      </c>
      <c r="BU48" s="74" t="n">
        <f aca="false">IF(COUNT(BU5:BU47)&gt;0,ROUND(SUM(BU5:BU47)/COUNTIF(BU5:BU47,"&lt;&gt;"),0),0)</f>
        <v>90</v>
      </c>
      <c r="BV48" s="74" t="n">
        <f aca="false">IF(COUNT(BV5:BV47)&gt;0,ROUND(SUM(BV5:BV47)/COUNTIF(BV5:BV47,"&lt;&gt;"),0),0)</f>
        <v>89</v>
      </c>
      <c r="BW48" s="74"/>
      <c r="BX48" s="74"/>
      <c r="BY48" s="74"/>
      <c r="BZ48" s="74"/>
      <c r="CA48" s="74"/>
      <c r="CB48" s="74" t="n">
        <f aca="false">IF(COUNT(CB5:CB47)&gt;0,ROUND(SUM(CB5:CB47)/COUNTIF(CB5:CB47,"&lt;&gt;"),0),0)</f>
        <v>86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4" t="n">
        <f aca="false">MAX(O5:O47)</f>
        <v>100</v>
      </c>
      <c r="P49" s="74" t="n">
        <f aca="false">MAX(P5:P47)</f>
        <v>100</v>
      </c>
      <c r="Q49" s="74" t="n">
        <f aca="false">MAX(Q5:Q47)</f>
        <v>100</v>
      </c>
      <c r="R49" s="74" t="n">
        <f aca="false">MAX(R5:R47)</f>
        <v>100</v>
      </c>
      <c r="S49" s="74"/>
      <c r="T49" s="74" t="n">
        <f aca="false">MAX(T5:T47)</f>
        <v>100.5</v>
      </c>
      <c r="U49" s="74"/>
      <c r="V49" s="74" t="n">
        <f aca="false">MAX(V5:V47)</f>
        <v>95</v>
      </c>
      <c r="W49" s="74" t="n">
        <f aca="false">MAX(W5:W47)</f>
        <v>100</v>
      </c>
      <c r="X49" s="74" t="n">
        <f aca="false">MAX(X5:X47)</f>
        <v>20</v>
      </c>
      <c r="Y49" s="74" t="n">
        <f aca="false">MAX(Y5:Y47)</f>
        <v>30</v>
      </c>
      <c r="Z49" s="74" t="n">
        <f aca="false">MAX(Z5:Z47)</f>
        <v>50</v>
      </c>
      <c r="AA49" s="74" t="n">
        <f aca="false">MAX(AA5:AA47)</f>
        <v>100</v>
      </c>
      <c r="AB49" s="74" t="n">
        <f aca="false">MAX(AB5:AB47)</f>
        <v>30</v>
      </c>
      <c r="AC49" s="74" t="n">
        <f aca="false">MAX(AC5:AC47)</f>
        <v>70</v>
      </c>
      <c r="AD49" s="74" t="n">
        <f aca="false">MAX(AD5:AD47)</f>
        <v>1</v>
      </c>
      <c r="AE49" s="74" t="n">
        <f aca="false">MAX(AE5:AE47)</f>
        <v>100</v>
      </c>
      <c r="AF49" s="74" t="n">
        <f aca="false">MAX(AF5:AF47)</f>
        <v>30</v>
      </c>
      <c r="AG49" s="74" t="n">
        <f aca="false">MAX(AG5:AG47)</f>
        <v>70</v>
      </c>
      <c r="AH49" s="74" t="n">
        <f aca="false">MAX(AH5:AH47)</f>
        <v>1</v>
      </c>
      <c r="AI49" s="74" t="n">
        <f aca="false">MAX(AI5:AI47)</f>
        <v>95</v>
      </c>
      <c r="AJ49" s="74" t="n">
        <f aca="false">MAX(AJ5:AJ47)</f>
        <v>100</v>
      </c>
      <c r="AK49" s="74" t="n">
        <f aca="false">MAX(AK5:AK47)</f>
        <v>100</v>
      </c>
      <c r="AL49" s="74" t="n">
        <f aca="false">MAX(AL5:AL47)</f>
        <v>100</v>
      </c>
      <c r="AM49" s="74" t="n">
        <f aca="false">MAX(AM5:AM47)</f>
        <v>100</v>
      </c>
      <c r="AN49" s="74"/>
      <c r="AO49" s="74"/>
      <c r="AP49" s="74"/>
      <c r="AQ49" s="74"/>
      <c r="AR49" s="74"/>
      <c r="AS49" s="74"/>
      <c r="AT49" s="74"/>
      <c r="AU49" s="74" t="n">
        <f aca="false">MAX(AU5:AU47)</f>
        <v>100</v>
      </c>
      <c r="AV49" s="74" t="n">
        <f aca="false">MAX(AV5:AV47)</f>
        <v>100</v>
      </c>
      <c r="AW49" s="74" t="n">
        <f aca="false">MAX(AW5:AW47)</f>
        <v>100</v>
      </c>
      <c r="AX49" s="74"/>
      <c r="AY49" s="74"/>
      <c r="AZ49" s="74"/>
      <c r="BA49" s="74"/>
      <c r="BB49" s="74" t="n">
        <f aca="false">MAX(BB5:BB47)</f>
        <v>100</v>
      </c>
      <c r="BC49" s="74"/>
      <c r="BD49" s="74"/>
      <c r="BE49" s="74" t="n">
        <f aca="false">MAX(BE5:BE47)</f>
        <v>100</v>
      </c>
      <c r="BF49" s="74"/>
      <c r="BG49" s="74"/>
      <c r="BH49" s="76" t="n">
        <f aca="false">MAX(BH5:BH47)</f>
        <v>100</v>
      </c>
      <c r="BI49" s="74" t="n">
        <f aca="false">MAX(BI5:BI47)</f>
        <v>100</v>
      </c>
      <c r="BJ49" s="74" t="n">
        <f aca="false">MAX(BJ5:BJ47)</f>
        <v>100</v>
      </c>
      <c r="BK49" s="74"/>
      <c r="BL49" s="74"/>
      <c r="BM49" s="74"/>
      <c r="BN49" s="74"/>
      <c r="BO49" s="74" t="n">
        <f aca="false">MAX(BO5:BO47)</f>
        <v>100</v>
      </c>
      <c r="BP49" s="74"/>
      <c r="BQ49" s="74"/>
      <c r="BR49" s="74" t="n">
        <f aca="false">MAX(BR5:BR47)</f>
        <v>100</v>
      </c>
      <c r="BS49" s="76" t="n">
        <f aca="false">MAX(BS5:BS47)</f>
        <v>100.5</v>
      </c>
      <c r="BT49" s="74" t="n">
        <f aca="false">MAX(BT5:BT47)</f>
        <v>100</v>
      </c>
      <c r="BU49" s="74" t="n">
        <f aca="false">MAX(BU5:BU47)</f>
        <v>100</v>
      </c>
      <c r="BV49" s="74" t="n">
        <f aca="false">MAX(BV5:BV47)</f>
        <v>100</v>
      </c>
      <c r="BW49" s="74"/>
      <c r="BX49" s="74"/>
      <c r="BY49" s="74"/>
      <c r="BZ49" s="74"/>
      <c r="CA49" s="74"/>
      <c r="CB49" s="76" t="n">
        <f aca="false">MAX(CB5:CB47)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4" t="n">
        <f aca="false">MIN(O5:O47)</f>
        <v>40</v>
      </c>
      <c r="P50" s="74" t="n">
        <f aca="false">MIN(P5:P47)</f>
        <v>0</v>
      </c>
      <c r="Q50" s="74" t="n">
        <f aca="false">MIN(Q5:Q47)</f>
        <v>23</v>
      </c>
      <c r="R50" s="74" t="n">
        <f aca="false">MIN(R5:R47)</f>
        <v>42.4</v>
      </c>
      <c r="S50" s="74"/>
      <c r="T50" s="74" t="n">
        <f aca="false">MIN(T5:T47)</f>
        <v>51</v>
      </c>
      <c r="U50" s="74"/>
      <c r="V50" s="74" t="n">
        <f aca="false">MIN(V5:V47)</f>
        <v>0</v>
      </c>
      <c r="W50" s="74" t="n">
        <f aca="false">MIN(W5:W47)</f>
        <v>23</v>
      </c>
      <c r="X50" s="74" t="n">
        <f aca="false">MIN(X5:X47)</f>
        <v>10</v>
      </c>
      <c r="Y50" s="74" t="n">
        <f aca="false">MIN(Y5:Y47)</f>
        <v>0</v>
      </c>
      <c r="Z50" s="74" t="n">
        <f aca="false">MIN(Z5:Z47)</f>
        <v>0</v>
      </c>
      <c r="AA50" s="74" t="n">
        <f aca="false">MIN(AA5:AA47)</f>
        <v>40</v>
      </c>
      <c r="AB50" s="74" t="n">
        <f aca="false">MIN(AB5:AB47)</f>
        <v>0</v>
      </c>
      <c r="AC50" s="74" t="n">
        <f aca="false">MIN(AC5:AC47)</f>
        <v>0</v>
      </c>
      <c r="AD50" s="74" t="n">
        <f aca="false">MIN(AD5:AD47)</f>
        <v>0</v>
      </c>
      <c r="AE50" s="74" t="n">
        <f aca="false">MIN(AE5:AE47)</f>
        <v>0</v>
      </c>
      <c r="AF50" s="74" t="n">
        <f aca="false">MIN(AF5:AF47)</f>
        <v>0</v>
      </c>
      <c r="AG50" s="74" t="n">
        <f aca="false">MIN(AG5:AG47)</f>
        <v>0</v>
      </c>
      <c r="AH50" s="74" t="n">
        <f aca="false">MIN(AH5:AH47)</f>
        <v>0</v>
      </c>
      <c r="AI50" s="74" t="n">
        <f aca="false">MIN(AI5:AI47)</f>
        <v>0</v>
      </c>
      <c r="AJ50" s="74" t="n">
        <f aca="false">MIN(AJ5:AJ47)</f>
        <v>33</v>
      </c>
      <c r="AK50" s="74" t="n">
        <f aca="false">MIN(AK5:AK47)</f>
        <v>0</v>
      </c>
      <c r="AL50" s="74" t="n">
        <f aca="false">MIN(AL5:AL47)</f>
        <v>0</v>
      </c>
      <c r="AM50" s="74" t="n">
        <f aca="false">MIN(AM5:AM47)</f>
        <v>50</v>
      </c>
      <c r="AN50" s="74"/>
      <c r="AO50" s="74"/>
      <c r="AP50" s="74"/>
      <c r="AQ50" s="74"/>
      <c r="AR50" s="74"/>
      <c r="AS50" s="74"/>
      <c r="AT50" s="74"/>
      <c r="AU50" s="74" t="n">
        <f aca="false">MIN(AU5:AU47)</f>
        <v>42.4</v>
      </c>
      <c r="AV50" s="74" t="n">
        <f aca="false">MIN(AV5:AV47)</f>
        <v>0</v>
      </c>
      <c r="AW50" s="74" t="n">
        <f aca="false">MIN(AW5:AW47)</f>
        <v>0</v>
      </c>
      <c r="AX50" s="74"/>
      <c r="AY50" s="74"/>
      <c r="AZ50" s="74"/>
      <c r="BA50" s="74"/>
      <c r="BB50" s="74" t="n">
        <f aca="false">MIN(BB5:BB47)</f>
        <v>0</v>
      </c>
      <c r="BC50" s="74"/>
      <c r="BD50" s="74"/>
      <c r="BE50" s="74" t="n">
        <f aca="false">MIN(BE5:BE47)</f>
        <v>0</v>
      </c>
      <c r="BF50" s="74"/>
      <c r="BG50" s="74"/>
      <c r="BH50" s="76" t="n">
        <f aca="false">MIN(BH5:BH47)</f>
        <v>17.6</v>
      </c>
      <c r="BI50" s="74" t="n">
        <f aca="false">MIN(BI5:BI47)</f>
        <v>0</v>
      </c>
      <c r="BJ50" s="74" t="n">
        <f aca="false">MIN(BJ5:BJ47)</f>
        <v>0</v>
      </c>
      <c r="BK50" s="74"/>
      <c r="BL50" s="74"/>
      <c r="BM50" s="74"/>
      <c r="BN50" s="74"/>
      <c r="BO50" s="74" t="n">
        <f aca="false">MIN(BO5:BO47)</f>
        <v>45</v>
      </c>
      <c r="BP50" s="74"/>
      <c r="BQ50" s="74"/>
      <c r="BR50" s="74" t="n">
        <f aca="false">MIN(BR5:BR47)</f>
        <v>0</v>
      </c>
      <c r="BS50" s="76" t="n">
        <f aca="false">MIN(BS5:BS47)</f>
        <v>51</v>
      </c>
      <c r="BT50" s="74" t="n">
        <f aca="false">MIN(BT5:BT47)</f>
        <v>0</v>
      </c>
      <c r="BU50" s="74" t="n">
        <f aca="false">MIN(BU5:BU47)</f>
        <v>0</v>
      </c>
      <c r="BV50" s="74" t="n">
        <f aca="false">MIN(BV5:BV47)</f>
        <v>0</v>
      </c>
      <c r="BW50" s="74"/>
      <c r="BX50" s="74"/>
      <c r="BY50" s="74"/>
      <c r="BZ50" s="74"/>
      <c r="CA50" s="74"/>
      <c r="CB50" s="76" t="n">
        <f aca="false">MIN(CB5:CB47)</f>
        <v>12.5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77" t="n">
        <f aca="false">COUNTIF(O5:O47,"&gt;=55")</f>
        <v>33</v>
      </c>
      <c r="P51" s="77" t="n">
        <f aca="false">COUNTIF(P5:P47,"&gt;=55")</f>
        <v>19</v>
      </c>
      <c r="Q51" s="77" t="n">
        <f aca="false">COUNTIF(Q5:Q47,"&gt;=55")</f>
        <v>31</v>
      </c>
      <c r="R51" s="77" t="n">
        <f aca="false">COUNTIF(R5:R47,"&gt;=55")</f>
        <v>35</v>
      </c>
      <c r="S51" s="77"/>
      <c r="T51" s="77" t="n">
        <f aca="false">COUNTIF(T5:T47,"&gt;=55")</f>
        <v>37</v>
      </c>
      <c r="U51" s="77"/>
      <c r="V51" s="77" t="n">
        <f aca="false">COUNTIF(V5:V47,"&gt;=55")</f>
        <v>10</v>
      </c>
      <c r="W51" s="77" t="n">
        <f aca="false">COUNTIF(W5:W47,"&gt;=55")</f>
        <v>31</v>
      </c>
      <c r="X51" s="77" t="n">
        <f aca="false">COUNTIF(X5:X47,"&gt;=55")</f>
        <v>0</v>
      </c>
      <c r="Y51" s="77" t="n">
        <f aca="false">COUNTIF(Y5:Y47,"&gt;=55")</f>
        <v>0</v>
      </c>
      <c r="Z51" s="77" t="n">
        <f aca="false">COUNTIF(Z5:Z47,"&gt;=55")</f>
        <v>0</v>
      </c>
      <c r="AA51" s="77" t="n">
        <f aca="false">COUNTIF(AA5:AA47,"&gt;=55")</f>
        <v>33</v>
      </c>
      <c r="AB51" s="77" t="n">
        <f aca="false">COUNTIF(AB5:AB47,"&gt;=55")</f>
        <v>0</v>
      </c>
      <c r="AC51" s="77" t="n">
        <f aca="false">COUNTIF(AC5:AC47,"&gt;=55")</f>
        <v>17</v>
      </c>
      <c r="AD51" s="77" t="n">
        <f aca="false">COUNTIF(AD5:AD47,"&gt;=55")</f>
        <v>0</v>
      </c>
      <c r="AE51" s="77" t="n">
        <f aca="false">COUNTIF(AE5:AE47,"&gt;=55")</f>
        <v>19</v>
      </c>
      <c r="AF51" s="77" t="n">
        <f aca="false">COUNTIF(AF5:AF47,"&gt;=55")</f>
        <v>0</v>
      </c>
      <c r="AG51" s="77" t="n">
        <f aca="false">COUNTIF(AG5:AG47,"&gt;=55")</f>
        <v>7</v>
      </c>
      <c r="AH51" s="77" t="n">
        <f aca="false">COUNTIF(AH5:AH47,"&gt;=55")</f>
        <v>0</v>
      </c>
      <c r="AI51" s="77" t="n">
        <f aca="false">COUNTIF(AI5:AI47,"&gt;=55")</f>
        <v>10</v>
      </c>
      <c r="AJ51" s="77" t="n">
        <f aca="false">COUNTIF(AJ5:AJ47,"&gt;=55")</f>
        <v>37</v>
      </c>
      <c r="AK51" s="77" t="n">
        <f aca="false">COUNTIF(AK5:AK47,"&gt;=55")</f>
        <v>29</v>
      </c>
      <c r="AL51" s="77" t="n">
        <f aca="false">COUNTIF(AL5:AL47,"&gt;=55")</f>
        <v>36</v>
      </c>
      <c r="AM51" s="77" t="n">
        <f aca="false">COUNTIF(AM5:AM47,"&gt;=55")</f>
        <v>34</v>
      </c>
      <c r="AN51" s="77"/>
      <c r="AO51" s="77"/>
      <c r="AP51" s="77"/>
      <c r="AQ51" s="77"/>
      <c r="AR51" s="77"/>
      <c r="AS51" s="77"/>
      <c r="AT51" s="77"/>
      <c r="AU51" s="74" t="n">
        <f aca="false">COUNTIF(AU5:AU47,"&gt;=55")</f>
        <v>35</v>
      </c>
      <c r="AV51" s="77" t="n">
        <f aca="false">COUNTIF(AV5:AV47,"&gt;=55")</f>
        <v>30</v>
      </c>
      <c r="AW51" s="77" t="n">
        <f aca="false">COUNTIF(AW5:AW47,"&gt;=55")</f>
        <v>36</v>
      </c>
      <c r="AX51" s="77"/>
      <c r="AY51" s="77"/>
      <c r="AZ51" s="77"/>
      <c r="BA51" s="77"/>
      <c r="BB51" s="77" t="n">
        <f aca="false">COUNTIF(BB5:BB47,"&gt;=55")</f>
        <v>37</v>
      </c>
      <c r="BC51" s="77"/>
      <c r="BD51" s="77"/>
      <c r="BE51" s="77" t="n">
        <f aca="false">COUNTIF(BE5:BE47,"&gt;=55")</f>
        <v>34</v>
      </c>
      <c r="BF51" s="77"/>
      <c r="BG51" s="77"/>
      <c r="BH51" s="76" t="n">
        <f aca="false">COUNTIF(BH5:BH47,"&gt;=55")</f>
        <v>35</v>
      </c>
      <c r="BI51" s="77" t="n">
        <f aca="false">COUNTIF(BI5:BI47,"&gt;=55")</f>
        <v>37</v>
      </c>
      <c r="BJ51" s="77" t="n">
        <f aca="false">COUNTIF(BJ5:BJ47,"&gt;=55")</f>
        <v>37</v>
      </c>
      <c r="BK51" s="77"/>
      <c r="BL51" s="77"/>
      <c r="BM51" s="77"/>
      <c r="BN51" s="77"/>
      <c r="BO51" s="77" t="n">
        <f aca="false">COUNTIF(BO5:BO47,"&gt;=55")</f>
        <v>36</v>
      </c>
      <c r="BP51" s="77"/>
      <c r="BQ51" s="77"/>
      <c r="BR51" s="77" t="n">
        <f aca="false">COUNTIF(BR5:BR47,"&gt;=55")</f>
        <v>28</v>
      </c>
      <c r="BS51" s="76" t="n">
        <f aca="false">COUNTIF(BS5:BS47,"&gt;=55")</f>
        <v>37</v>
      </c>
      <c r="BT51" s="77" t="n">
        <f aca="false">COUNTIF(BT5:BT47,"&gt;=55")</f>
        <v>36</v>
      </c>
      <c r="BU51" s="77" t="n">
        <f aca="false">COUNTIF(BU5:BU47,"&gt;=55")</f>
        <v>35</v>
      </c>
      <c r="BV51" s="77" t="n">
        <f aca="false">COUNTIF(BV5:BV47,"&gt;=55")</f>
        <v>34</v>
      </c>
      <c r="BW51" s="77"/>
      <c r="BX51" s="77"/>
      <c r="BY51" s="77"/>
      <c r="BZ51" s="77"/>
      <c r="CA51" s="77"/>
      <c r="CB51" s="76" t="n">
        <f aca="false">COUNTIF(CB5:CB47,"&gt;=55")</f>
        <v>34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77" t="n">
        <f aca="false">+$K$53-O51</f>
        <v>5</v>
      </c>
      <c r="P52" s="77" t="n">
        <f aca="false">+$K$53-P51</f>
        <v>19</v>
      </c>
      <c r="Q52" s="77" t="n">
        <f aca="false">+$K$53-Q51</f>
        <v>7</v>
      </c>
      <c r="R52" s="77" t="n">
        <f aca="false">+$K$53-R51</f>
        <v>3</v>
      </c>
      <c r="S52" s="77"/>
      <c r="T52" s="77" t="n">
        <f aca="false">+$K$53-T51</f>
        <v>1</v>
      </c>
      <c r="U52" s="77"/>
      <c r="V52" s="77" t="n">
        <f aca="false">+$K$53-V51</f>
        <v>28</v>
      </c>
      <c r="W52" s="77" t="n">
        <f aca="false">+$K$53-W51</f>
        <v>7</v>
      </c>
      <c r="X52" s="77" t="n">
        <f aca="false">+$K$53-X51</f>
        <v>38</v>
      </c>
      <c r="Y52" s="77" t="n">
        <f aca="false">+$K$53-Y51</f>
        <v>38</v>
      </c>
      <c r="Z52" s="77" t="n">
        <f aca="false">+$K$53-Z51</f>
        <v>38</v>
      </c>
      <c r="AA52" s="77" t="n">
        <f aca="false">+$K$53-AA51</f>
        <v>5</v>
      </c>
      <c r="AB52" s="77" t="n">
        <f aca="false">+$K$53-AB51</f>
        <v>38</v>
      </c>
      <c r="AC52" s="77" t="n">
        <f aca="false">+$K$53-AC51</f>
        <v>21</v>
      </c>
      <c r="AD52" s="77" t="n">
        <f aca="false">+$K$53-AD51</f>
        <v>38</v>
      </c>
      <c r="AE52" s="77" t="n">
        <f aca="false">+$K$53-AE51</f>
        <v>19</v>
      </c>
      <c r="AF52" s="77" t="n">
        <f aca="false">+$K$53-AF51</f>
        <v>38</v>
      </c>
      <c r="AG52" s="77" t="n">
        <f aca="false">+$K$53-AG51</f>
        <v>31</v>
      </c>
      <c r="AH52" s="77" t="n">
        <f aca="false">+$K$53-AH51</f>
        <v>38</v>
      </c>
      <c r="AI52" s="77" t="n">
        <f aca="false">+$K$53-AI51</f>
        <v>28</v>
      </c>
      <c r="AJ52" s="77" t="n">
        <f aca="false">+$K$53-AJ51</f>
        <v>1</v>
      </c>
      <c r="AK52" s="77" t="n">
        <f aca="false">+$K$53-AK51</f>
        <v>9</v>
      </c>
      <c r="AL52" s="77" t="n">
        <f aca="false">+$K$53-AL51</f>
        <v>2</v>
      </c>
      <c r="AM52" s="77" t="n">
        <f aca="false">+$K$53-AM51</f>
        <v>4</v>
      </c>
      <c r="AN52" s="77"/>
      <c r="AO52" s="77"/>
      <c r="AP52" s="77"/>
      <c r="AQ52" s="77"/>
      <c r="AR52" s="77"/>
      <c r="AS52" s="77"/>
      <c r="AT52" s="77"/>
      <c r="AU52" s="74" t="n">
        <f aca="false">+$K$53-AU51</f>
        <v>3</v>
      </c>
      <c r="AV52" s="77" t="n">
        <f aca="false">+$K$53-AV51</f>
        <v>8</v>
      </c>
      <c r="AW52" s="77" t="n">
        <f aca="false">+$K$53-AW51</f>
        <v>2</v>
      </c>
      <c r="AX52" s="77"/>
      <c r="AY52" s="77"/>
      <c r="AZ52" s="77"/>
      <c r="BA52" s="77"/>
      <c r="BB52" s="77" t="n">
        <f aca="false">+$K$53-BB51</f>
        <v>1</v>
      </c>
      <c r="BC52" s="77"/>
      <c r="BD52" s="77"/>
      <c r="BE52" s="77" t="n">
        <f aca="false">+$K$53-BE51</f>
        <v>4</v>
      </c>
      <c r="BF52" s="77"/>
      <c r="BG52" s="77"/>
      <c r="BH52" s="76" t="n">
        <f aca="false">+$K$53-BH51</f>
        <v>3</v>
      </c>
      <c r="BI52" s="77" t="n">
        <f aca="false">+$K$53-BI51</f>
        <v>1</v>
      </c>
      <c r="BJ52" s="77" t="n">
        <f aca="false">+$K$53-BJ51</f>
        <v>1</v>
      </c>
      <c r="BK52" s="77"/>
      <c r="BL52" s="77"/>
      <c r="BM52" s="77"/>
      <c r="BN52" s="77"/>
      <c r="BO52" s="77" t="n">
        <f aca="false">+$K$53-BO51</f>
        <v>2</v>
      </c>
      <c r="BP52" s="77"/>
      <c r="BQ52" s="77"/>
      <c r="BR52" s="77" t="n">
        <f aca="false">+$K$53-BR51</f>
        <v>10</v>
      </c>
      <c r="BS52" s="76" t="n">
        <f aca="false">+$K$53-BS51</f>
        <v>1</v>
      </c>
      <c r="BT52" s="77" t="n">
        <f aca="false">+$K$53-BT51</f>
        <v>2</v>
      </c>
      <c r="BU52" s="77" t="n">
        <f aca="false">+$K$53-BU51</f>
        <v>3</v>
      </c>
      <c r="BV52" s="77" t="n">
        <f aca="false">+$K$53-BV51</f>
        <v>4</v>
      </c>
      <c r="BW52" s="77"/>
      <c r="BX52" s="77"/>
      <c r="BY52" s="77"/>
      <c r="BZ52" s="77"/>
      <c r="CA52" s="77"/>
      <c r="CB52" s="76" t="n">
        <f aca="false">+$K$53-CB51</f>
        <v>4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38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A1"/>
    <mergeCell ref="AB1:AE1"/>
    <mergeCell ref="AF1:AI1"/>
    <mergeCell ref="AJ1:AU1"/>
    <mergeCell ref="AV1:BH1"/>
    <mergeCell ref="BI1:BS1"/>
    <mergeCell ref="BT1:CB1"/>
    <mergeCell ref="O2:W2"/>
  </mergeCells>
  <conditionalFormatting sqref="AE5:AE42 AI5:AI42 AU5:BG42 BS43:CB44 BH52 BS52:CB52 BS5:BS44">
    <cfRule type="cellIs" priority="2" operator="lessThan" aboveAverage="0" equalAverage="0" bottom="0" percent="0" rank="0" text="" dxfId="1">
      <formula>54.5</formula>
    </cfRule>
  </conditionalFormatting>
  <conditionalFormatting sqref="AE5:AE47 AI43:BG47 BI5:BR47 BT6:CA47 AA43:AA47 BH43:BH47 AI5:AI42 AT5:BG42">
    <cfRule type="containsText" priority="3" operator="containsText" aboveAverage="0" equalAverage="0" bottom="0" percent="0" rank="0" text="A" dxfId="2">
      <formula>NOT(ISERROR(SEARCH("A",AA5)))</formula>
    </cfRule>
  </conditionalFormatting>
  <conditionalFormatting sqref="BH43:BH44">
    <cfRule type="cellIs" priority="4" operator="lessThan" aboveAverage="0" equalAverage="0" bottom="0" percent="0" rank="0" text="" dxfId="1">
      <formula>54.5</formula>
    </cfRule>
  </conditionalFormatting>
  <conditionalFormatting sqref="BH43">
    <cfRule type="cellIs" priority="5" operator="lessThan" aboveAverage="0" equalAverage="0" bottom="0" percent="0" rank="0" text="" dxfId="1">
      <formula>54.5</formula>
    </cfRule>
  </conditionalFormatting>
  <conditionalFormatting sqref="BH44">
    <cfRule type="cellIs" priority="6" operator="lessThan" aboveAverage="0" equalAverage="0" bottom="0" percent="0" rank="0" text="" dxfId="1">
      <formula>54.5</formula>
    </cfRule>
  </conditionalFormatting>
  <conditionalFormatting sqref="BH5:BH42">
    <cfRule type="cellIs" priority="7" operator="lessThan" aboveAverage="0" equalAverage="0" bottom="0" percent="0" rank="0" text="" dxfId="1">
      <formula>54.5</formula>
    </cfRule>
  </conditionalFormatting>
  <conditionalFormatting sqref="BH5:BH42">
    <cfRule type="containsText" priority="8" operator="containsText" aboveAverage="0" equalAverage="0" bottom="0" percent="0" rank="0" text="A" dxfId="2">
      <formula>NOT(ISERROR(SEARCH("A",BH5)))</formula>
    </cfRule>
  </conditionalFormatting>
  <conditionalFormatting sqref="AA5:AA42 O5:V42">
    <cfRule type="cellIs" priority="9" operator="lessThan" aboveAverage="0" equalAverage="0" bottom="0" percent="0" rank="0" text="" dxfId="1">
      <formula>54.5</formula>
    </cfRule>
  </conditionalFormatting>
  <conditionalFormatting sqref="AA5:AA42">
    <cfRule type="containsText" priority="10" operator="containsText" aboveAverage="0" equalAverage="0" bottom="0" percent="0" rank="0" text="A" dxfId="2">
      <formula>NOT(ISERROR(SEARCH("A",AA5)))</formula>
    </cfRule>
  </conditionalFormatting>
  <dataValidations count="2">
    <dataValidation allowBlank="true" operator="between" showDropDown="false" showErrorMessage="false" showInputMessage="false" sqref="AD5:AD42" type="list">
      <formula1>$D$50:$D$53</formula1>
      <formula2>0</formula2>
    </dataValidation>
    <dataValidation allowBlank="true" operator="between" showDropDown="false" showErrorMessage="true" showInputMessage="false" sqref="AH5:AH42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BQ25" activeCellId="1" sqref="BN:BN BQ25"/>
    </sheetView>
  </sheetViews>
  <sheetFormatPr defaultColWidth="14.51562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43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43"/>
    <col collapsed="false" customWidth="true" hidden="false" outlineLevel="0" max="7" min="7" style="0" width="9"/>
    <col collapsed="false" customWidth="true" hidden="false" outlineLevel="0" max="8" min="8" style="0" width="3.43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27.43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6" min="24" style="0" width="6.01"/>
    <col collapsed="false" customWidth="true" hidden="false" outlineLevel="0" max="27" min="27" style="0" width="4.14"/>
    <col collapsed="false" customWidth="true" hidden="false" outlineLevel="0" max="30" min="28" style="0" width="6.01"/>
    <col collapsed="false" customWidth="true" hidden="false" outlineLevel="0" max="31" min="31" style="0" width="4.14"/>
    <col collapsed="false" customWidth="true" hidden="false" outlineLevel="0" max="34" min="32" style="0" width="6.71"/>
    <col collapsed="false" customWidth="true" hidden="false" outlineLevel="0" max="35" min="35" style="0" width="4.14"/>
    <col collapsed="false" customWidth="true" hidden="false" outlineLevel="0" max="46" min="36" style="0" width="6.71"/>
    <col collapsed="false" customWidth="true" hidden="false" outlineLevel="0" max="47" min="47" style="0" width="7.41"/>
    <col collapsed="false" customWidth="true" hidden="false" outlineLevel="0" max="59" min="48" style="0" width="6.71"/>
    <col collapsed="false" customWidth="true" hidden="false" outlineLevel="0" max="60" min="60" style="0" width="7.87"/>
    <col collapsed="false" customWidth="true" hidden="false" outlineLevel="0" max="70" min="61" style="0" width="6.71"/>
    <col collapsed="false" customWidth="true" hidden="false" outlineLevel="0" max="71" min="71" style="0" width="4.71"/>
    <col collapsed="false" customWidth="true" hidden="false" outlineLevel="0" max="79" min="72" style="0" width="6.71"/>
    <col collapsed="false" customWidth="true" hidden="false" outlineLevel="0" max="80" min="80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 t="s">
        <v>13</v>
      </c>
      <c r="AC1" s="28"/>
      <c r="AD1" s="28"/>
      <c r="AE1" s="28"/>
      <c r="AF1" s="29" t="s">
        <v>14</v>
      </c>
      <c r="AG1" s="29"/>
      <c r="AH1" s="29"/>
      <c r="AI1" s="29"/>
      <c r="AJ1" s="30" t="s">
        <v>15</v>
      </c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 t="s">
        <v>16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2" t="s">
        <v>17</v>
      </c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3" t="s">
        <v>18</v>
      </c>
      <c r="BU1" s="33"/>
      <c r="BV1" s="33"/>
      <c r="BW1" s="33"/>
      <c r="BX1" s="33"/>
      <c r="BY1" s="33"/>
      <c r="BZ1" s="33"/>
      <c r="CA1" s="33"/>
      <c r="CB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6"/>
      <c r="AB2" s="35" t="n">
        <v>30</v>
      </c>
      <c r="AC2" s="35" t="n">
        <v>70</v>
      </c>
      <c r="AD2" s="35"/>
      <c r="AE2" s="36"/>
      <c r="AF2" s="35" t="n">
        <v>40</v>
      </c>
      <c r="AG2" s="35" t="n">
        <v>60</v>
      </c>
      <c r="AH2" s="35"/>
      <c r="AI2" s="38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39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31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32"/>
      <c r="BT2" s="27"/>
      <c r="BU2" s="27"/>
      <c r="BV2" s="27"/>
      <c r="BW2" s="27"/>
      <c r="BX2" s="27"/>
      <c r="BY2" s="27"/>
      <c r="BZ2" s="27"/>
      <c r="CA2" s="27"/>
      <c r="CB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v>0.5</v>
      </c>
      <c r="AA3" s="36"/>
      <c r="AB3" s="42" t="n">
        <v>0.3</v>
      </c>
      <c r="AC3" s="42" t="n">
        <v>0.7</v>
      </c>
      <c r="AD3" s="42"/>
      <c r="AE3" s="36"/>
      <c r="AF3" s="42" t="n">
        <f aca="false">AF2/100</f>
        <v>0.4</v>
      </c>
      <c r="AG3" s="42" t="n">
        <f aca="false">AG2/100</f>
        <v>0.6</v>
      </c>
      <c r="AH3" s="42"/>
      <c r="AI3" s="38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9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31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32"/>
      <c r="BT3" s="43"/>
      <c r="BU3" s="43"/>
      <c r="BV3" s="43"/>
      <c r="BW3" s="43"/>
      <c r="BX3" s="43"/>
      <c r="BY3" s="43"/>
      <c r="BZ3" s="43"/>
      <c r="CA3" s="43"/>
      <c r="CB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36" t="s">
        <v>32</v>
      </c>
      <c r="AB4" s="27" t="s">
        <v>40</v>
      </c>
      <c r="AC4" s="27" t="s">
        <v>41</v>
      </c>
      <c r="AD4" s="27" t="s">
        <v>43</v>
      </c>
      <c r="AE4" s="36" t="s">
        <v>33</v>
      </c>
      <c r="AF4" s="27" t="s">
        <v>40</v>
      </c>
      <c r="AG4" s="27" t="s">
        <v>41</v>
      </c>
      <c r="AH4" s="27" t="s">
        <v>43</v>
      </c>
      <c r="AI4" s="29" t="s">
        <v>39</v>
      </c>
      <c r="AJ4" s="48" t="s">
        <v>44</v>
      </c>
      <c r="AK4" s="48" t="s">
        <v>45</v>
      </c>
      <c r="AL4" s="48" t="s">
        <v>46</v>
      </c>
      <c r="AM4" s="48" t="s">
        <v>47</v>
      </c>
      <c r="AN4" s="48" t="s">
        <v>48</v>
      </c>
      <c r="AO4" s="48" t="s">
        <v>49</v>
      </c>
      <c r="AP4" s="48" t="s">
        <v>50</v>
      </c>
      <c r="AQ4" s="48" t="s">
        <v>51</v>
      </c>
      <c r="AR4" s="48" t="s">
        <v>52</v>
      </c>
      <c r="AS4" s="48" t="s">
        <v>53</v>
      </c>
      <c r="AT4" s="48" t="s">
        <v>54</v>
      </c>
      <c r="AU4" s="49" t="s">
        <v>35</v>
      </c>
      <c r="AV4" s="48" t="s">
        <v>44</v>
      </c>
      <c r="AW4" s="48" t="s">
        <v>45</v>
      </c>
      <c r="AX4" s="48" t="s">
        <v>46</v>
      </c>
      <c r="AY4" s="48" t="s">
        <v>47</v>
      </c>
      <c r="AZ4" s="48" t="s">
        <v>48</v>
      </c>
      <c r="BA4" s="48" t="s">
        <v>49</v>
      </c>
      <c r="BB4" s="48" t="s">
        <v>50</v>
      </c>
      <c r="BC4" s="48" t="s">
        <v>51</v>
      </c>
      <c r="BD4" s="48" t="s">
        <v>52</v>
      </c>
      <c r="BE4" s="48" t="s">
        <v>53</v>
      </c>
      <c r="BF4" s="48" t="s">
        <v>55</v>
      </c>
      <c r="BG4" s="48" t="s">
        <v>56</v>
      </c>
      <c r="BH4" s="50" t="s">
        <v>36</v>
      </c>
      <c r="BI4" s="48" t="s">
        <v>44</v>
      </c>
      <c r="BJ4" s="48" t="s">
        <v>45</v>
      </c>
      <c r="BK4" s="48" t="s">
        <v>46</v>
      </c>
      <c r="BL4" s="48" t="s">
        <v>47</v>
      </c>
      <c r="BM4" s="48" t="s">
        <v>48</v>
      </c>
      <c r="BN4" s="48" t="s">
        <v>49</v>
      </c>
      <c r="BO4" s="48" t="s">
        <v>50</v>
      </c>
      <c r="BP4" s="48" t="s">
        <v>51</v>
      </c>
      <c r="BQ4" s="48" t="s">
        <v>52</v>
      </c>
      <c r="BR4" s="48" t="s">
        <v>53</v>
      </c>
      <c r="BS4" s="51" t="s">
        <v>37</v>
      </c>
      <c r="BT4" s="48" t="s">
        <v>45</v>
      </c>
      <c r="BU4" s="48" t="s">
        <v>46</v>
      </c>
      <c r="BV4" s="48" t="s">
        <v>47</v>
      </c>
      <c r="BW4" s="48" t="s">
        <v>48</v>
      </c>
      <c r="BX4" s="48" t="s">
        <v>49</v>
      </c>
      <c r="BY4" s="48" t="s">
        <v>50</v>
      </c>
      <c r="BZ4" s="48" t="s">
        <v>51</v>
      </c>
      <c r="CA4" s="48" t="s">
        <v>52</v>
      </c>
      <c r="CB4" s="52" t="s">
        <v>38</v>
      </c>
    </row>
    <row r="5" customFormat="false" ht="15.75" hidden="false" customHeight="true" outlineLevel="0" collapsed="false">
      <c r="A5" s="13" t="str">
        <f aca="false">$E5&amp;"-"&amp;$F5</f>
        <v>202060546-7</v>
      </c>
      <c r="B5" s="18" t="n">
        <f aca="false">$W5</f>
        <v>91</v>
      </c>
      <c r="C5" s="13"/>
      <c r="D5" s="53" t="n">
        <v>1</v>
      </c>
      <c r="E5" s="53" t="s">
        <v>896</v>
      </c>
      <c r="F5" s="53" t="s">
        <v>75</v>
      </c>
      <c r="G5" s="53" t="s">
        <v>897</v>
      </c>
      <c r="H5" s="53" t="s">
        <v>108</v>
      </c>
      <c r="I5" s="53" t="s">
        <v>898</v>
      </c>
      <c r="J5" s="53" t="s">
        <v>228</v>
      </c>
      <c r="K5" s="53" t="s">
        <v>899</v>
      </c>
      <c r="L5" s="53" t="s">
        <v>58</v>
      </c>
      <c r="M5" s="53" t="s">
        <v>64</v>
      </c>
      <c r="N5" s="53" t="s">
        <v>900</v>
      </c>
      <c r="O5" s="54" t="n">
        <f aca="false">$AA5</f>
        <v>70</v>
      </c>
      <c r="P5" s="54" t="n">
        <f aca="false">$AE5</f>
        <v>95</v>
      </c>
      <c r="Q5" s="54" t="n">
        <f aca="false">IFERROR(IF($V5&lt;&gt;0,ROUND((MAX(O5:P5)*0.5+$V5*0.5),0),ROUND(($O5*0.5+$P5*0.5),0)),)</f>
        <v>83</v>
      </c>
      <c r="R5" s="54" t="n">
        <f aca="false">$AU5</f>
        <v>100</v>
      </c>
      <c r="S5" s="54" t="n">
        <f aca="false">$BH5</f>
        <v>100</v>
      </c>
      <c r="T5" s="54" t="n">
        <f aca="false">$BS5</f>
        <v>100</v>
      </c>
      <c r="U5" s="54" t="n">
        <f aca="false">$CB5</f>
        <v>90.625</v>
      </c>
      <c r="V5" s="55" t="n">
        <f aca="false">$AI5</f>
        <v>0</v>
      </c>
      <c r="W5" s="56" t="n">
        <f aca="false">IF($Q5&gt;=55,ROUND($Q5*$Q$3+$R5*$R$3+$S5*$S$3+$T5*$T$3+$U5*$U$3,0),$Q5)</f>
        <v>91</v>
      </c>
      <c r="X5" s="54" t="n">
        <v>15</v>
      </c>
      <c r="Y5" s="57" t="n">
        <v>15</v>
      </c>
      <c r="Z5" s="57" t="n">
        <v>40</v>
      </c>
      <c r="AA5" s="58" t="n">
        <f aca="false">IFERROR(SUM(X5:Z5),0)</f>
        <v>70</v>
      </c>
      <c r="AB5" s="57" t="n">
        <v>30</v>
      </c>
      <c r="AC5" s="57" t="n">
        <v>65</v>
      </c>
      <c r="AD5" s="82" t="n">
        <v>1</v>
      </c>
      <c r="AE5" s="58" t="n">
        <f aca="false">ROUND(AB5+(AC5*AD5),0)</f>
        <v>95</v>
      </c>
      <c r="AF5" s="57"/>
      <c r="AG5" s="57"/>
      <c r="AH5" s="57"/>
      <c r="AI5" s="58" t="n">
        <f aca="false">ROUND(SUM(AF5:AG5)*AH5,0)</f>
        <v>0</v>
      </c>
      <c r="AJ5" s="61" t="n">
        <f aca="false">IFERROR(__xludf.dummyfunction("""COMPUTED_VALUE"""),100)</f>
        <v>100</v>
      </c>
      <c r="AK5" s="61" t="n">
        <f aca="false">IFERROR(__xludf.dummyfunction("""COMPUTED_VALUE"""),100)</f>
        <v>100</v>
      </c>
      <c r="AL5" s="61" t="n">
        <f aca="false">IFERROR(__xludf.dummyfunction("""COMPUTED_VALUE"""),100)</f>
        <v>100</v>
      </c>
      <c r="AM5" s="61" t="n">
        <f aca="false">IFERROR(__xludf.dummyfunction("""COMPUTED_VALUE"""),100)</f>
        <v>100</v>
      </c>
      <c r="AN5" s="61" t="n">
        <f aca="false">IFERROR(__xludf.dummyfunction("""COMPUTED_VALUE"""),100)</f>
        <v>100</v>
      </c>
      <c r="AO5" s="61" t="n">
        <f aca="false">IFERROR(__xludf.dummyfunction("""COMPUTED_VALUE"""),100)</f>
        <v>100</v>
      </c>
      <c r="AP5" s="61" t="n">
        <f aca="false">IFERROR(__xludf.dummyfunction("""COMPUTED_VALUE"""),100)</f>
        <v>100</v>
      </c>
      <c r="AQ5" s="61" t="n">
        <f aca="false">IFERROR(__xludf.dummyfunction("""COMPUTED_VALUE"""),100)</f>
        <v>100</v>
      </c>
      <c r="AR5" s="61" t="n">
        <f aca="false">IFERROR(__xludf.dummyfunction("""COMPUTED_VALUE"""),100)</f>
        <v>100</v>
      </c>
      <c r="AS5" s="61" t="n">
        <f aca="false">IFERROR(__xludf.dummyfunction("""COMPUTED_VALUE"""),100)</f>
        <v>100</v>
      </c>
      <c r="AT5" s="62"/>
      <c r="AU5" s="58" t="n">
        <f aca="false">IFERROR(AVERAGE(AJ5:AT5),0)</f>
        <v>100</v>
      </c>
      <c r="AV5" s="62" t="n">
        <v>100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/>
      <c r="BG5" s="62"/>
      <c r="BH5" s="58" t="n">
        <f aca="false">IFERROR(AVERAGE(AV5:BG5),0)</f>
        <v>100</v>
      </c>
      <c r="BI5" s="62" t="n">
        <v>100</v>
      </c>
      <c r="BJ5" s="62" t="n">
        <v>100</v>
      </c>
      <c r="BK5" s="62" t="n">
        <v>100</v>
      </c>
      <c r="BL5" s="62" t="n">
        <v>100</v>
      </c>
      <c r="BM5" s="62" t="n">
        <v>100</v>
      </c>
      <c r="BN5" s="62" t="n">
        <v>100</v>
      </c>
      <c r="BO5" s="62" t="n">
        <v>100</v>
      </c>
      <c r="BP5" s="62" t="n">
        <v>100</v>
      </c>
      <c r="BQ5" s="62" t="n">
        <v>100</v>
      </c>
      <c r="BR5" s="62" t="n">
        <v>100</v>
      </c>
      <c r="BS5" s="58" t="n">
        <f aca="false">IFERROR(AVERAGE(BI5:BR5),0)</f>
        <v>100</v>
      </c>
      <c r="BT5" s="61" t="n">
        <f aca="false">IFERROR(__xludf.dummyfunction("""COMPUTED_VALUE"""),100)</f>
        <v>100</v>
      </c>
      <c r="BU5" s="61" t="n">
        <f aca="false">IFERROR(__xludf.dummyfunction("""COMPUTED_VALUE"""),25)</f>
        <v>25</v>
      </c>
      <c r="BV5" s="61" t="n">
        <f aca="false">IFERROR(__xludf.dummyfunction("""COMPUTED_VALUE"""),100)</f>
        <v>100</v>
      </c>
      <c r="BW5" s="61" t="n">
        <f aca="false">IFERROR(__xludf.dummyfunction("""COMPUTED_VALUE"""),100)</f>
        <v>100</v>
      </c>
      <c r="BX5" s="61" t="n">
        <f aca="false">IFERROR(__xludf.dummyfunction("""COMPUTED_VALUE"""),100)</f>
        <v>100</v>
      </c>
      <c r="BY5" s="61" t="n">
        <f aca="false">IFERROR(__xludf.dummyfunction("""COMPUTED_VALUE"""),100)</f>
        <v>100</v>
      </c>
      <c r="BZ5" s="61" t="n">
        <f aca="false">IFERROR(__xludf.dummyfunction("""COMPUTED_VALUE"""),100)</f>
        <v>100</v>
      </c>
      <c r="CA5" s="61" t="n">
        <f aca="false">IFERROR(__xludf.dummyfunction("""COMPUTED_VALUE"""),100)</f>
        <v>100</v>
      </c>
      <c r="CB5" s="61" t="n">
        <f aca="false">IFERROR(__xludf.dummyfunction("""COMPUTED_VALUE"""),90.625)</f>
        <v>90.625</v>
      </c>
    </row>
    <row r="6" customFormat="false" ht="15.75" hidden="false" customHeight="true" outlineLevel="0" collapsed="false">
      <c r="A6" s="13" t="str">
        <f aca="false">$E6&amp;"-"&amp;$F6</f>
        <v>201860629-4</v>
      </c>
      <c r="B6" s="18" t="n">
        <f aca="false">$W6</f>
        <v>0</v>
      </c>
      <c r="C6" s="13"/>
      <c r="D6" s="63" t="n">
        <v>2</v>
      </c>
      <c r="E6" s="53" t="s">
        <v>901</v>
      </c>
      <c r="F6" s="53" t="s">
        <v>122</v>
      </c>
      <c r="G6" s="53" t="s">
        <v>902</v>
      </c>
      <c r="H6" s="53" t="s">
        <v>129</v>
      </c>
      <c r="I6" s="53" t="s">
        <v>903</v>
      </c>
      <c r="J6" s="53" t="s">
        <v>131</v>
      </c>
      <c r="K6" s="53" t="s">
        <v>904</v>
      </c>
      <c r="L6" s="53" t="s">
        <v>67</v>
      </c>
      <c r="M6" s="53" t="s">
        <v>156</v>
      </c>
      <c r="N6" s="53" t="s">
        <v>905</v>
      </c>
      <c r="O6" s="54" t="n">
        <f aca="false">$AA6</f>
        <v>0</v>
      </c>
      <c r="P6" s="54" t="n">
        <f aca="false">$AE6</f>
        <v>0</v>
      </c>
      <c r="Q6" s="54" t="n">
        <f aca="false">IFERROR(IF($V6&lt;&gt;0,ROUND((MAX(O6:P6)*0.5+$V6*0.5),0),ROUND(($O6*0.5+$P6*0.5),0)),)</f>
        <v>0</v>
      </c>
      <c r="R6" s="54" t="n">
        <f aca="false">$AU6</f>
        <v>0</v>
      </c>
      <c r="S6" s="54" t="n">
        <f aca="false">$BH6</f>
        <v>0</v>
      </c>
      <c r="T6" s="54" t="n">
        <f aca="false">$BS6</f>
        <v>0</v>
      </c>
      <c r="U6" s="54" t="n">
        <f aca="false">$CB6</f>
        <v>0</v>
      </c>
      <c r="V6" s="55" t="n">
        <f aca="false">$AI6</f>
        <v>0</v>
      </c>
      <c r="W6" s="56" t="n">
        <f aca="false">IF($Q6&gt;=55,ROUND($Q6*$Q$3+$R6*$R$3+$S6*$S$3+$T6*$T$3+$U6*$U$3,0),$Q6)</f>
        <v>0</v>
      </c>
      <c r="X6" s="54" t="n">
        <f aca="false">IFERROR(ROUND(VLOOKUP(N6,#REF!,6,0),0)*2,)</f>
        <v>0</v>
      </c>
      <c r="Y6" s="57"/>
      <c r="Z6" s="57"/>
      <c r="AA6" s="58" t="n">
        <f aca="false">IFERROR(SUM(X6:Z6),0)</f>
        <v>0</v>
      </c>
      <c r="AB6" s="57"/>
      <c r="AC6" s="57"/>
      <c r="AD6" s="82"/>
      <c r="AE6" s="58" t="n">
        <f aca="false">ROUND(AB6+(AC6*AD6),0)</f>
        <v>0</v>
      </c>
      <c r="AF6" s="57"/>
      <c r="AG6" s="57"/>
      <c r="AH6" s="57"/>
      <c r="AI6" s="58" t="n">
        <f aca="false">ROUND(SUM(AF6:AG6)*AH6,0)</f>
        <v>0</v>
      </c>
      <c r="AJ6" s="61" t="n">
        <f aca="false">IFERROR(__xludf.dummyfunction("""COMPUTED_VALUE"""),0)</f>
        <v>0</v>
      </c>
      <c r="AK6" s="61" t="n">
        <f aca="false">IFERROR(__xludf.dummyfunction("""COMPUTED_VALUE"""),0)</f>
        <v>0</v>
      </c>
      <c r="AL6" s="61" t="n">
        <f aca="false">IFERROR(__xludf.dummyfunction("""COMPUTED_VALUE"""),0)</f>
        <v>0</v>
      </c>
      <c r="AM6" s="61" t="n">
        <f aca="false">IFERROR(__xludf.dummyfunction("""COMPUTED_VALUE"""),0)</f>
        <v>0</v>
      </c>
      <c r="AN6" s="61" t="n">
        <f aca="false">IFERROR(__xludf.dummyfunction("""COMPUTED_VALUE"""),0)</f>
        <v>0</v>
      </c>
      <c r="AO6" s="61" t="n">
        <f aca="false">IFERROR(__xludf.dummyfunction("""COMPUTED_VALUE"""),0)</f>
        <v>0</v>
      </c>
      <c r="AP6" s="61" t="n">
        <f aca="false">IFERROR(__xludf.dummyfunction("""COMPUTED_VALUE"""),0)</f>
        <v>0</v>
      </c>
      <c r="AQ6" s="61" t="n">
        <f aca="false">IFERROR(__xludf.dummyfunction("""COMPUTED_VALUE"""),0)</f>
        <v>0</v>
      </c>
      <c r="AR6" s="61" t="n">
        <f aca="false">IFERROR(__xludf.dummyfunction("""COMPUTED_VALUE"""),0)</f>
        <v>0</v>
      </c>
      <c r="AS6" s="61" t="n">
        <f aca="false">IFERROR(__xludf.dummyfunction("""COMPUTED_VALUE"""),0)</f>
        <v>0</v>
      </c>
      <c r="AT6" s="62"/>
      <c r="AU6" s="58" t="n">
        <f aca="false">IFERROR(AVERAGE(AJ6:AT6),0)</f>
        <v>0</v>
      </c>
      <c r="AV6" s="62" t="n">
        <v>0</v>
      </c>
      <c r="AW6" s="62" t="n">
        <v>0</v>
      </c>
      <c r="AX6" s="62" t="n">
        <v>0</v>
      </c>
      <c r="AY6" s="62" t="n">
        <v>0</v>
      </c>
      <c r="AZ6" s="62" t="n">
        <v>0</v>
      </c>
      <c r="BA6" s="62" t="n">
        <v>0</v>
      </c>
      <c r="BB6" s="62" t="n">
        <v>0</v>
      </c>
      <c r="BC6" s="62" t="n">
        <v>0</v>
      </c>
      <c r="BD6" s="62" t="n">
        <v>0</v>
      </c>
      <c r="BE6" s="62" t="n">
        <v>0</v>
      </c>
      <c r="BF6" s="62"/>
      <c r="BG6" s="62"/>
      <c r="BH6" s="58" t="n">
        <f aca="false">IFERROR(AVERAGE(AV6:BG6),0)</f>
        <v>0</v>
      </c>
      <c r="BI6" s="62" t="n">
        <v>0</v>
      </c>
      <c r="BJ6" s="62" t="n">
        <v>0</v>
      </c>
      <c r="BK6" s="62" t="n">
        <v>0</v>
      </c>
      <c r="BL6" s="62" t="n">
        <v>0</v>
      </c>
      <c r="BM6" s="62" t="n">
        <v>0</v>
      </c>
      <c r="BN6" s="62" t="n">
        <v>0</v>
      </c>
      <c r="BO6" s="62" t="n">
        <v>0</v>
      </c>
      <c r="BP6" s="62" t="n">
        <v>0</v>
      </c>
      <c r="BQ6" s="62" t="n">
        <v>0</v>
      </c>
      <c r="BR6" s="62" t="n">
        <v>0</v>
      </c>
      <c r="BS6" s="58" t="n">
        <f aca="false">IFERROR(AVERAGE(BI6:BR6),0)</f>
        <v>0</v>
      </c>
      <c r="BT6" s="61" t="n">
        <f aca="false">IFERROR(__xludf.dummyfunction("""COMPUTED_VALUE"""),0)</f>
        <v>0</v>
      </c>
      <c r="BU6" s="61" t="n">
        <f aca="false">IFERROR(__xludf.dummyfunction("""COMPUTED_VALUE"""),0)</f>
        <v>0</v>
      </c>
      <c r="BV6" s="61" t="n">
        <f aca="false">IFERROR(__xludf.dummyfunction("""COMPUTED_VALUE"""),0)</f>
        <v>0</v>
      </c>
      <c r="BW6" s="61" t="n">
        <f aca="false">IFERROR(__xludf.dummyfunction("""COMPUTED_VALUE"""),0)</f>
        <v>0</v>
      </c>
      <c r="BX6" s="61" t="n">
        <f aca="false">IFERROR(__xludf.dummyfunction("""COMPUTED_VALUE"""),0)</f>
        <v>0</v>
      </c>
      <c r="BY6" s="61" t="n">
        <f aca="false">IFERROR(__xludf.dummyfunction("""COMPUTED_VALUE"""),0)</f>
        <v>0</v>
      </c>
      <c r="BZ6" s="61" t="n">
        <f aca="false">IFERROR(__xludf.dummyfunction("""COMPUTED_VALUE"""),0)</f>
        <v>0</v>
      </c>
      <c r="CA6" s="61" t="n">
        <f aca="false">IFERROR(__xludf.dummyfunction("""COMPUTED_VALUE"""),0)</f>
        <v>0</v>
      </c>
      <c r="CB6" s="61" t="n">
        <f aca="false">IFERROR(__xludf.dummyfunction("""COMPUTED_VALUE"""),0)</f>
        <v>0</v>
      </c>
    </row>
    <row r="7" customFormat="false" ht="15.75" hidden="false" customHeight="true" outlineLevel="0" collapsed="false">
      <c r="A7" s="13" t="str">
        <f aca="false">$E7&amp;"-"&amp;$F7</f>
        <v>202069540-7</v>
      </c>
      <c r="B7" s="18" t="n">
        <f aca="false">$W7</f>
        <v>80</v>
      </c>
      <c r="C7" s="13"/>
      <c r="D7" s="63" t="n">
        <v>3</v>
      </c>
      <c r="E7" s="53" t="s">
        <v>906</v>
      </c>
      <c r="F7" s="53" t="s">
        <v>75</v>
      </c>
      <c r="G7" s="53" t="s">
        <v>907</v>
      </c>
      <c r="H7" s="53" t="s">
        <v>113</v>
      </c>
      <c r="I7" s="53" t="s">
        <v>908</v>
      </c>
      <c r="J7" s="53" t="s">
        <v>143</v>
      </c>
      <c r="K7" s="53" t="s">
        <v>909</v>
      </c>
      <c r="L7" s="53" t="s">
        <v>58</v>
      </c>
      <c r="M7" s="53" t="s">
        <v>156</v>
      </c>
      <c r="N7" s="53" t="s">
        <v>910</v>
      </c>
      <c r="O7" s="54" t="n">
        <f aca="false">$AA7</f>
        <v>100</v>
      </c>
      <c r="P7" s="54" t="n">
        <f aca="false">$AE7</f>
        <v>79</v>
      </c>
      <c r="Q7" s="54" t="n">
        <f aca="false">IFERROR(IF($V7&lt;&gt;0,ROUND((MAX(O7:P7)*0.5+$V7*0.5),0),ROUND(($O7*0.5+$P7*0.5),0)),)</f>
        <v>90</v>
      </c>
      <c r="R7" s="54" t="n">
        <f aca="false">$AU7</f>
        <v>84</v>
      </c>
      <c r="S7" s="54" t="n">
        <f aca="false">$BH7</f>
        <v>69</v>
      </c>
      <c r="T7" s="54" t="n">
        <f aca="false">$BS7</f>
        <v>63.5</v>
      </c>
      <c r="U7" s="54" t="n">
        <f aca="false">$CB7</f>
        <v>50</v>
      </c>
      <c r="V7" s="55" t="n">
        <f aca="false">$AI7</f>
        <v>0</v>
      </c>
      <c r="W7" s="56" t="n">
        <f aca="false">IF($Q7&gt;=55,ROUND($Q7*$Q$3+$R7*$R$3+$S7*$S$3+$T7*$T$3+$U7*$U$3,0),$Q7)</f>
        <v>80</v>
      </c>
      <c r="X7" s="54" t="n">
        <v>20</v>
      </c>
      <c r="Y7" s="57" t="n">
        <v>30</v>
      </c>
      <c r="Z7" s="57" t="n">
        <v>50</v>
      </c>
      <c r="AA7" s="58" t="n">
        <f aca="false">IFERROR(SUM(X7:Z7),0)</f>
        <v>100</v>
      </c>
      <c r="AB7" s="57" t="n">
        <v>30</v>
      </c>
      <c r="AC7" s="57" t="n">
        <v>70</v>
      </c>
      <c r="AD7" s="82" t="n">
        <v>0.7</v>
      </c>
      <c r="AE7" s="58" t="n">
        <f aca="false">ROUND(AB7+(AC7*AD7),0)</f>
        <v>79</v>
      </c>
      <c r="AF7" s="57"/>
      <c r="AG7" s="57"/>
      <c r="AH7" s="57"/>
      <c r="AI7" s="58" t="n">
        <f aca="false">ROUND(SUM(AF7:AG7)*AH7,0)</f>
        <v>0</v>
      </c>
      <c r="AJ7" s="61" t="n">
        <f aca="false">IFERROR(__xludf.dummyfunction("""COMPUTED_VALUE"""),100)</f>
        <v>100</v>
      </c>
      <c r="AK7" s="61" t="n">
        <f aca="false">IFERROR(__xludf.dummyfunction("""COMPUTED_VALUE"""),60)</f>
        <v>60</v>
      </c>
      <c r="AL7" s="61" t="n">
        <f aca="false">IFERROR(__xludf.dummyfunction("""COMPUTED_VALUE"""),100)</f>
        <v>100</v>
      </c>
      <c r="AM7" s="61" t="n">
        <f aca="false">IFERROR(__xludf.dummyfunction("""COMPUTED_VALUE"""),100)</f>
        <v>100</v>
      </c>
      <c r="AN7" s="61" t="n">
        <f aca="false">IFERROR(__xludf.dummyfunction("""COMPUTED_VALUE"""),100)</f>
        <v>100</v>
      </c>
      <c r="AO7" s="61" t="n">
        <f aca="false">IFERROR(__xludf.dummyfunction("""COMPUTED_VALUE"""),60)</f>
        <v>60</v>
      </c>
      <c r="AP7" s="61" t="n">
        <f aca="false">IFERROR(__xludf.dummyfunction("""COMPUTED_VALUE"""),80)</f>
        <v>80</v>
      </c>
      <c r="AQ7" s="61" t="n">
        <f aca="false">IFERROR(__xludf.dummyfunction("""COMPUTED_VALUE"""),100)</f>
        <v>100</v>
      </c>
      <c r="AR7" s="61" t="n">
        <f aca="false">IFERROR(__xludf.dummyfunction("""COMPUTED_VALUE"""),40)</f>
        <v>40</v>
      </c>
      <c r="AS7" s="61" t="n">
        <f aca="false">IFERROR(__xludf.dummyfunction("""COMPUTED_VALUE"""),100)</f>
        <v>100</v>
      </c>
      <c r="AT7" s="62"/>
      <c r="AU7" s="58" t="n">
        <f aca="false">IFERROR(AVERAGE(AJ7:AT7),0)</f>
        <v>84</v>
      </c>
      <c r="AV7" s="62" t="n">
        <v>0</v>
      </c>
      <c r="AW7" s="62" t="n">
        <v>98</v>
      </c>
      <c r="AX7" s="62" t="n">
        <v>100</v>
      </c>
      <c r="AY7" s="62" t="n">
        <v>100</v>
      </c>
      <c r="AZ7" s="62" t="n">
        <v>100</v>
      </c>
      <c r="BA7" s="62" t="n">
        <v>0</v>
      </c>
      <c r="BB7" s="62" t="n">
        <v>0</v>
      </c>
      <c r="BC7" s="62" t="n">
        <v>100</v>
      </c>
      <c r="BD7" s="62" t="n">
        <v>98</v>
      </c>
      <c r="BE7" s="62" t="n">
        <v>94</v>
      </c>
      <c r="BF7" s="62"/>
      <c r="BG7" s="62"/>
      <c r="BH7" s="58" t="n">
        <f aca="false">IFERROR(AVERAGE(AV7:BG7),0)</f>
        <v>69</v>
      </c>
      <c r="BI7" s="62" t="n">
        <v>90</v>
      </c>
      <c r="BJ7" s="62" t="n">
        <v>100</v>
      </c>
      <c r="BK7" s="62" t="n">
        <v>90</v>
      </c>
      <c r="BL7" s="62" t="n">
        <v>100</v>
      </c>
      <c r="BM7" s="62" t="n">
        <v>80</v>
      </c>
      <c r="BN7" s="62" t="n">
        <v>35</v>
      </c>
      <c r="BO7" s="62" t="n">
        <v>35</v>
      </c>
      <c r="BP7" s="62" t="n">
        <v>40</v>
      </c>
      <c r="BQ7" s="62" t="n">
        <v>40</v>
      </c>
      <c r="BR7" s="62" t="n">
        <v>25</v>
      </c>
      <c r="BS7" s="58" t="n">
        <f aca="false">IFERROR(AVERAGE(BI7:BR7),0)</f>
        <v>63.5</v>
      </c>
      <c r="BT7" s="61" t="n">
        <f aca="false">IFERROR(__xludf.dummyfunction("""COMPUTED_VALUE"""),100)</f>
        <v>100</v>
      </c>
      <c r="BU7" s="61" t="n">
        <f aca="false">IFERROR(__xludf.dummyfunction("""COMPUTED_VALUE"""),100)</f>
        <v>100</v>
      </c>
      <c r="BV7" s="61" t="n">
        <f aca="false">IFERROR(__xludf.dummyfunction("""COMPUTED_VALUE"""),100)</f>
        <v>100</v>
      </c>
      <c r="BW7" s="61" t="n">
        <f aca="false">IFERROR(__xludf.dummyfunction("""COMPUTED_VALUE"""),0)</f>
        <v>0</v>
      </c>
      <c r="BX7" s="61" t="n">
        <f aca="false">IFERROR(__xludf.dummyfunction("""COMPUTED_VALUE"""),0)</f>
        <v>0</v>
      </c>
      <c r="BY7" s="61" t="n">
        <f aca="false">IFERROR(__xludf.dummyfunction("""COMPUTED_VALUE"""),0)</f>
        <v>0</v>
      </c>
      <c r="BZ7" s="61" t="n">
        <f aca="false">IFERROR(__xludf.dummyfunction("""COMPUTED_VALUE"""),0)</f>
        <v>0</v>
      </c>
      <c r="CA7" s="61" t="n">
        <f aca="false">IFERROR(__xludf.dummyfunction("""COMPUTED_VALUE"""),100)</f>
        <v>100</v>
      </c>
      <c r="CB7" s="61" t="n">
        <f aca="false">IFERROR(__xludf.dummyfunction("""COMPUTED_VALUE"""),50)</f>
        <v>50</v>
      </c>
    </row>
    <row r="8" customFormat="false" ht="15.75" hidden="false" customHeight="true" outlineLevel="0" collapsed="false">
      <c r="A8" s="13" t="str">
        <f aca="false">$E8&amp;"-"&amp;$F8</f>
        <v>202069560-1</v>
      </c>
      <c r="B8" s="18" t="n">
        <f aca="false">$W8</f>
        <v>0</v>
      </c>
      <c r="C8" s="13"/>
      <c r="D8" s="63" t="n">
        <v>4</v>
      </c>
      <c r="E8" s="53" t="s">
        <v>911</v>
      </c>
      <c r="F8" s="53" t="s">
        <v>58</v>
      </c>
      <c r="G8" s="53" t="s">
        <v>912</v>
      </c>
      <c r="H8" s="53" t="s">
        <v>81</v>
      </c>
      <c r="I8" s="53" t="s">
        <v>342</v>
      </c>
      <c r="J8" s="53" t="s">
        <v>913</v>
      </c>
      <c r="K8" s="53" t="s">
        <v>914</v>
      </c>
      <c r="L8" s="53" t="s">
        <v>58</v>
      </c>
      <c r="M8" s="53" t="s">
        <v>156</v>
      </c>
      <c r="N8" s="53" t="s">
        <v>915</v>
      </c>
      <c r="O8" s="54" t="n">
        <f aca="false">$AA8</f>
        <v>0</v>
      </c>
      <c r="P8" s="54" t="n">
        <f aca="false">$AE8</f>
        <v>0</v>
      </c>
      <c r="Q8" s="54" t="n">
        <f aca="false">IFERROR(IF($V8&lt;&gt;0,ROUND((MAX(O8:P8)*0.5+$V8*0.5),0),ROUND(($O8*0.5+$P8*0.5),0)),)</f>
        <v>0</v>
      </c>
      <c r="R8" s="54" t="n">
        <f aca="false">$AU8</f>
        <v>0</v>
      </c>
      <c r="S8" s="54" t="n">
        <f aca="false">$BH8</f>
        <v>0</v>
      </c>
      <c r="T8" s="54" t="n">
        <f aca="false">$BS8</f>
        <v>0</v>
      </c>
      <c r="U8" s="54" t="n">
        <f aca="false">$CB8</f>
        <v>0</v>
      </c>
      <c r="V8" s="55" t="n">
        <f aca="false">$AI8</f>
        <v>0</v>
      </c>
      <c r="W8" s="56" t="n">
        <f aca="false">IF($Q8&gt;=55,ROUND($Q8*$Q$3+$R8*$R$3+$S8*$S$3+$T8*$T$3+$U8*$U$3,0),$Q8)</f>
        <v>0</v>
      </c>
      <c r="X8" s="54" t="n">
        <f aca="false">IFERROR(ROUND(VLOOKUP(N8,#REF!,6,0),0)*2,)</f>
        <v>0</v>
      </c>
      <c r="Y8" s="57"/>
      <c r="Z8" s="57"/>
      <c r="AA8" s="58" t="n">
        <f aca="false">IFERROR(SUM(X8:Z8),0)</f>
        <v>0</v>
      </c>
      <c r="AB8" s="57"/>
      <c r="AC8" s="57"/>
      <c r="AD8" s="82"/>
      <c r="AE8" s="58" t="n">
        <f aca="false">ROUND(AB8+(AC8*AD8),0)</f>
        <v>0</v>
      </c>
      <c r="AF8" s="57"/>
      <c r="AG8" s="57"/>
      <c r="AH8" s="57"/>
      <c r="AI8" s="58" t="n">
        <f aca="false">ROUND(SUM(AF8:AG8)*AH8,0)</f>
        <v>0</v>
      </c>
      <c r="AJ8" s="61" t="n">
        <f aca="false">IFERROR(__xludf.dummyfunction("""COMPUTED_VALUE"""),0)</f>
        <v>0</v>
      </c>
      <c r="AK8" s="61" t="n">
        <f aca="false">IFERROR(__xludf.dummyfunction("""COMPUTED_VALUE"""),0)</f>
        <v>0</v>
      </c>
      <c r="AL8" s="61" t="n">
        <f aca="false">IFERROR(__xludf.dummyfunction("""COMPUTED_VALUE"""),0)</f>
        <v>0</v>
      </c>
      <c r="AM8" s="61" t="n">
        <f aca="false">IFERROR(__xludf.dummyfunction("""COMPUTED_VALUE"""),0)</f>
        <v>0</v>
      </c>
      <c r="AN8" s="61" t="n">
        <f aca="false">IFERROR(__xludf.dummyfunction("""COMPUTED_VALUE"""),0)</f>
        <v>0</v>
      </c>
      <c r="AO8" s="61" t="n">
        <f aca="false">IFERROR(__xludf.dummyfunction("""COMPUTED_VALUE"""),0)</f>
        <v>0</v>
      </c>
      <c r="AP8" s="61" t="n">
        <f aca="false">IFERROR(__xludf.dummyfunction("""COMPUTED_VALUE"""),0)</f>
        <v>0</v>
      </c>
      <c r="AQ8" s="61" t="n">
        <f aca="false">IFERROR(__xludf.dummyfunction("""COMPUTED_VALUE"""),0)</f>
        <v>0</v>
      </c>
      <c r="AR8" s="61" t="n">
        <f aca="false">IFERROR(__xludf.dummyfunction("""COMPUTED_VALUE"""),0)</f>
        <v>0</v>
      </c>
      <c r="AS8" s="61" t="n">
        <f aca="false">IFERROR(__xludf.dummyfunction("""COMPUTED_VALUE"""),0)</f>
        <v>0</v>
      </c>
      <c r="AT8" s="62"/>
      <c r="AU8" s="58" t="n">
        <f aca="false">IFERROR(AVERAGE(AJ8:AT8),0)</f>
        <v>0</v>
      </c>
      <c r="AV8" s="62"/>
      <c r="AW8" s="62"/>
      <c r="AX8" s="62"/>
      <c r="AY8" s="62"/>
      <c r="AZ8" s="62"/>
      <c r="BA8" s="62"/>
      <c r="BB8" s="62"/>
      <c r="BC8" s="62" t="n">
        <v>0</v>
      </c>
      <c r="BD8" s="62"/>
      <c r="BE8" s="62"/>
      <c r="BF8" s="62"/>
      <c r="BG8" s="62"/>
      <c r="BH8" s="58" t="n">
        <f aca="false">IFERROR(AVERAGE(AV8:BG8),0)</f>
        <v>0</v>
      </c>
      <c r="BI8" s="62" t="n">
        <v>0</v>
      </c>
      <c r="BJ8" s="62" t="n">
        <v>0</v>
      </c>
      <c r="BK8" s="62" t="n">
        <v>0</v>
      </c>
      <c r="BL8" s="62" t="n">
        <v>0</v>
      </c>
      <c r="BM8" s="62" t="n">
        <v>0</v>
      </c>
      <c r="BN8" s="62" t="n">
        <v>0</v>
      </c>
      <c r="BO8" s="62" t="n">
        <v>0</v>
      </c>
      <c r="BP8" s="62" t="n">
        <v>0</v>
      </c>
      <c r="BQ8" s="62" t="n">
        <v>0</v>
      </c>
      <c r="BR8" s="62" t="n">
        <v>0</v>
      </c>
      <c r="BS8" s="58" t="n">
        <f aca="false">IFERROR(AVERAGE(BI8:BR8),0)</f>
        <v>0</v>
      </c>
      <c r="BT8" s="61" t="n">
        <f aca="false">IFERROR(__xludf.dummyfunction("""COMPUTED_VALUE"""),0)</f>
        <v>0</v>
      </c>
      <c r="BU8" s="61" t="n">
        <f aca="false">IFERROR(__xludf.dummyfunction("""COMPUTED_VALUE"""),0)</f>
        <v>0</v>
      </c>
      <c r="BV8" s="61" t="n">
        <f aca="false">IFERROR(__xludf.dummyfunction("""COMPUTED_VALUE"""),0)</f>
        <v>0</v>
      </c>
      <c r="BW8" s="61" t="n">
        <f aca="false">IFERROR(__xludf.dummyfunction("""COMPUTED_VALUE"""),0)</f>
        <v>0</v>
      </c>
      <c r="BX8" s="61" t="n">
        <f aca="false">IFERROR(__xludf.dummyfunction("""COMPUTED_VALUE"""),0)</f>
        <v>0</v>
      </c>
      <c r="BY8" s="61" t="n">
        <f aca="false">IFERROR(__xludf.dummyfunction("""COMPUTED_VALUE"""),0)</f>
        <v>0</v>
      </c>
      <c r="BZ8" s="61" t="n">
        <f aca="false">IFERROR(__xludf.dummyfunction("""COMPUTED_VALUE"""),0)</f>
        <v>0</v>
      </c>
      <c r="CA8" s="61" t="n">
        <f aca="false">IFERROR(__xludf.dummyfunction("""COMPUTED_VALUE"""),0)</f>
        <v>0</v>
      </c>
      <c r="CB8" s="61" t="n">
        <f aca="false">IFERROR(__xludf.dummyfunction("""COMPUTED_VALUE"""),0)</f>
        <v>0</v>
      </c>
    </row>
    <row r="9" customFormat="false" ht="15.75" hidden="false" customHeight="true" outlineLevel="0" collapsed="false">
      <c r="A9" s="13" t="str">
        <f aca="false">$E9&amp;"-"&amp;$F9</f>
        <v>202069509-1</v>
      </c>
      <c r="B9" s="18" t="n">
        <f aca="false">$W9</f>
        <v>65</v>
      </c>
      <c r="C9" s="13"/>
      <c r="D9" s="63" t="n">
        <v>5</v>
      </c>
      <c r="E9" s="53" t="s">
        <v>916</v>
      </c>
      <c r="F9" s="53" t="s">
        <v>58</v>
      </c>
      <c r="G9" s="53" t="s">
        <v>917</v>
      </c>
      <c r="H9" s="53" t="s">
        <v>113</v>
      </c>
      <c r="I9" s="53" t="s">
        <v>124</v>
      </c>
      <c r="J9" s="53" t="s">
        <v>410</v>
      </c>
      <c r="K9" s="53" t="s">
        <v>918</v>
      </c>
      <c r="L9" s="53" t="s">
        <v>58</v>
      </c>
      <c r="M9" s="53" t="s">
        <v>156</v>
      </c>
      <c r="N9" s="53" t="s">
        <v>919</v>
      </c>
      <c r="O9" s="54" t="n">
        <f aca="false">$AA9</f>
        <v>71</v>
      </c>
      <c r="P9" s="54" t="n">
        <f aca="false">$AE9</f>
        <v>65</v>
      </c>
      <c r="Q9" s="54" t="n">
        <f aca="false">IFERROR(IF($V9&lt;&gt;0,ROUND((MAX(O9:P9)*0.5+$V9*0.5),0),ROUND(($O9*0.5+$P9*0.5),0)),)</f>
        <v>68</v>
      </c>
      <c r="R9" s="54" t="n">
        <f aca="false">$AU9</f>
        <v>85.2</v>
      </c>
      <c r="S9" s="54" t="n">
        <f aca="false">$BH9</f>
        <v>33.9</v>
      </c>
      <c r="T9" s="54" t="n">
        <f aca="false">$BS9</f>
        <v>61.2</v>
      </c>
      <c r="U9" s="54" t="n">
        <f aca="false">$CB9</f>
        <v>0</v>
      </c>
      <c r="V9" s="55" t="n">
        <f aca="false">$AI9</f>
        <v>0</v>
      </c>
      <c r="W9" s="56" t="n">
        <f aca="false">IF($Q9&gt;=55,ROUND($Q9*$Q$3+$R9*$R$3+$S9*$S$3+$T9*$T$3+$U9*$U$3,0),$Q9)</f>
        <v>65</v>
      </c>
      <c r="X9" s="54" t="n">
        <v>15</v>
      </c>
      <c r="Y9" s="57" t="n">
        <v>26</v>
      </c>
      <c r="Z9" s="57" t="n">
        <v>30</v>
      </c>
      <c r="AA9" s="58" t="n">
        <f aca="false">IFERROR(SUM(X9:Z9),0)</f>
        <v>71</v>
      </c>
      <c r="AB9" s="57" t="n">
        <v>25</v>
      </c>
      <c r="AC9" s="57" t="n">
        <v>40</v>
      </c>
      <c r="AD9" s="82" t="n">
        <v>1</v>
      </c>
      <c r="AE9" s="58" t="n">
        <f aca="false">ROUND(AB9+(AC9*AD9),0)</f>
        <v>65</v>
      </c>
      <c r="AF9" s="57"/>
      <c r="AG9" s="57"/>
      <c r="AH9" s="57"/>
      <c r="AI9" s="58" t="n">
        <f aca="false">ROUND(SUM(AF9:AG9)*AH9,0)</f>
        <v>0</v>
      </c>
      <c r="AJ9" s="61" t="n">
        <f aca="false">IFERROR(__xludf.dummyfunction("""COMPUTED_VALUE"""),100)</f>
        <v>100</v>
      </c>
      <c r="AK9" s="61" t="n">
        <f aca="false">IFERROR(__xludf.dummyfunction("""COMPUTED_VALUE"""),100)</f>
        <v>100</v>
      </c>
      <c r="AL9" s="61" t="n">
        <f aca="false">IFERROR(__xludf.dummyfunction("""COMPUTED_VALUE"""),100)</f>
        <v>100</v>
      </c>
      <c r="AM9" s="61" t="n">
        <f aca="false">IFERROR(__xludf.dummyfunction("""COMPUTED_VALUE"""),75)</f>
        <v>75</v>
      </c>
      <c r="AN9" s="61" t="n">
        <f aca="false">IFERROR(__xludf.dummyfunction("""COMPUTED_VALUE"""),100)</f>
        <v>100</v>
      </c>
      <c r="AO9" s="61" t="n">
        <f aca="false">IFERROR(__xludf.dummyfunction("""COMPUTED_VALUE"""),80)</f>
        <v>80</v>
      </c>
      <c r="AP9" s="61" t="n">
        <f aca="false">IFERROR(__xludf.dummyfunction("""COMPUTED_VALUE"""),100)</f>
        <v>100</v>
      </c>
      <c r="AQ9" s="61" t="n">
        <f aca="false">IFERROR(__xludf.dummyfunction("""COMPUTED_VALUE"""),17)</f>
        <v>17</v>
      </c>
      <c r="AR9" s="61" t="n">
        <f aca="false">IFERROR(__xludf.dummyfunction("""COMPUTED_VALUE"""),80)</f>
        <v>80</v>
      </c>
      <c r="AS9" s="61" t="n">
        <f aca="false">IFERROR(__xludf.dummyfunction("""COMPUTED_VALUE"""),100)</f>
        <v>100</v>
      </c>
      <c r="AT9" s="62"/>
      <c r="AU9" s="58" t="n">
        <f aca="false">IFERROR(AVERAGE(AJ9:AT9),0)</f>
        <v>85.2</v>
      </c>
      <c r="AV9" s="62" t="n">
        <v>0</v>
      </c>
      <c r="AW9" s="62" t="n">
        <v>100</v>
      </c>
      <c r="AX9" s="62" t="n">
        <v>0</v>
      </c>
      <c r="AY9" s="62" t="n">
        <v>78</v>
      </c>
      <c r="AZ9" s="62" t="n">
        <v>0</v>
      </c>
      <c r="BA9" s="62" t="n">
        <v>89</v>
      </c>
      <c r="BB9" s="62" t="n">
        <v>72</v>
      </c>
      <c r="BC9" s="62" t="n">
        <v>0</v>
      </c>
      <c r="BD9" s="62" t="n">
        <v>0</v>
      </c>
      <c r="BE9" s="62" t="n">
        <v>0</v>
      </c>
      <c r="BF9" s="62"/>
      <c r="BG9" s="62"/>
      <c r="BH9" s="58" t="n">
        <f aca="false">IFERROR(AVERAGE(AV9:BG9),0)</f>
        <v>33.9</v>
      </c>
      <c r="BI9" s="62" t="n">
        <v>87</v>
      </c>
      <c r="BJ9" s="62" t="n">
        <v>95</v>
      </c>
      <c r="BK9" s="62" t="n">
        <v>100</v>
      </c>
      <c r="BL9" s="62" t="n">
        <v>85</v>
      </c>
      <c r="BM9" s="62" t="n">
        <v>95</v>
      </c>
      <c r="BN9" s="62" t="n">
        <v>15</v>
      </c>
      <c r="BO9" s="62" t="n">
        <v>45</v>
      </c>
      <c r="BP9" s="62" t="n">
        <v>20</v>
      </c>
      <c r="BQ9" s="62" t="n">
        <v>20</v>
      </c>
      <c r="BR9" s="62" t="n">
        <v>50</v>
      </c>
      <c r="BS9" s="58" t="n">
        <f aca="false">IFERROR(AVERAGE(BI9:BR9),0)</f>
        <v>61.2</v>
      </c>
      <c r="BT9" s="61" t="n">
        <f aca="false">IFERROR(__xludf.dummyfunction("""COMPUTED_VALUE"""),0)</f>
        <v>0</v>
      </c>
      <c r="BU9" s="61" t="n">
        <f aca="false">IFERROR(__xludf.dummyfunction("""COMPUTED_VALUE"""),0)</f>
        <v>0</v>
      </c>
      <c r="BV9" s="61" t="n">
        <f aca="false">IFERROR(__xludf.dummyfunction("""COMPUTED_VALUE"""),0)</f>
        <v>0</v>
      </c>
      <c r="BW9" s="61" t="n">
        <f aca="false">IFERROR(__xludf.dummyfunction("""COMPUTED_VALUE"""),0)</f>
        <v>0</v>
      </c>
      <c r="BX9" s="61" t="n">
        <f aca="false">IFERROR(__xludf.dummyfunction("""COMPUTED_VALUE"""),0)</f>
        <v>0</v>
      </c>
      <c r="BY9" s="61" t="n">
        <f aca="false">IFERROR(__xludf.dummyfunction("""COMPUTED_VALUE"""),0)</f>
        <v>0</v>
      </c>
      <c r="BZ9" s="61" t="n">
        <f aca="false">IFERROR(__xludf.dummyfunction("""COMPUTED_VALUE"""),0)</f>
        <v>0</v>
      </c>
      <c r="CA9" s="61" t="n">
        <f aca="false">IFERROR(__xludf.dummyfunction("""COMPUTED_VALUE"""),0)</f>
        <v>0</v>
      </c>
      <c r="CB9" s="61" t="n">
        <f aca="false">IFERROR(__xludf.dummyfunction("""COMPUTED_VALUE"""),0)</f>
        <v>0</v>
      </c>
    </row>
    <row r="10" customFormat="false" ht="15.75" hidden="false" customHeight="true" outlineLevel="0" collapsed="false">
      <c r="A10" s="13" t="str">
        <f aca="false">$E10&amp;"-"&amp;$F10</f>
        <v>202069520-2</v>
      </c>
      <c r="B10" s="18" t="n">
        <f aca="false">$W10</f>
        <v>85</v>
      </c>
      <c r="C10" s="13"/>
      <c r="D10" s="63" t="n">
        <v>6</v>
      </c>
      <c r="E10" s="53" t="s">
        <v>920</v>
      </c>
      <c r="F10" s="53" t="s">
        <v>67</v>
      </c>
      <c r="G10" s="53" t="s">
        <v>921</v>
      </c>
      <c r="H10" s="53" t="s">
        <v>122</v>
      </c>
      <c r="I10" s="53" t="s">
        <v>922</v>
      </c>
      <c r="J10" s="53" t="s">
        <v>923</v>
      </c>
      <c r="K10" s="53" t="s">
        <v>924</v>
      </c>
      <c r="L10" s="53" t="s">
        <v>58</v>
      </c>
      <c r="M10" s="53" t="s">
        <v>156</v>
      </c>
      <c r="N10" s="53" t="s">
        <v>925</v>
      </c>
      <c r="O10" s="54" t="n">
        <f aca="false">$AA10</f>
        <v>83</v>
      </c>
      <c r="P10" s="54" t="n">
        <f aca="false">$AE10</f>
        <v>95</v>
      </c>
      <c r="Q10" s="54" t="n">
        <f aca="false">IFERROR(IF($V10&lt;&gt;0,ROUND((MAX(O10:P10)*0.5+$V10*0.5),0),ROUND(($O10*0.5+$P10*0.5),0)),)</f>
        <v>89</v>
      </c>
      <c r="R10" s="54" t="n">
        <f aca="false">$AU10</f>
        <v>60.7</v>
      </c>
      <c r="S10" s="54" t="n">
        <f aca="false">$BH10</f>
        <v>100</v>
      </c>
      <c r="T10" s="54" t="n">
        <f aca="false">$BS10</f>
        <v>93.5</v>
      </c>
      <c r="U10" s="54" t="n">
        <f aca="false">$CB10</f>
        <v>95.5</v>
      </c>
      <c r="V10" s="55" t="n">
        <f aca="false">$AI10</f>
        <v>0</v>
      </c>
      <c r="W10" s="56" t="n">
        <f aca="false">IF($Q10&gt;=55,ROUND($Q10*$Q$3+$R10*$R$3+$S10*$S$3+$T10*$T$3+$U10*$U$3,0),$Q10)</f>
        <v>85</v>
      </c>
      <c r="X10" s="54" t="n">
        <v>20</v>
      </c>
      <c r="Y10" s="57" t="n">
        <v>28</v>
      </c>
      <c r="Z10" s="57" t="n">
        <v>35</v>
      </c>
      <c r="AA10" s="58" t="n">
        <f aca="false">IFERROR(SUM(X10:Z10),0)</f>
        <v>83</v>
      </c>
      <c r="AB10" s="57" t="n">
        <v>25</v>
      </c>
      <c r="AC10" s="57" t="n">
        <v>70</v>
      </c>
      <c r="AD10" s="82" t="n">
        <v>1</v>
      </c>
      <c r="AE10" s="58" t="n">
        <f aca="false">ROUND(AB10+(AC10*AD10),0)</f>
        <v>95</v>
      </c>
      <c r="AF10" s="57"/>
      <c r="AG10" s="57"/>
      <c r="AH10" s="57"/>
      <c r="AI10" s="58" t="n">
        <f aca="false">ROUND(SUM(AF10:AG10)*AH10,0)</f>
        <v>0</v>
      </c>
      <c r="AJ10" s="61" t="n">
        <f aca="false">IFERROR(__xludf.dummyfunction("""COMPUTED_VALUE"""),0)</f>
        <v>0</v>
      </c>
      <c r="AK10" s="61" t="n">
        <f aca="false">IFERROR(__xludf.dummyfunction("""COMPUTED_VALUE"""),0)</f>
        <v>0</v>
      </c>
      <c r="AL10" s="61" t="n">
        <f aca="false">IFERROR(__xludf.dummyfunction("""COMPUTED_VALUE"""),100)</f>
        <v>100</v>
      </c>
      <c r="AM10" s="61" t="n">
        <f aca="false">IFERROR(__xludf.dummyfunction("""COMPUTED_VALUE"""),100)</f>
        <v>100</v>
      </c>
      <c r="AN10" s="61" t="n">
        <f aca="false">IFERROR(__xludf.dummyfunction("""COMPUTED_VALUE"""),100)</f>
        <v>100</v>
      </c>
      <c r="AO10" s="61" t="n">
        <f aca="false">IFERROR(__xludf.dummyfunction("""COMPUTED_VALUE"""),60)</f>
        <v>60</v>
      </c>
      <c r="AP10" s="61" t="n">
        <f aca="false">IFERROR(__xludf.dummyfunction("""COMPUTED_VALUE"""),100)</f>
        <v>100</v>
      </c>
      <c r="AQ10" s="61" t="n">
        <f aca="false">IFERROR(__xludf.dummyfunction("""COMPUTED_VALUE"""),67)</f>
        <v>67</v>
      </c>
      <c r="AR10" s="61" t="n">
        <f aca="false">IFERROR(__xludf.dummyfunction("""COMPUTED_VALUE"""),80)</f>
        <v>80</v>
      </c>
      <c r="AS10" s="61" t="n">
        <f aca="false">IFERROR(__xludf.dummyfunction("""COMPUTED_VALUE"""),0)</f>
        <v>0</v>
      </c>
      <c r="AT10" s="62"/>
      <c r="AU10" s="58" t="n">
        <f aca="false">IFERROR(AVERAGE(AJ10:AT10),0)</f>
        <v>60.7</v>
      </c>
      <c r="AV10" s="62" t="n">
        <v>100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/>
      <c r="BG10" s="62"/>
      <c r="BH10" s="58" t="n">
        <f aca="false">IFERROR(AVERAGE(AV10:BG10),0)</f>
        <v>100</v>
      </c>
      <c r="BI10" s="62" t="n">
        <v>100</v>
      </c>
      <c r="BJ10" s="62" t="n">
        <v>100</v>
      </c>
      <c r="BK10" s="62" t="n">
        <v>100</v>
      </c>
      <c r="BL10" s="62" t="n">
        <v>80</v>
      </c>
      <c r="BM10" s="62" t="n">
        <v>100</v>
      </c>
      <c r="BN10" s="62" t="n">
        <v>55</v>
      </c>
      <c r="BO10" s="62" t="n">
        <v>100</v>
      </c>
      <c r="BP10" s="62" t="n">
        <v>100</v>
      </c>
      <c r="BQ10" s="62" t="n">
        <v>100</v>
      </c>
      <c r="BR10" s="62" t="n">
        <v>100</v>
      </c>
      <c r="BS10" s="58" t="n">
        <f aca="false">IFERROR(AVERAGE(BI10:BR10),0)</f>
        <v>93.5</v>
      </c>
      <c r="BT10" s="61" t="n">
        <f aca="false">IFERROR(__xludf.dummyfunction("""COMPUTED_VALUE"""),100)</f>
        <v>100</v>
      </c>
      <c r="BU10" s="61" t="n">
        <f aca="false">IFERROR(__xludf.dummyfunction("""COMPUTED_VALUE"""),100)</f>
        <v>100</v>
      </c>
      <c r="BV10" s="61" t="n">
        <f aca="false">IFERROR(__xludf.dummyfunction("""COMPUTED_VALUE"""),84)</f>
        <v>84</v>
      </c>
      <c r="BW10" s="61" t="n">
        <f aca="false">IFERROR(__xludf.dummyfunction("""COMPUTED_VALUE"""),100)</f>
        <v>100</v>
      </c>
      <c r="BX10" s="61" t="n">
        <f aca="false">IFERROR(__xludf.dummyfunction("""COMPUTED_VALUE"""),100)</f>
        <v>100</v>
      </c>
      <c r="BY10" s="61" t="n">
        <f aca="false">IFERROR(__xludf.dummyfunction("""COMPUTED_VALUE"""),100)</f>
        <v>100</v>
      </c>
      <c r="BZ10" s="61" t="n">
        <f aca="false">IFERROR(__xludf.dummyfunction("""COMPUTED_VALUE"""),80)</f>
        <v>80</v>
      </c>
      <c r="CA10" s="61" t="n">
        <f aca="false">IFERROR(__xludf.dummyfunction("""COMPUTED_VALUE"""),100)</f>
        <v>100</v>
      </c>
      <c r="CB10" s="61" t="n">
        <f aca="false">IFERROR(__xludf.dummyfunction("""COMPUTED_VALUE"""),95.5)</f>
        <v>95.5</v>
      </c>
    </row>
    <row r="11" customFormat="false" ht="15.75" hidden="false" customHeight="true" outlineLevel="0" collapsed="false">
      <c r="A11" s="13" t="str">
        <f aca="false">$E11&amp;"-"&amp;$F11</f>
        <v>202060529-7</v>
      </c>
      <c r="B11" s="18" t="n">
        <f aca="false">$W11</f>
        <v>99</v>
      </c>
      <c r="C11" s="13"/>
      <c r="D11" s="63" t="n">
        <v>7</v>
      </c>
      <c r="E11" s="53" t="s">
        <v>926</v>
      </c>
      <c r="F11" s="53" t="s">
        <v>75</v>
      </c>
      <c r="G11" s="53" t="s">
        <v>927</v>
      </c>
      <c r="H11" s="53" t="s">
        <v>58</v>
      </c>
      <c r="I11" s="53" t="s">
        <v>928</v>
      </c>
      <c r="J11" s="53" t="s">
        <v>493</v>
      </c>
      <c r="K11" s="53" t="s">
        <v>929</v>
      </c>
      <c r="L11" s="53" t="s">
        <v>58</v>
      </c>
      <c r="M11" s="53" t="s">
        <v>64</v>
      </c>
      <c r="N11" s="53" t="s">
        <v>930</v>
      </c>
      <c r="O11" s="54" t="n">
        <f aca="false">$AA11</f>
        <v>95</v>
      </c>
      <c r="P11" s="54" t="n">
        <f aca="false">$AE11</f>
        <v>100</v>
      </c>
      <c r="Q11" s="54" t="n">
        <f aca="false">IFERROR(IF($V11&lt;&gt;0,ROUND((MAX(O11:P11)*0.5+$V11*0.5),0),ROUND(($O11*0.5+$P11*0.5),0)),)</f>
        <v>98</v>
      </c>
      <c r="R11" s="54" t="n">
        <f aca="false">$AU11</f>
        <v>98.3</v>
      </c>
      <c r="S11" s="54" t="n">
        <f aca="false">$BH11</f>
        <v>100</v>
      </c>
      <c r="T11" s="54" t="n">
        <f aca="false">$BS11</f>
        <v>100</v>
      </c>
      <c r="U11" s="54" t="n">
        <f aca="false">$CB11</f>
        <v>100</v>
      </c>
      <c r="V11" s="55" t="n">
        <f aca="false">$AI11</f>
        <v>0</v>
      </c>
      <c r="W11" s="56" t="n">
        <f aca="false">IF($Q11&gt;=55,ROUND($Q11*$Q$3+$R11*$R$3+$S11*$S$3+$T11*$T$3+$U11*$U$3,0),$Q11)</f>
        <v>99</v>
      </c>
      <c r="X11" s="54" t="n">
        <v>20</v>
      </c>
      <c r="Y11" s="57" t="n">
        <v>30</v>
      </c>
      <c r="Z11" s="57" t="n">
        <v>45</v>
      </c>
      <c r="AA11" s="58" t="n">
        <f aca="false">IFERROR(SUM(X11:Z11),0)</f>
        <v>95</v>
      </c>
      <c r="AB11" s="57" t="n">
        <v>30</v>
      </c>
      <c r="AC11" s="57" t="n">
        <v>70</v>
      </c>
      <c r="AD11" s="82" t="n">
        <v>1</v>
      </c>
      <c r="AE11" s="58" t="n">
        <f aca="false">ROUND(AB11+(AC11*AD11),0)</f>
        <v>100</v>
      </c>
      <c r="AF11" s="57"/>
      <c r="AG11" s="57"/>
      <c r="AH11" s="57"/>
      <c r="AI11" s="58" t="n">
        <f aca="false">ROUND(SUM(AF11:AG11)*AH11,0)</f>
        <v>0</v>
      </c>
      <c r="AJ11" s="61" t="n">
        <f aca="false">IFERROR(__xludf.dummyfunction("""COMPUTED_VALUE"""),100)</f>
        <v>100</v>
      </c>
      <c r="AK11" s="61" t="n">
        <f aca="false">IFERROR(__xludf.dummyfunction("""COMPUTED_VALUE"""),100)</f>
        <v>100</v>
      </c>
      <c r="AL11" s="61" t="n">
        <f aca="false">IFERROR(__xludf.dummyfunction("""COMPUTED_VALUE"""),100)</f>
        <v>100</v>
      </c>
      <c r="AM11" s="61" t="n">
        <f aca="false">IFERROR(__xludf.dummyfunction("""COMPUTED_VALUE"""),100)</f>
        <v>100</v>
      </c>
      <c r="AN11" s="61" t="n">
        <f aca="false">IFERROR(__xludf.dummyfunction("""COMPUTED_VALUE"""),100)</f>
        <v>100</v>
      </c>
      <c r="AO11" s="61" t="n">
        <f aca="false">IFERROR(__xludf.dummyfunction("""COMPUTED_VALUE"""),100)</f>
        <v>100</v>
      </c>
      <c r="AP11" s="61" t="n">
        <f aca="false">IFERROR(__xludf.dummyfunction("""COMPUTED_VALUE"""),100)</f>
        <v>100</v>
      </c>
      <c r="AQ11" s="61" t="n">
        <f aca="false">IFERROR(__xludf.dummyfunction("""COMPUTED_VALUE"""),83)</f>
        <v>83</v>
      </c>
      <c r="AR11" s="61" t="n">
        <f aca="false">IFERROR(__xludf.dummyfunction("""COMPUTED_VALUE"""),100)</f>
        <v>100</v>
      </c>
      <c r="AS11" s="61" t="n">
        <f aca="false">IFERROR(__xludf.dummyfunction("""COMPUTED_VALUE"""),100)</f>
        <v>100</v>
      </c>
      <c r="AT11" s="62"/>
      <c r="AU11" s="58" t="n">
        <f aca="false">IFERROR(AVERAGE(AJ11:AT11),0)</f>
        <v>98.3</v>
      </c>
      <c r="AV11" s="62" t="n">
        <v>100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100</v>
      </c>
      <c r="BD11" s="62" t="n">
        <v>100</v>
      </c>
      <c r="BE11" s="62" t="n">
        <v>100</v>
      </c>
      <c r="BF11" s="62"/>
      <c r="BG11" s="62"/>
      <c r="BH11" s="58" t="n">
        <f aca="false">IFERROR(AVERAGE(AV11:BG11),0)</f>
        <v>100</v>
      </c>
      <c r="BI11" s="62" t="n">
        <v>100</v>
      </c>
      <c r="BJ11" s="62" t="n">
        <v>100</v>
      </c>
      <c r="BK11" s="62" t="n">
        <v>100</v>
      </c>
      <c r="BL11" s="62" t="n">
        <v>100</v>
      </c>
      <c r="BM11" s="62" t="n">
        <v>100</v>
      </c>
      <c r="BN11" s="62" t="n">
        <v>100</v>
      </c>
      <c r="BO11" s="62" t="n">
        <v>100</v>
      </c>
      <c r="BP11" s="62" t="n">
        <v>100</v>
      </c>
      <c r="BQ11" s="62" t="n">
        <v>100</v>
      </c>
      <c r="BR11" s="62" t="n">
        <v>100</v>
      </c>
      <c r="BS11" s="58" t="n">
        <f aca="false">IFERROR(AVERAGE(BI11:BR11),0)</f>
        <v>100</v>
      </c>
      <c r="BT11" s="61" t="n">
        <f aca="false">IFERROR(__xludf.dummyfunction("""COMPUTED_VALUE"""),100)</f>
        <v>100</v>
      </c>
      <c r="BU11" s="61" t="n">
        <f aca="false">IFERROR(__xludf.dummyfunction("""COMPUTED_VALUE"""),100)</f>
        <v>100</v>
      </c>
      <c r="BV11" s="61" t="n">
        <f aca="false">IFERROR(__xludf.dummyfunction("""COMPUTED_VALUE"""),100)</f>
        <v>100</v>
      </c>
      <c r="BW11" s="61" t="n">
        <f aca="false">IFERROR(__xludf.dummyfunction("""COMPUTED_VALUE"""),100)</f>
        <v>100</v>
      </c>
      <c r="BX11" s="61" t="n">
        <f aca="false">IFERROR(__xludf.dummyfunction("""COMPUTED_VALUE"""),100)</f>
        <v>100</v>
      </c>
      <c r="BY11" s="61" t="n">
        <f aca="false">IFERROR(__xludf.dummyfunction("""COMPUTED_VALUE"""),100)</f>
        <v>100</v>
      </c>
      <c r="BZ11" s="61" t="n">
        <f aca="false">IFERROR(__xludf.dummyfunction("""COMPUTED_VALUE"""),100)</f>
        <v>100</v>
      </c>
      <c r="CA11" s="61" t="n">
        <f aca="false">IFERROR(__xludf.dummyfunction("""COMPUTED_VALUE"""),100)</f>
        <v>100</v>
      </c>
      <c r="CB11" s="61" t="n">
        <f aca="false">IFERROR(__xludf.dummyfunction("""COMPUTED_VALUE"""),100)</f>
        <v>100</v>
      </c>
    </row>
    <row r="12" customFormat="false" ht="15.75" hidden="false" customHeight="true" outlineLevel="0" collapsed="false">
      <c r="A12" s="13" t="str">
        <f aca="false">$E12&amp;"-"&amp;$F12</f>
        <v>202069552-0</v>
      </c>
      <c r="B12" s="18" t="n">
        <f aca="false">$W12</f>
        <v>0</v>
      </c>
      <c r="C12" s="13"/>
      <c r="D12" s="63" t="n">
        <v>8</v>
      </c>
      <c r="E12" s="53" t="s">
        <v>931</v>
      </c>
      <c r="F12" s="53" t="s">
        <v>81</v>
      </c>
      <c r="G12" s="53" t="s">
        <v>932</v>
      </c>
      <c r="H12" s="53" t="s">
        <v>122</v>
      </c>
      <c r="I12" s="53" t="s">
        <v>933</v>
      </c>
      <c r="J12" s="53" t="s">
        <v>934</v>
      </c>
      <c r="K12" s="53" t="s">
        <v>935</v>
      </c>
      <c r="L12" s="53" t="s">
        <v>58</v>
      </c>
      <c r="M12" s="53" t="s">
        <v>156</v>
      </c>
      <c r="N12" s="53" t="s">
        <v>936</v>
      </c>
      <c r="O12" s="54" t="n">
        <f aca="false">$AA12</f>
        <v>0</v>
      </c>
      <c r="P12" s="54" t="n">
        <f aca="false">$AE12</f>
        <v>0</v>
      </c>
      <c r="Q12" s="54" t="n">
        <f aca="false">IFERROR(IF($V12&lt;&gt;0,ROUND((MAX(O12:P12)*0.5+$V12*0.5),0),ROUND(($O12*0.5+$P12*0.5),0)),)</f>
        <v>0</v>
      </c>
      <c r="R12" s="54" t="n">
        <f aca="false">$AU12</f>
        <v>10</v>
      </c>
      <c r="S12" s="54" t="n">
        <f aca="false">$BH12</f>
        <v>0</v>
      </c>
      <c r="T12" s="54" t="n">
        <f aca="false">$BS12</f>
        <v>0</v>
      </c>
      <c r="U12" s="54" t="n">
        <f aca="false">$CB12</f>
        <v>0</v>
      </c>
      <c r="V12" s="55" t="n">
        <f aca="false">$AI12</f>
        <v>0</v>
      </c>
      <c r="W12" s="56" t="n">
        <f aca="false">IF($Q12&gt;=55,ROUND($Q12*$Q$3+$R12*$R$3+$S12*$S$3+$T12*$T$3+$U12*$U$3,0),$Q12)</f>
        <v>0</v>
      </c>
      <c r="X12" s="54" t="n">
        <f aca="false">IFERROR(ROUND(VLOOKUP(N12,#REF!,6,0),0)*2,)</f>
        <v>0</v>
      </c>
      <c r="Y12" s="57"/>
      <c r="Z12" s="57"/>
      <c r="AA12" s="58" t="n">
        <f aca="false">IFERROR(SUM(X12:Z12),0)</f>
        <v>0</v>
      </c>
      <c r="AB12" s="57"/>
      <c r="AC12" s="57"/>
      <c r="AD12" s="82"/>
      <c r="AE12" s="58" t="n">
        <f aca="false">ROUND(AB12+(AC12*AD12),0)</f>
        <v>0</v>
      </c>
      <c r="AF12" s="57"/>
      <c r="AG12" s="57"/>
      <c r="AH12" s="57"/>
      <c r="AI12" s="58" t="n">
        <f aca="false">ROUND(SUM(AF12:AG12)*AH12,0)</f>
        <v>0</v>
      </c>
      <c r="AJ12" s="61" t="n">
        <f aca="false">IFERROR(__xludf.dummyfunction("""COMPUTED_VALUE"""),100)</f>
        <v>100</v>
      </c>
      <c r="AK12" s="61" t="n">
        <f aca="false">IFERROR(__xludf.dummyfunction("""COMPUTED_VALUE"""),0)</f>
        <v>0</v>
      </c>
      <c r="AL12" s="61" t="n">
        <f aca="false">IFERROR(__xludf.dummyfunction("""COMPUTED_VALUE"""),0)</f>
        <v>0</v>
      </c>
      <c r="AM12" s="61" t="n">
        <f aca="false">IFERROR(__xludf.dummyfunction("""COMPUTED_VALUE"""),0)</f>
        <v>0</v>
      </c>
      <c r="AN12" s="61" t="n">
        <f aca="false">IFERROR(__xludf.dummyfunction("""COMPUTED_VALUE"""),0)</f>
        <v>0</v>
      </c>
      <c r="AO12" s="61" t="n">
        <f aca="false">IFERROR(__xludf.dummyfunction("""COMPUTED_VALUE"""),0)</f>
        <v>0</v>
      </c>
      <c r="AP12" s="61" t="n">
        <f aca="false">IFERROR(__xludf.dummyfunction("""COMPUTED_VALUE"""),0)</f>
        <v>0</v>
      </c>
      <c r="AQ12" s="61" t="n">
        <f aca="false">IFERROR(__xludf.dummyfunction("""COMPUTED_VALUE"""),0)</f>
        <v>0</v>
      </c>
      <c r="AR12" s="61" t="n">
        <f aca="false">IFERROR(__xludf.dummyfunction("""COMPUTED_VALUE"""),0)</f>
        <v>0</v>
      </c>
      <c r="AS12" s="61" t="n">
        <f aca="false">IFERROR(__xludf.dummyfunction("""COMPUTED_VALUE"""),0)</f>
        <v>0</v>
      </c>
      <c r="AT12" s="62"/>
      <c r="AU12" s="58" t="n">
        <f aca="false">IFERROR(AVERAGE(AJ12:AT12),0)</f>
        <v>10</v>
      </c>
      <c r="AV12" s="62" t="n">
        <v>0</v>
      </c>
      <c r="AW12" s="62" t="n">
        <v>0</v>
      </c>
      <c r="AX12" s="62" t="n">
        <v>0</v>
      </c>
      <c r="AY12" s="62" t="n">
        <v>0</v>
      </c>
      <c r="AZ12" s="62" t="n">
        <v>0</v>
      </c>
      <c r="BA12" s="62" t="n">
        <v>0</v>
      </c>
      <c r="BB12" s="62" t="n">
        <v>0</v>
      </c>
      <c r="BC12" s="62" t="n">
        <v>0</v>
      </c>
      <c r="BD12" s="62" t="n">
        <v>0</v>
      </c>
      <c r="BE12" s="62" t="n">
        <v>0</v>
      </c>
      <c r="BF12" s="62"/>
      <c r="BG12" s="62"/>
      <c r="BH12" s="58" t="n">
        <f aca="false">IFERROR(AVERAGE(AV12:BG12),0)</f>
        <v>0</v>
      </c>
      <c r="BI12" s="62" t="n">
        <v>0</v>
      </c>
      <c r="BJ12" s="62" t="n">
        <v>0</v>
      </c>
      <c r="BK12" s="62" t="n">
        <v>0</v>
      </c>
      <c r="BL12" s="62" t="n">
        <v>0</v>
      </c>
      <c r="BM12" s="62" t="n">
        <v>0</v>
      </c>
      <c r="BN12" s="62" t="n">
        <v>0</v>
      </c>
      <c r="BO12" s="62" t="n">
        <v>0</v>
      </c>
      <c r="BP12" s="62" t="n">
        <v>0</v>
      </c>
      <c r="BQ12" s="62" t="n">
        <v>0</v>
      </c>
      <c r="BR12" s="62" t="n">
        <v>0</v>
      </c>
      <c r="BS12" s="58" t="n">
        <f aca="false">IFERROR(AVERAGE(BI12:BR12),0)</f>
        <v>0</v>
      </c>
      <c r="BT12" s="61" t="n">
        <f aca="false">IFERROR(__xludf.dummyfunction("""COMPUTED_VALUE"""),0)</f>
        <v>0</v>
      </c>
      <c r="BU12" s="61" t="n">
        <f aca="false">IFERROR(__xludf.dummyfunction("""COMPUTED_VALUE"""),0)</f>
        <v>0</v>
      </c>
      <c r="BV12" s="61" t="n">
        <f aca="false">IFERROR(__xludf.dummyfunction("""COMPUTED_VALUE"""),0)</f>
        <v>0</v>
      </c>
      <c r="BW12" s="61" t="n">
        <f aca="false">IFERROR(__xludf.dummyfunction("""COMPUTED_VALUE"""),0)</f>
        <v>0</v>
      </c>
      <c r="BX12" s="61" t="n">
        <f aca="false">IFERROR(__xludf.dummyfunction("""COMPUTED_VALUE"""),0)</f>
        <v>0</v>
      </c>
      <c r="BY12" s="61" t="n">
        <f aca="false">IFERROR(__xludf.dummyfunction("""COMPUTED_VALUE"""),0)</f>
        <v>0</v>
      </c>
      <c r="BZ12" s="61" t="n">
        <f aca="false">IFERROR(__xludf.dummyfunction("""COMPUTED_VALUE"""),0)</f>
        <v>0</v>
      </c>
      <c r="CA12" s="61" t="n">
        <f aca="false">IFERROR(__xludf.dummyfunction("""COMPUTED_VALUE"""),0)</f>
        <v>0</v>
      </c>
      <c r="CB12" s="61" t="n">
        <f aca="false">IFERROR(__xludf.dummyfunction("""COMPUTED_VALUE"""),0)</f>
        <v>0</v>
      </c>
    </row>
    <row r="13" customFormat="false" ht="15.75" hidden="false" customHeight="true" outlineLevel="0" collapsed="false">
      <c r="A13" s="13" t="str">
        <f aca="false">$E13&amp;"-"&amp;$F13</f>
        <v>202069543-1</v>
      </c>
      <c r="B13" s="18" t="n">
        <f aca="false">$W13</f>
        <v>0</v>
      </c>
      <c r="C13" s="13"/>
      <c r="D13" s="63" t="n">
        <v>9</v>
      </c>
      <c r="E13" s="53" t="s">
        <v>937</v>
      </c>
      <c r="F13" s="53" t="s">
        <v>58</v>
      </c>
      <c r="G13" s="53" t="s">
        <v>938</v>
      </c>
      <c r="H13" s="53" t="s">
        <v>60</v>
      </c>
      <c r="I13" s="53" t="s">
        <v>939</v>
      </c>
      <c r="J13" s="53" t="s">
        <v>940</v>
      </c>
      <c r="K13" s="53" t="s">
        <v>941</v>
      </c>
      <c r="L13" s="53" t="s">
        <v>58</v>
      </c>
      <c r="M13" s="53" t="s">
        <v>156</v>
      </c>
      <c r="N13" s="53" t="s">
        <v>942</v>
      </c>
      <c r="O13" s="54" t="n">
        <f aca="false">$AA13</f>
        <v>0</v>
      </c>
      <c r="P13" s="54" t="n">
        <f aca="false">$AE13</f>
        <v>0</v>
      </c>
      <c r="Q13" s="54" t="n">
        <f aca="false">IFERROR(IF($V13&lt;&gt;0,ROUND((MAX(O13:P13)*0.5+$V13*0.5),0),ROUND(($O13*0.5+$P13*0.5),0)),)</f>
        <v>0</v>
      </c>
      <c r="R13" s="54" t="n">
        <f aca="false">$AU13</f>
        <v>0</v>
      </c>
      <c r="S13" s="54" t="n">
        <f aca="false">$BH13</f>
        <v>0</v>
      </c>
      <c r="T13" s="54" t="n">
        <f aca="false">$BS13</f>
        <v>0</v>
      </c>
      <c r="U13" s="54" t="n">
        <f aca="false">$CB13</f>
        <v>0</v>
      </c>
      <c r="V13" s="55" t="n">
        <f aca="false">$AI13</f>
        <v>0</v>
      </c>
      <c r="W13" s="56" t="n">
        <f aca="false">IF($Q13&gt;=55,ROUND($Q13*$Q$3+$R13*$R$3+$S13*$S$3+$T13*$T$3+$U13*$U$3,0),$Q13)</f>
        <v>0</v>
      </c>
      <c r="X13" s="54" t="n">
        <f aca="false">IFERROR(ROUND(VLOOKUP(N13,#REF!,6,0),0)*2,)</f>
        <v>0</v>
      </c>
      <c r="Y13" s="57"/>
      <c r="Z13" s="57"/>
      <c r="AA13" s="58" t="n">
        <f aca="false">IFERROR(SUM(X13:Z13),0)</f>
        <v>0</v>
      </c>
      <c r="AB13" s="57"/>
      <c r="AC13" s="57"/>
      <c r="AD13" s="82"/>
      <c r="AE13" s="58" t="n">
        <f aca="false">ROUND(AB13+(AC13*AD13),0)</f>
        <v>0</v>
      </c>
      <c r="AF13" s="57"/>
      <c r="AG13" s="57"/>
      <c r="AH13" s="57"/>
      <c r="AI13" s="58" t="n">
        <f aca="false">ROUND(SUM(AF13:AG13)*AH13,0)</f>
        <v>0</v>
      </c>
      <c r="AJ13" s="61" t="n">
        <f aca="false">IFERROR(__xludf.dummyfunction("""COMPUTED_VALUE"""),0)</f>
        <v>0</v>
      </c>
      <c r="AK13" s="61" t="n">
        <f aca="false">IFERROR(__xludf.dummyfunction("""COMPUTED_VALUE"""),0)</f>
        <v>0</v>
      </c>
      <c r="AL13" s="61" t="n">
        <f aca="false">IFERROR(__xludf.dummyfunction("""COMPUTED_VALUE"""),0)</f>
        <v>0</v>
      </c>
      <c r="AM13" s="61" t="n">
        <f aca="false">IFERROR(__xludf.dummyfunction("""COMPUTED_VALUE"""),0)</f>
        <v>0</v>
      </c>
      <c r="AN13" s="61" t="n">
        <f aca="false">IFERROR(__xludf.dummyfunction("""COMPUTED_VALUE"""),0)</f>
        <v>0</v>
      </c>
      <c r="AO13" s="61" t="n">
        <f aca="false">IFERROR(__xludf.dummyfunction("""COMPUTED_VALUE"""),0)</f>
        <v>0</v>
      </c>
      <c r="AP13" s="61" t="n">
        <f aca="false">IFERROR(__xludf.dummyfunction("""COMPUTED_VALUE"""),0)</f>
        <v>0</v>
      </c>
      <c r="AQ13" s="61" t="n">
        <f aca="false">IFERROR(__xludf.dummyfunction("""COMPUTED_VALUE"""),0)</f>
        <v>0</v>
      </c>
      <c r="AR13" s="61" t="n">
        <f aca="false">IFERROR(__xludf.dummyfunction("""COMPUTED_VALUE"""),0)</f>
        <v>0</v>
      </c>
      <c r="AS13" s="61" t="n">
        <f aca="false">IFERROR(__xludf.dummyfunction("""COMPUTED_VALUE"""),0)</f>
        <v>0</v>
      </c>
      <c r="AT13" s="62"/>
      <c r="AU13" s="58" t="n">
        <f aca="false">IFERROR(AVERAGE(AJ13:AT13),0)</f>
        <v>0</v>
      </c>
      <c r="AV13" s="62"/>
      <c r="AW13" s="62"/>
      <c r="AX13" s="62"/>
      <c r="AY13" s="62"/>
      <c r="AZ13" s="62"/>
      <c r="BA13" s="62"/>
      <c r="BB13" s="62"/>
      <c r="BC13" s="62" t="n">
        <v>0</v>
      </c>
      <c r="BD13" s="62"/>
      <c r="BE13" s="62"/>
      <c r="BF13" s="62"/>
      <c r="BG13" s="62"/>
      <c r="BH13" s="58" t="n">
        <f aca="false">IFERROR(AVERAGE(AV13:BG13),0)</f>
        <v>0</v>
      </c>
      <c r="BI13" s="62" t="n">
        <v>0</v>
      </c>
      <c r="BJ13" s="62" t="n">
        <v>0</v>
      </c>
      <c r="BK13" s="62" t="n">
        <v>0</v>
      </c>
      <c r="BL13" s="62" t="n">
        <v>0</v>
      </c>
      <c r="BM13" s="62" t="n">
        <v>0</v>
      </c>
      <c r="BN13" s="62" t="n">
        <v>0</v>
      </c>
      <c r="BO13" s="62" t="n">
        <v>0</v>
      </c>
      <c r="BP13" s="62" t="n">
        <v>0</v>
      </c>
      <c r="BQ13" s="62" t="n">
        <v>0</v>
      </c>
      <c r="BR13" s="62" t="n">
        <v>0</v>
      </c>
      <c r="BS13" s="58" t="n">
        <f aca="false">IFERROR(AVERAGE(BI13:BR13),0)</f>
        <v>0</v>
      </c>
      <c r="BT13" s="61" t="n">
        <f aca="false">IFERROR(__xludf.dummyfunction("""COMPUTED_VALUE"""),0)</f>
        <v>0</v>
      </c>
      <c r="BU13" s="61" t="n">
        <f aca="false">IFERROR(__xludf.dummyfunction("""COMPUTED_VALUE"""),0)</f>
        <v>0</v>
      </c>
      <c r="BV13" s="61" t="n">
        <f aca="false">IFERROR(__xludf.dummyfunction("""COMPUTED_VALUE"""),0)</f>
        <v>0</v>
      </c>
      <c r="BW13" s="61" t="n">
        <f aca="false">IFERROR(__xludf.dummyfunction("""COMPUTED_VALUE"""),0)</f>
        <v>0</v>
      </c>
      <c r="BX13" s="61" t="n">
        <f aca="false">IFERROR(__xludf.dummyfunction("""COMPUTED_VALUE"""),0)</f>
        <v>0</v>
      </c>
      <c r="BY13" s="61" t="n">
        <f aca="false">IFERROR(__xludf.dummyfunction("""COMPUTED_VALUE"""),0)</f>
        <v>0</v>
      </c>
      <c r="BZ13" s="61" t="n">
        <f aca="false">IFERROR(__xludf.dummyfunction("""COMPUTED_VALUE"""),0)</f>
        <v>0</v>
      </c>
      <c r="CA13" s="61" t="n">
        <f aca="false">IFERROR(__xludf.dummyfunction("""COMPUTED_VALUE"""),0)</f>
        <v>0</v>
      </c>
      <c r="CB13" s="61" t="n">
        <f aca="false">IFERROR(__xludf.dummyfunction("""COMPUTED_VALUE"""),0)</f>
        <v>0</v>
      </c>
    </row>
    <row r="14" customFormat="false" ht="15.75" hidden="false" customHeight="true" outlineLevel="0" collapsed="false">
      <c r="A14" s="13" t="str">
        <f aca="false">$E14&amp;"-"&amp;$F14</f>
        <v>202069550-4</v>
      </c>
      <c r="B14" s="18" t="n">
        <f aca="false">$W14</f>
        <v>36</v>
      </c>
      <c r="C14" s="13"/>
      <c r="D14" s="63" t="n">
        <v>10</v>
      </c>
      <c r="E14" s="53" t="s">
        <v>943</v>
      </c>
      <c r="F14" s="53" t="s">
        <v>122</v>
      </c>
      <c r="G14" s="53" t="s">
        <v>944</v>
      </c>
      <c r="H14" s="53" t="s">
        <v>113</v>
      </c>
      <c r="I14" s="53" t="s">
        <v>945</v>
      </c>
      <c r="J14" s="53" t="s">
        <v>775</v>
      </c>
      <c r="K14" s="53" t="s">
        <v>946</v>
      </c>
      <c r="L14" s="53" t="s">
        <v>58</v>
      </c>
      <c r="M14" s="53" t="s">
        <v>156</v>
      </c>
      <c r="N14" s="53" t="s">
        <v>947</v>
      </c>
      <c r="O14" s="54" t="n">
        <f aca="false">$AA14</f>
        <v>72</v>
      </c>
      <c r="P14" s="54" t="n">
        <f aca="false">$AE14</f>
        <v>0</v>
      </c>
      <c r="Q14" s="54" t="n">
        <f aca="false">IFERROR(IF($V14&lt;&gt;0,ROUND((MAX(O14:P14)*0.5+$V14*0.5),0),ROUND(($O14*0.5+$P14*0.5),0)),)</f>
        <v>36</v>
      </c>
      <c r="R14" s="54" t="n">
        <f aca="false">$AU14</f>
        <v>50.5</v>
      </c>
      <c r="S14" s="54" t="n">
        <f aca="false">$BH14</f>
        <v>58.7</v>
      </c>
      <c r="T14" s="54" t="n">
        <f aca="false">$BS14</f>
        <v>42.5</v>
      </c>
      <c r="U14" s="54" t="n">
        <f aca="false">$CB14</f>
        <v>31.375</v>
      </c>
      <c r="V14" s="55" t="n">
        <f aca="false">$AI14</f>
        <v>0</v>
      </c>
      <c r="W14" s="56" t="n">
        <f aca="false">IF($Q14&gt;=55,ROUND($Q14*$Q$3+$R14*$R$3+$S14*$S$3+$T14*$T$3+$U14*$U$3,0),$Q14)</f>
        <v>36</v>
      </c>
      <c r="X14" s="54" t="n">
        <v>20</v>
      </c>
      <c r="Y14" s="57" t="n">
        <v>17</v>
      </c>
      <c r="Z14" s="57" t="n">
        <v>35</v>
      </c>
      <c r="AA14" s="58" t="n">
        <f aca="false">IFERROR(SUM(X14:Z14),0)</f>
        <v>72</v>
      </c>
      <c r="AB14" s="57"/>
      <c r="AC14" s="57"/>
      <c r="AD14" s="82"/>
      <c r="AE14" s="58" t="n">
        <f aca="false">ROUND(AB14+(AC14*AD14),0)</f>
        <v>0</v>
      </c>
      <c r="AF14" s="57"/>
      <c r="AG14" s="57"/>
      <c r="AH14" s="57"/>
      <c r="AI14" s="58" t="n">
        <f aca="false">ROUND(SUM(AF14:AG14)*AH14,0)</f>
        <v>0</v>
      </c>
      <c r="AJ14" s="61" t="n">
        <f aca="false">IFERROR(__xludf.dummyfunction("""COMPUTED_VALUE"""),100)</f>
        <v>100</v>
      </c>
      <c r="AK14" s="61" t="n">
        <f aca="false">IFERROR(__xludf.dummyfunction("""COMPUTED_VALUE"""),0)</f>
        <v>0</v>
      </c>
      <c r="AL14" s="61" t="n">
        <f aca="false">IFERROR(__xludf.dummyfunction("""COMPUTED_VALUE"""),30)</f>
        <v>30</v>
      </c>
      <c r="AM14" s="61" t="n">
        <f aca="false">IFERROR(__xludf.dummyfunction("""COMPUTED_VALUE"""),75)</f>
        <v>75</v>
      </c>
      <c r="AN14" s="61" t="n">
        <f aca="false">IFERROR(__xludf.dummyfunction("""COMPUTED_VALUE"""),100)</f>
        <v>100</v>
      </c>
      <c r="AO14" s="61" t="n">
        <f aca="false">IFERROR(__xludf.dummyfunction("""COMPUTED_VALUE"""),60)</f>
        <v>60</v>
      </c>
      <c r="AP14" s="61" t="n">
        <f aca="false">IFERROR(__xludf.dummyfunction("""COMPUTED_VALUE"""),80)</f>
        <v>80</v>
      </c>
      <c r="AQ14" s="61" t="n">
        <f aca="false">IFERROR(__xludf.dummyfunction("""COMPUTED_VALUE"""),0)</f>
        <v>0</v>
      </c>
      <c r="AR14" s="61" t="n">
        <f aca="false">IFERROR(__xludf.dummyfunction("""COMPUTED_VALUE"""),0)</f>
        <v>0</v>
      </c>
      <c r="AS14" s="61" t="n">
        <f aca="false">IFERROR(__xludf.dummyfunction("""COMPUTED_VALUE"""),60)</f>
        <v>60</v>
      </c>
      <c r="AT14" s="62"/>
      <c r="AU14" s="58" t="n">
        <f aca="false">IFERROR(AVERAGE(AJ14:AT14),0)</f>
        <v>50.5</v>
      </c>
      <c r="AV14" s="62" t="n">
        <v>0</v>
      </c>
      <c r="AW14" s="62" t="n">
        <v>98</v>
      </c>
      <c r="AX14" s="62" t="n">
        <v>33</v>
      </c>
      <c r="AY14" s="62" t="n">
        <v>84</v>
      </c>
      <c r="AZ14" s="62" t="n">
        <v>74</v>
      </c>
      <c r="BA14" s="62" t="n">
        <v>64</v>
      </c>
      <c r="BB14" s="62" t="n">
        <v>97</v>
      </c>
      <c r="BC14" s="62" t="n">
        <v>0</v>
      </c>
      <c r="BD14" s="62" t="n">
        <v>53</v>
      </c>
      <c r="BE14" s="62" t="n">
        <v>84</v>
      </c>
      <c r="BF14" s="62"/>
      <c r="BG14" s="62"/>
      <c r="BH14" s="58" t="n">
        <f aca="false">IFERROR(AVERAGE(AV14:BG14),0)</f>
        <v>58.7</v>
      </c>
      <c r="BI14" s="62" t="n">
        <v>100</v>
      </c>
      <c r="BJ14" s="62" t="n">
        <v>95</v>
      </c>
      <c r="BK14" s="62" t="n">
        <v>100</v>
      </c>
      <c r="BL14" s="62" t="n">
        <v>75</v>
      </c>
      <c r="BM14" s="62" t="n">
        <v>55</v>
      </c>
      <c r="BN14" s="62" t="n">
        <v>0</v>
      </c>
      <c r="BO14" s="62" t="n">
        <v>0</v>
      </c>
      <c r="BP14" s="62" t="n">
        <v>0</v>
      </c>
      <c r="BQ14" s="62" t="n">
        <v>0</v>
      </c>
      <c r="BR14" s="62" t="n">
        <v>0</v>
      </c>
      <c r="BS14" s="58" t="n">
        <f aca="false">IFERROR(AVERAGE(BI14:BR14),0)</f>
        <v>42.5</v>
      </c>
      <c r="BT14" s="61" t="n">
        <f aca="false">IFERROR(__xludf.dummyfunction("""COMPUTED_VALUE"""),0)</f>
        <v>0</v>
      </c>
      <c r="BU14" s="61" t="n">
        <f aca="false">IFERROR(__xludf.dummyfunction("""COMPUTED_VALUE"""),100)</f>
        <v>100</v>
      </c>
      <c r="BV14" s="61" t="n">
        <f aca="false">IFERROR(__xludf.dummyfunction("""COMPUTED_VALUE"""),68)</f>
        <v>68</v>
      </c>
      <c r="BW14" s="61" t="n">
        <f aca="false">IFERROR(__xludf.dummyfunction("""COMPUTED_VALUE"""),83)</f>
        <v>83</v>
      </c>
      <c r="BX14" s="61" t="n">
        <f aca="false">IFERROR(__xludf.dummyfunction("""COMPUTED_VALUE"""),0)</f>
        <v>0</v>
      </c>
      <c r="BY14" s="61" t="n">
        <f aca="false">IFERROR(__xludf.dummyfunction("""COMPUTED_VALUE"""),0)</f>
        <v>0</v>
      </c>
      <c r="BZ14" s="61" t="n">
        <f aca="false">IFERROR(__xludf.dummyfunction("""COMPUTED_VALUE"""),0)</f>
        <v>0</v>
      </c>
      <c r="CA14" s="61" t="n">
        <f aca="false">IFERROR(__xludf.dummyfunction("""COMPUTED_VALUE"""),0)</f>
        <v>0</v>
      </c>
      <c r="CB14" s="61" t="n">
        <f aca="false">IFERROR(__xludf.dummyfunction("""COMPUTED_VALUE"""),31.375)</f>
        <v>31.375</v>
      </c>
    </row>
    <row r="15" customFormat="false" ht="15.75" hidden="false" customHeight="true" outlineLevel="0" collapsed="false">
      <c r="A15" s="13" t="str">
        <f aca="false">$E15&amp;"-"&amp;$F15</f>
        <v>201659502-3</v>
      </c>
      <c r="B15" s="18" t="n">
        <f aca="false">$W15</f>
        <v>82</v>
      </c>
      <c r="C15" s="13"/>
      <c r="D15" s="63" t="n">
        <v>11</v>
      </c>
      <c r="E15" s="53" t="s">
        <v>197</v>
      </c>
      <c r="F15" s="53" t="s">
        <v>108</v>
      </c>
      <c r="G15" s="53" t="s">
        <v>198</v>
      </c>
      <c r="H15" s="53" t="s">
        <v>129</v>
      </c>
      <c r="I15" s="53" t="s">
        <v>199</v>
      </c>
      <c r="J15" s="53" t="s">
        <v>200</v>
      </c>
      <c r="K15" s="53" t="s">
        <v>201</v>
      </c>
      <c r="L15" s="53" t="s">
        <v>58</v>
      </c>
      <c r="M15" s="53" t="s">
        <v>156</v>
      </c>
      <c r="N15" s="53" t="s">
        <v>202</v>
      </c>
      <c r="O15" s="54" t="n">
        <f aca="false">$AA15</f>
        <v>100</v>
      </c>
      <c r="P15" s="54" t="n">
        <f aca="false">$AE15</f>
        <v>90</v>
      </c>
      <c r="Q15" s="54" t="n">
        <f aca="false">IFERROR(IF($V15&lt;&gt;0,ROUND((MAX(O15:P15)*0.5+$V15*0.5),0),ROUND(($O15*0.5+$P15*0.5),0)),)</f>
        <v>95</v>
      </c>
      <c r="R15" s="54" t="n">
        <f aca="false">$AU15</f>
        <v>53.3</v>
      </c>
      <c r="S15" s="54" t="n">
        <f aca="false">$BH15</f>
        <v>76.7</v>
      </c>
      <c r="T15" s="54" t="n">
        <f aca="false">$BS15</f>
        <v>84</v>
      </c>
      <c r="U15" s="54" t="n">
        <f aca="false">$CB15</f>
        <v>71</v>
      </c>
      <c r="V15" s="55" t="n">
        <f aca="false">$AI15</f>
        <v>0</v>
      </c>
      <c r="W15" s="56" t="n">
        <f aca="false">IF($Q15&gt;=55,ROUND($Q15*$Q$3+$R15*$R$3+$S15*$S$3+$T15*$T$3+$U15*$U$3,0),$Q15)</f>
        <v>82</v>
      </c>
      <c r="X15" s="54" t="n">
        <v>20</v>
      </c>
      <c r="Y15" s="57" t="n">
        <v>30</v>
      </c>
      <c r="Z15" s="57" t="n">
        <v>50</v>
      </c>
      <c r="AA15" s="58" t="n">
        <f aca="false">IFERROR(SUM(X15:Z15),0)</f>
        <v>100</v>
      </c>
      <c r="AB15" s="57" t="n">
        <v>30</v>
      </c>
      <c r="AC15" s="57" t="n">
        <v>60</v>
      </c>
      <c r="AD15" s="82" t="n">
        <v>1</v>
      </c>
      <c r="AE15" s="58" t="n">
        <f aca="false">ROUND(AB15+(AC15*AD15),0)</f>
        <v>90</v>
      </c>
      <c r="AF15" s="57"/>
      <c r="AG15" s="57"/>
      <c r="AH15" s="57"/>
      <c r="AI15" s="58" t="n">
        <f aca="false">ROUND(SUM(AF15:AG15)*AH15,0)</f>
        <v>0</v>
      </c>
      <c r="AJ15" s="61" t="n">
        <f aca="false">IFERROR(__xludf.dummyfunction("""COMPUTED_VALUE"""),0)</f>
        <v>0</v>
      </c>
      <c r="AK15" s="61" t="n">
        <f aca="false">IFERROR(__xludf.dummyfunction("""COMPUTED_VALUE"""),0)</f>
        <v>0</v>
      </c>
      <c r="AL15" s="61" t="n">
        <f aca="false">IFERROR(__xludf.dummyfunction("""COMPUTED_VALUE"""),0)</f>
        <v>0</v>
      </c>
      <c r="AM15" s="61" t="n">
        <f aca="false">IFERROR(__xludf.dummyfunction("""COMPUTED_VALUE"""),100)</f>
        <v>100</v>
      </c>
      <c r="AN15" s="61" t="n">
        <f aca="false">IFERROR(__xludf.dummyfunction("""COMPUTED_VALUE"""),50)</f>
        <v>50</v>
      </c>
      <c r="AO15" s="61" t="n">
        <f aca="false">IFERROR(__xludf.dummyfunction("""COMPUTED_VALUE"""),40)</f>
        <v>40</v>
      </c>
      <c r="AP15" s="61" t="n">
        <f aca="false">IFERROR(__xludf.dummyfunction("""COMPUTED_VALUE"""),100)</f>
        <v>100</v>
      </c>
      <c r="AQ15" s="61" t="n">
        <f aca="false">IFERROR(__xludf.dummyfunction("""COMPUTED_VALUE"""),83)</f>
        <v>83</v>
      </c>
      <c r="AR15" s="61" t="n">
        <f aca="false">IFERROR(__xludf.dummyfunction("""COMPUTED_VALUE"""),60)</f>
        <v>60</v>
      </c>
      <c r="AS15" s="61" t="n">
        <f aca="false">IFERROR(__xludf.dummyfunction("""COMPUTED_VALUE"""),100)</f>
        <v>100</v>
      </c>
      <c r="AT15" s="62"/>
      <c r="AU15" s="58" t="n">
        <f aca="false">IFERROR(AVERAGE(AJ15:AT15),0)</f>
        <v>53.3</v>
      </c>
      <c r="AV15" s="62" t="n">
        <v>0</v>
      </c>
      <c r="AW15" s="62" t="n">
        <v>100</v>
      </c>
      <c r="AX15" s="62" t="n">
        <v>100</v>
      </c>
      <c r="AY15" s="65" t="n">
        <v>100</v>
      </c>
      <c r="AZ15" s="65" t="n">
        <v>100</v>
      </c>
      <c r="BA15" s="62" t="n">
        <v>67</v>
      </c>
      <c r="BB15" s="62" t="n">
        <v>100</v>
      </c>
      <c r="BC15" s="62" t="n">
        <v>0</v>
      </c>
      <c r="BD15" s="62" t="n">
        <v>100</v>
      </c>
      <c r="BE15" s="62" t="n">
        <v>100</v>
      </c>
      <c r="BF15" s="62"/>
      <c r="BG15" s="62"/>
      <c r="BH15" s="58" t="n">
        <f aca="false">IFERROR(AVERAGE(AV15:BG15),0)</f>
        <v>76.7</v>
      </c>
      <c r="BI15" s="62" t="n">
        <v>0</v>
      </c>
      <c r="BJ15" s="62" t="n">
        <v>100</v>
      </c>
      <c r="BK15" s="62" t="n">
        <v>100</v>
      </c>
      <c r="BL15" s="62" t="n">
        <v>100</v>
      </c>
      <c r="BM15" s="62" t="n">
        <v>55</v>
      </c>
      <c r="BN15" s="62" t="n">
        <v>85</v>
      </c>
      <c r="BO15" s="62" t="n">
        <v>100</v>
      </c>
      <c r="BP15" s="62" t="n">
        <v>100</v>
      </c>
      <c r="BQ15" s="62" t="n">
        <v>100</v>
      </c>
      <c r="BR15" s="62" t="n">
        <v>100</v>
      </c>
      <c r="BS15" s="58" t="n">
        <f aca="false">IFERROR(AVERAGE(BI15:BR15),0)</f>
        <v>84</v>
      </c>
      <c r="BT15" s="61" t="n">
        <f aca="false">IFERROR(__xludf.dummyfunction("""COMPUTED_VALUE"""),0)</f>
        <v>0</v>
      </c>
      <c r="BU15" s="61" t="n">
        <f aca="false">IFERROR(__xludf.dummyfunction("""COMPUTED_VALUE"""),0)</f>
        <v>0</v>
      </c>
      <c r="BV15" s="61" t="n">
        <f aca="false">IFERROR(__xludf.dummyfunction("""COMPUTED_VALUE"""),68)</f>
        <v>68</v>
      </c>
      <c r="BW15" s="61" t="n">
        <f aca="false">IFERROR(__xludf.dummyfunction("""COMPUTED_VALUE"""),100)</f>
        <v>100</v>
      </c>
      <c r="BX15" s="61" t="n">
        <f aca="false">IFERROR(__xludf.dummyfunction("""COMPUTED_VALUE"""),100)</f>
        <v>100</v>
      </c>
      <c r="BY15" s="61" t="n">
        <f aca="false">IFERROR(__xludf.dummyfunction("""COMPUTED_VALUE"""),100)</f>
        <v>100</v>
      </c>
      <c r="BZ15" s="61" t="n">
        <f aca="false">IFERROR(__xludf.dummyfunction("""COMPUTED_VALUE"""),100)</f>
        <v>100</v>
      </c>
      <c r="CA15" s="61" t="n">
        <f aca="false">IFERROR(__xludf.dummyfunction("""COMPUTED_VALUE"""),100)</f>
        <v>100</v>
      </c>
      <c r="CB15" s="61" t="n">
        <f aca="false">IFERROR(__xludf.dummyfunction("""COMPUTED_VALUE"""),71)</f>
        <v>71</v>
      </c>
    </row>
    <row r="16" customFormat="false" ht="15.75" hidden="false" customHeight="true" outlineLevel="0" collapsed="false">
      <c r="A16" s="13" t="str">
        <f aca="false">$E16&amp;"-"&amp;$F16</f>
        <v>202060570-k</v>
      </c>
      <c r="B16" s="18" t="n">
        <f aca="false">$W16</f>
        <v>97</v>
      </c>
      <c r="C16" s="13"/>
      <c r="D16" s="63" t="n">
        <v>12</v>
      </c>
      <c r="E16" s="53" t="s">
        <v>948</v>
      </c>
      <c r="F16" s="53" t="s">
        <v>278</v>
      </c>
      <c r="G16" s="53" t="s">
        <v>949</v>
      </c>
      <c r="H16" s="53" t="s">
        <v>67</v>
      </c>
      <c r="I16" s="53" t="s">
        <v>770</v>
      </c>
      <c r="J16" s="53" t="s">
        <v>950</v>
      </c>
      <c r="K16" s="53" t="s">
        <v>366</v>
      </c>
      <c r="L16" s="53" t="s">
        <v>58</v>
      </c>
      <c r="M16" s="53" t="s">
        <v>64</v>
      </c>
      <c r="N16" s="53" t="s">
        <v>951</v>
      </c>
      <c r="O16" s="54" t="n">
        <f aca="false">$AA16</f>
        <v>95</v>
      </c>
      <c r="P16" s="54" t="n">
        <f aca="false">$AE16</f>
        <v>100</v>
      </c>
      <c r="Q16" s="54" t="n">
        <f aca="false">IFERROR(IF($V16&lt;&gt;0,ROUND((MAX(O16:P16)*0.5+$V16*0.5),0),ROUND(($O16*0.5+$P16*0.5),0)),)</f>
        <v>98</v>
      </c>
      <c r="R16" s="54" t="n">
        <f aca="false">$AU16</f>
        <v>90</v>
      </c>
      <c r="S16" s="54" t="n">
        <f aca="false">$BH16</f>
        <v>100</v>
      </c>
      <c r="T16" s="54" t="n">
        <f aca="false">$BS16</f>
        <v>99</v>
      </c>
      <c r="U16" s="54" t="n">
        <f aca="false">$CB16</f>
        <v>100</v>
      </c>
      <c r="V16" s="55" t="n">
        <f aca="false">$AI16</f>
        <v>0</v>
      </c>
      <c r="W16" s="56" t="n">
        <f aca="false">IF($Q16&gt;=55,ROUND($Q16*$Q$3+$R16*$R$3+$S16*$S$3+$T16*$T$3+$U16*$U$3,0),$Q16)</f>
        <v>97</v>
      </c>
      <c r="X16" s="54" t="n">
        <v>20</v>
      </c>
      <c r="Y16" s="57" t="n">
        <v>30</v>
      </c>
      <c r="Z16" s="57" t="n">
        <v>45</v>
      </c>
      <c r="AA16" s="58" t="n">
        <f aca="false">IFERROR(SUM(X16:Z16),0)</f>
        <v>95</v>
      </c>
      <c r="AB16" s="57" t="n">
        <v>30</v>
      </c>
      <c r="AC16" s="57" t="n">
        <v>70</v>
      </c>
      <c r="AD16" s="82" t="n">
        <v>1</v>
      </c>
      <c r="AE16" s="58" t="n">
        <f aca="false">ROUND(AB16+(AC16*AD16),0)</f>
        <v>100</v>
      </c>
      <c r="AF16" s="57"/>
      <c r="AG16" s="57"/>
      <c r="AH16" s="57"/>
      <c r="AI16" s="58" t="n">
        <f aca="false">ROUND(SUM(AF16:AG16)*AH16,0)</f>
        <v>0</v>
      </c>
      <c r="AJ16" s="61" t="n">
        <f aca="false">IFERROR(__xludf.dummyfunction("""COMPUTED_VALUE"""),100)</f>
        <v>100</v>
      </c>
      <c r="AK16" s="61" t="n">
        <f aca="false">IFERROR(__xludf.dummyfunction("""COMPUTED_VALUE"""),0)</f>
        <v>0</v>
      </c>
      <c r="AL16" s="61" t="n">
        <f aca="false">IFERROR(__xludf.dummyfunction("""COMPUTED_VALUE"""),100)</f>
        <v>100</v>
      </c>
      <c r="AM16" s="61" t="n">
        <f aca="false">IFERROR(__xludf.dummyfunction("""COMPUTED_VALUE"""),100)</f>
        <v>100</v>
      </c>
      <c r="AN16" s="61" t="n">
        <f aca="false">IFERROR(__xludf.dummyfunction("""COMPUTED_VALUE"""),100)</f>
        <v>100</v>
      </c>
      <c r="AO16" s="61" t="n">
        <f aca="false">IFERROR(__xludf.dummyfunction("""COMPUTED_VALUE"""),100)</f>
        <v>100</v>
      </c>
      <c r="AP16" s="61" t="n">
        <f aca="false">IFERROR(__xludf.dummyfunction("""COMPUTED_VALUE"""),100)</f>
        <v>100</v>
      </c>
      <c r="AQ16" s="61" t="n">
        <f aca="false">IFERROR(__xludf.dummyfunction("""COMPUTED_VALUE"""),100)</f>
        <v>100</v>
      </c>
      <c r="AR16" s="61" t="n">
        <f aca="false">IFERROR(__xludf.dummyfunction("""COMPUTED_VALUE"""),100)</f>
        <v>100</v>
      </c>
      <c r="AS16" s="61" t="n">
        <f aca="false">IFERROR(__xludf.dummyfunction("""COMPUTED_VALUE"""),100)</f>
        <v>100</v>
      </c>
      <c r="AT16" s="62"/>
      <c r="AU16" s="58" t="n">
        <f aca="false">IFERROR(AVERAGE(AJ16:AT16),0)</f>
        <v>90</v>
      </c>
      <c r="AV16" s="62" t="n">
        <v>100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100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/>
      <c r="BG16" s="62"/>
      <c r="BH16" s="58" t="n">
        <f aca="false">IFERROR(AVERAGE(AV16:BG16),0)</f>
        <v>100</v>
      </c>
      <c r="BI16" s="62" t="n">
        <v>90</v>
      </c>
      <c r="BJ16" s="62" t="n">
        <v>100</v>
      </c>
      <c r="BK16" s="62" t="n">
        <v>100</v>
      </c>
      <c r="BL16" s="62" t="n">
        <v>100</v>
      </c>
      <c r="BM16" s="62" t="n">
        <v>100</v>
      </c>
      <c r="BN16" s="62" t="n">
        <v>100</v>
      </c>
      <c r="BO16" s="62" t="n">
        <v>100</v>
      </c>
      <c r="BP16" s="62" t="n">
        <v>100</v>
      </c>
      <c r="BQ16" s="62" t="n">
        <v>100</v>
      </c>
      <c r="BR16" s="62" t="n">
        <v>100</v>
      </c>
      <c r="BS16" s="58" t="n">
        <f aca="false">IFERROR(AVERAGE(BI16:BR16),0)</f>
        <v>99</v>
      </c>
      <c r="BT16" s="61" t="n">
        <f aca="false">IFERROR(__xludf.dummyfunction("""COMPUTED_VALUE"""),100)</f>
        <v>100</v>
      </c>
      <c r="BU16" s="61" t="n">
        <f aca="false">IFERROR(__xludf.dummyfunction("""COMPUTED_VALUE"""),100)</f>
        <v>100</v>
      </c>
      <c r="BV16" s="61" t="n">
        <f aca="false">IFERROR(__xludf.dummyfunction("""COMPUTED_VALUE"""),100)</f>
        <v>100</v>
      </c>
      <c r="BW16" s="61" t="n">
        <f aca="false">IFERROR(__xludf.dummyfunction("""COMPUTED_VALUE"""),100)</f>
        <v>100</v>
      </c>
      <c r="BX16" s="61" t="n">
        <f aca="false">IFERROR(__xludf.dummyfunction("""COMPUTED_VALUE"""),100)</f>
        <v>100</v>
      </c>
      <c r="BY16" s="61" t="n">
        <f aca="false">IFERROR(__xludf.dummyfunction("""COMPUTED_VALUE"""),100)</f>
        <v>100</v>
      </c>
      <c r="BZ16" s="61" t="n">
        <f aca="false">IFERROR(__xludf.dummyfunction("""COMPUTED_VALUE"""),100)</f>
        <v>100</v>
      </c>
      <c r="CA16" s="61" t="n">
        <f aca="false">IFERROR(__xludf.dummyfunction("""COMPUTED_VALUE"""),100)</f>
        <v>100</v>
      </c>
      <c r="CB16" s="61" t="n">
        <f aca="false">IFERROR(__xludf.dummyfunction("""COMPUTED_VALUE"""),100)</f>
        <v>100</v>
      </c>
    </row>
    <row r="17" customFormat="false" ht="15.75" hidden="false" customHeight="true" outlineLevel="0" collapsed="false">
      <c r="A17" s="13" t="str">
        <f aca="false">$E17&amp;"-"&amp;$F17</f>
        <v>202069563-6</v>
      </c>
      <c r="B17" s="18" t="n">
        <f aca="false">$W17</f>
        <v>0</v>
      </c>
      <c r="C17" s="13"/>
      <c r="D17" s="63" t="n">
        <v>13</v>
      </c>
      <c r="E17" s="53" t="s">
        <v>952</v>
      </c>
      <c r="F17" s="53" t="s">
        <v>129</v>
      </c>
      <c r="G17" s="53" t="s">
        <v>953</v>
      </c>
      <c r="H17" s="53" t="s">
        <v>81</v>
      </c>
      <c r="I17" s="53" t="s">
        <v>770</v>
      </c>
      <c r="J17" s="53" t="s">
        <v>954</v>
      </c>
      <c r="K17" s="53" t="s">
        <v>955</v>
      </c>
      <c r="L17" s="53" t="s">
        <v>58</v>
      </c>
      <c r="M17" s="53" t="s">
        <v>156</v>
      </c>
      <c r="N17" s="53" t="s">
        <v>956</v>
      </c>
      <c r="O17" s="54" t="n">
        <f aca="false">$AA17</f>
        <v>0</v>
      </c>
      <c r="P17" s="54" t="n">
        <f aca="false">$AE17</f>
        <v>0</v>
      </c>
      <c r="Q17" s="54" t="n">
        <f aca="false">IFERROR(IF($V17&lt;&gt;0,ROUND((MAX(O17:P17)*0.5+$V17*0.5),0),ROUND(($O17*0.5+$P17*0.5),0)),)</f>
        <v>0</v>
      </c>
      <c r="R17" s="54" t="n">
        <f aca="false">$AU17</f>
        <v>0</v>
      </c>
      <c r="S17" s="54" t="n">
        <f aca="false">$BH17</f>
        <v>10.7142857142857</v>
      </c>
      <c r="T17" s="54" t="n">
        <f aca="false">$BS17</f>
        <v>15.5</v>
      </c>
      <c r="U17" s="54" t="n">
        <f aca="false">$CB17</f>
        <v>0</v>
      </c>
      <c r="V17" s="55" t="n">
        <f aca="false">$AI17</f>
        <v>0</v>
      </c>
      <c r="W17" s="56" t="n">
        <f aca="false">IF($Q17&gt;=55,ROUND($Q17*$Q$3+$R17*$R$3+$S17*$S$3+$T17*$T$3+$U17*$U$3,0),$Q17)</f>
        <v>0</v>
      </c>
      <c r="X17" s="54" t="n">
        <f aca="false">IFERROR(ROUND(VLOOKUP(N17,#REF!,6,0),0)*2,)</f>
        <v>0</v>
      </c>
      <c r="Y17" s="57"/>
      <c r="Z17" s="57"/>
      <c r="AA17" s="58" t="n">
        <f aca="false">IFERROR(SUM(X17:Z17),0)</f>
        <v>0</v>
      </c>
      <c r="AB17" s="57"/>
      <c r="AC17" s="57"/>
      <c r="AD17" s="82"/>
      <c r="AE17" s="58" t="n">
        <f aca="false">ROUND(AB17+(AC17*AD17),0)</f>
        <v>0</v>
      </c>
      <c r="AF17" s="57"/>
      <c r="AG17" s="57"/>
      <c r="AH17" s="57"/>
      <c r="AI17" s="58" t="n">
        <f aca="false">ROUND(SUM(AF17:AG17)*AH17,0)</f>
        <v>0</v>
      </c>
      <c r="AJ17" s="61" t="n">
        <f aca="false">IFERROR(__xludf.dummyfunction("""COMPUTED_VALUE"""),0)</f>
        <v>0</v>
      </c>
      <c r="AK17" s="61" t="n">
        <f aca="false">IFERROR(__xludf.dummyfunction("""COMPUTED_VALUE"""),0)</f>
        <v>0</v>
      </c>
      <c r="AL17" s="61" t="n">
        <f aca="false">IFERROR(__xludf.dummyfunction("""COMPUTED_VALUE"""),0)</f>
        <v>0</v>
      </c>
      <c r="AM17" s="61" t="n">
        <f aca="false">IFERROR(__xludf.dummyfunction("""COMPUTED_VALUE"""),0)</f>
        <v>0</v>
      </c>
      <c r="AN17" s="61" t="n">
        <f aca="false">IFERROR(__xludf.dummyfunction("""COMPUTED_VALUE"""),0)</f>
        <v>0</v>
      </c>
      <c r="AO17" s="61" t="n">
        <f aca="false">IFERROR(__xludf.dummyfunction("""COMPUTED_VALUE"""),0)</f>
        <v>0</v>
      </c>
      <c r="AP17" s="61" t="n">
        <f aca="false">IFERROR(__xludf.dummyfunction("""COMPUTED_VALUE"""),0)</f>
        <v>0</v>
      </c>
      <c r="AQ17" s="61" t="n">
        <f aca="false">IFERROR(__xludf.dummyfunction("""COMPUTED_VALUE"""),0)</f>
        <v>0</v>
      </c>
      <c r="AR17" s="61" t="n">
        <f aca="false">IFERROR(__xludf.dummyfunction("""COMPUTED_VALUE"""),0)</f>
        <v>0</v>
      </c>
      <c r="AS17" s="61" t="n">
        <f aca="false">IFERROR(__xludf.dummyfunction("""COMPUTED_VALUE"""),0)</f>
        <v>0</v>
      </c>
      <c r="AT17" s="62"/>
      <c r="AU17" s="58" t="n">
        <f aca="false">IFERROR(AVERAGE(AJ17:AT17),0)</f>
        <v>0</v>
      </c>
      <c r="AV17" s="62" t="n">
        <v>0</v>
      </c>
      <c r="AW17" s="62" t="n">
        <v>0</v>
      </c>
      <c r="AX17" s="62" t="n">
        <v>68</v>
      </c>
      <c r="AY17" s="62" t="n">
        <v>7</v>
      </c>
      <c r="AZ17" s="62" t="n">
        <v>0</v>
      </c>
      <c r="BA17" s="62" t="n">
        <v>0</v>
      </c>
      <c r="BB17" s="62"/>
      <c r="BC17" s="62" t="n">
        <v>0</v>
      </c>
      <c r="BD17" s="62"/>
      <c r="BE17" s="62"/>
      <c r="BF17" s="62"/>
      <c r="BG17" s="62"/>
      <c r="BH17" s="58" t="n">
        <f aca="false">IFERROR(AVERAGE(AV17:BG17),0)</f>
        <v>10.7142857142857</v>
      </c>
      <c r="BI17" s="62" t="n">
        <v>0</v>
      </c>
      <c r="BJ17" s="62" t="n">
        <v>50</v>
      </c>
      <c r="BK17" s="62" t="n">
        <v>90</v>
      </c>
      <c r="BL17" s="62" t="n">
        <v>15</v>
      </c>
      <c r="BM17" s="62" t="n">
        <v>0</v>
      </c>
      <c r="BN17" s="62" t="n">
        <v>0</v>
      </c>
      <c r="BO17" s="62" t="n">
        <v>0</v>
      </c>
      <c r="BP17" s="62" t="n">
        <v>0</v>
      </c>
      <c r="BQ17" s="62" t="n">
        <v>0</v>
      </c>
      <c r="BR17" s="62" t="n">
        <v>0</v>
      </c>
      <c r="BS17" s="58" t="n">
        <f aca="false">IFERROR(AVERAGE(BI17:BR17),0)</f>
        <v>15.5</v>
      </c>
      <c r="BT17" s="61" t="n">
        <f aca="false">IFERROR(__xludf.dummyfunction("""COMPUTED_VALUE"""),0)</f>
        <v>0</v>
      </c>
      <c r="BU17" s="61" t="n">
        <f aca="false">IFERROR(__xludf.dummyfunction("""COMPUTED_VALUE"""),0)</f>
        <v>0</v>
      </c>
      <c r="BV17" s="61" t="n">
        <f aca="false">IFERROR(__xludf.dummyfunction("""COMPUTED_VALUE"""),0)</f>
        <v>0</v>
      </c>
      <c r="BW17" s="61" t="n">
        <f aca="false">IFERROR(__xludf.dummyfunction("""COMPUTED_VALUE"""),0)</f>
        <v>0</v>
      </c>
      <c r="BX17" s="61" t="n">
        <f aca="false">IFERROR(__xludf.dummyfunction("""COMPUTED_VALUE"""),0)</f>
        <v>0</v>
      </c>
      <c r="BY17" s="61" t="n">
        <f aca="false">IFERROR(__xludf.dummyfunction("""COMPUTED_VALUE"""),0)</f>
        <v>0</v>
      </c>
      <c r="BZ17" s="61" t="n">
        <f aca="false">IFERROR(__xludf.dummyfunction("""COMPUTED_VALUE"""),0)</f>
        <v>0</v>
      </c>
      <c r="CA17" s="61" t="n">
        <f aca="false">IFERROR(__xludf.dummyfunction("""COMPUTED_VALUE"""),0)</f>
        <v>0</v>
      </c>
      <c r="CB17" s="61" t="n">
        <f aca="false">IFERROR(__xludf.dummyfunction("""COMPUTED_VALUE"""),0)</f>
        <v>0</v>
      </c>
    </row>
    <row r="18" customFormat="false" ht="15.75" hidden="false" customHeight="true" outlineLevel="0" collapsed="false">
      <c r="A18" s="13" t="str">
        <f aca="false">$E18&amp;"-"&amp;$F18</f>
        <v>202069508-3</v>
      </c>
      <c r="B18" s="18" t="n">
        <f aca="false">$W18</f>
        <v>75</v>
      </c>
      <c r="C18" s="13"/>
      <c r="D18" s="63" t="n">
        <v>14</v>
      </c>
      <c r="E18" s="53" t="s">
        <v>957</v>
      </c>
      <c r="F18" s="53" t="s">
        <v>108</v>
      </c>
      <c r="G18" s="53" t="s">
        <v>958</v>
      </c>
      <c r="H18" s="53" t="s">
        <v>83</v>
      </c>
      <c r="I18" s="53" t="s">
        <v>238</v>
      </c>
      <c r="J18" s="53" t="s">
        <v>172</v>
      </c>
      <c r="K18" s="53" t="s">
        <v>959</v>
      </c>
      <c r="L18" s="53" t="s">
        <v>58</v>
      </c>
      <c r="M18" s="53" t="s">
        <v>156</v>
      </c>
      <c r="N18" s="53" t="s">
        <v>960</v>
      </c>
      <c r="O18" s="54" t="n">
        <f aca="false">$AA18</f>
        <v>84</v>
      </c>
      <c r="P18" s="54" t="n">
        <f aca="false">$AE18</f>
        <v>72</v>
      </c>
      <c r="Q18" s="54" t="n">
        <f aca="false">IFERROR(IF($V18&lt;&gt;0,ROUND((MAX(O18:P18)*0.5+$V18*0.5),0),ROUND(($O18*0.5+$P18*0.5),0)),)</f>
        <v>78</v>
      </c>
      <c r="R18" s="54" t="n">
        <f aca="false">$AU18</f>
        <v>63</v>
      </c>
      <c r="S18" s="54" t="n">
        <f aca="false">$BH18</f>
        <v>82.4</v>
      </c>
      <c r="T18" s="54" t="n">
        <f aca="false">$BS18</f>
        <v>79</v>
      </c>
      <c r="U18" s="54" t="n">
        <f aca="false">$CB18</f>
        <v>74</v>
      </c>
      <c r="V18" s="55" t="n">
        <f aca="false">$AI18</f>
        <v>0</v>
      </c>
      <c r="W18" s="56" t="n">
        <f aca="false">IF($Q18&gt;=55,ROUND($Q18*$Q$3+$R18*$R$3+$S18*$S$3+$T18*$T$3+$U18*$U$3,0),$Q18)</f>
        <v>75</v>
      </c>
      <c r="X18" s="54" t="n">
        <v>20</v>
      </c>
      <c r="Y18" s="57" t="n">
        <v>24</v>
      </c>
      <c r="Z18" s="57" t="n">
        <v>40</v>
      </c>
      <c r="AA18" s="58" t="n">
        <f aca="false">IFERROR(SUM(X18:Z18),0)</f>
        <v>84</v>
      </c>
      <c r="AB18" s="57" t="n">
        <v>30</v>
      </c>
      <c r="AC18" s="57" t="n">
        <v>60</v>
      </c>
      <c r="AD18" s="82" t="n">
        <v>0.7</v>
      </c>
      <c r="AE18" s="58" t="n">
        <f aca="false">ROUND(AB18+(AC18*AD18),0)</f>
        <v>72</v>
      </c>
      <c r="AF18" s="57"/>
      <c r="AG18" s="57"/>
      <c r="AH18" s="57"/>
      <c r="AI18" s="58" t="n">
        <f aca="false">ROUND(SUM(AF18:AG18)*AH18,0)</f>
        <v>0</v>
      </c>
      <c r="AJ18" s="61" t="n">
        <f aca="false">IFERROR(__xludf.dummyfunction("""COMPUTED_VALUE"""),60)</f>
        <v>60</v>
      </c>
      <c r="AK18" s="61" t="n">
        <f aca="false">IFERROR(__xludf.dummyfunction("""COMPUTED_VALUE"""),0)</f>
        <v>0</v>
      </c>
      <c r="AL18" s="61" t="n">
        <f aca="false">IFERROR(__xludf.dummyfunction("""COMPUTED_VALUE"""),90)</f>
        <v>90</v>
      </c>
      <c r="AM18" s="61" t="n">
        <f aca="false">IFERROR(__xludf.dummyfunction("""COMPUTED_VALUE"""),100)</f>
        <v>100</v>
      </c>
      <c r="AN18" s="61" t="n">
        <f aca="false">IFERROR(__xludf.dummyfunction("""COMPUTED_VALUE"""),100)</f>
        <v>100</v>
      </c>
      <c r="AO18" s="61" t="n">
        <f aca="false">IFERROR(__xludf.dummyfunction("""COMPUTED_VALUE"""),80)</f>
        <v>80</v>
      </c>
      <c r="AP18" s="61" t="n">
        <f aca="false">IFERROR(__xludf.dummyfunction("""COMPUTED_VALUE"""),100)</f>
        <v>100</v>
      </c>
      <c r="AQ18" s="61" t="n">
        <f aca="false">IFERROR(__xludf.dummyfunction("""COMPUTED_VALUE"""),100)</f>
        <v>100</v>
      </c>
      <c r="AR18" s="61" t="n">
        <f aca="false">IFERROR(__xludf.dummyfunction("""COMPUTED_VALUE"""),0)</f>
        <v>0</v>
      </c>
      <c r="AS18" s="61" t="n">
        <f aca="false">IFERROR(__xludf.dummyfunction("""COMPUTED_VALUE"""),0)</f>
        <v>0</v>
      </c>
      <c r="AT18" s="62"/>
      <c r="AU18" s="58" t="n">
        <f aca="false">IFERROR(AVERAGE(AJ18:AT18),0)</f>
        <v>63</v>
      </c>
      <c r="AV18" s="62" t="n">
        <v>100</v>
      </c>
      <c r="AW18" s="62" t="n">
        <v>95</v>
      </c>
      <c r="AX18" s="62" t="n">
        <v>100</v>
      </c>
      <c r="AY18" s="62" t="n">
        <v>100</v>
      </c>
      <c r="AZ18" s="62" t="n">
        <v>29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0</v>
      </c>
      <c r="BF18" s="62"/>
      <c r="BG18" s="62"/>
      <c r="BH18" s="58" t="n">
        <f aca="false">IFERROR(AVERAGE(AV18:BG18),0)</f>
        <v>82.4</v>
      </c>
      <c r="BI18" s="62" t="n">
        <v>100</v>
      </c>
      <c r="BJ18" s="62" t="n">
        <v>100</v>
      </c>
      <c r="BK18" s="62" t="n">
        <v>100</v>
      </c>
      <c r="BL18" s="62" t="n">
        <v>90</v>
      </c>
      <c r="BM18" s="62" t="n">
        <v>100</v>
      </c>
      <c r="BN18" s="62" t="n">
        <v>0</v>
      </c>
      <c r="BO18" s="62" t="n">
        <v>100</v>
      </c>
      <c r="BP18" s="62" t="n">
        <v>100</v>
      </c>
      <c r="BQ18" s="62" t="n">
        <v>0</v>
      </c>
      <c r="BR18" s="62" t="n">
        <v>100</v>
      </c>
      <c r="BS18" s="58" t="n">
        <f aca="false">IFERROR(AVERAGE(BI18:BR18),0)</f>
        <v>79</v>
      </c>
      <c r="BT18" s="61" t="n">
        <f aca="false">IFERROR(__xludf.dummyfunction("""COMPUTED_VALUE"""),100)</f>
        <v>100</v>
      </c>
      <c r="BU18" s="61" t="n">
        <f aca="false">IFERROR(__xludf.dummyfunction("""COMPUTED_VALUE"""),100)</f>
        <v>100</v>
      </c>
      <c r="BV18" s="61" t="n">
        <f aca="false">IFERROR(__xludf.dummyfunction("""COMPUTED_VALUE"""),100)</f>
        <v>100</v>
      </c>
      <c r="BW18" s="61" t="n">
        <f aca="false">IFERROR(__xludf.dummyfunction("""COMPUTED_VALUE"""),100)</f>
        <v>100</v>
      </c>
      <c r="BX18" s="61" t="n">
        <f aca="false">IFERROR(__xludf.dummyfunction("""COMPUTED_VALUE"""),100)</f>
        <v>100</v>
      </c>
      <c r="BY18" s="61" t="n">
        <f aca="false">IFERROR(__xludf.dummyfunction("""COMPUTED_VALUE"""),92)</f>
        <v>92</v>
      </c>
      <c r="BZ18" s="61" t="n">
        <f aca="false">IFERROR(__xludf.dummyfunction("""COMPUTED_VALUE"""),0)</f>
        <v>0</v>
      </c>
      <c r="CA18" s="61" t="n">
        <f aca="false">IFERROR(__xludf.dummyfunction("""COMPUTED_VALUE"""),0)</f>
        <v>0</v>
      </c>
      <c r="CB18" s="61" t="n">
        <f aca="false">IFERROR(__xludf.dummyfunction("""COMPUTED_VALUE"""),74)</f>
        <v>74</v>
      </c>
    </row>
    <row r="19" customFormat="false" ht="15.75" hidden="false" customHeight="true" outlineLevel="0" collapsed="false">
      <c r="A19" s="13" t="str">
        <f aca="false">$E19&amp;"-"&amp;$F19</f>
        <v>202069554-7</v>
      </c>
      <c r="B19" s="18" t="n">
        <f aca="false">$W19</f>
        <v>0</v>
      </c>
      <c r="C19" s="13"/>
      <c r="D19" s="63" t="n">
        <v>15</v>
      </c>
      <c r="E19" s="53" t="s">
        <v>961</v>
      </c>
      <c r="F19" s="53" t="s">
        <v>75</v>
      </c>
      <c r="G19" s="53" t="s">
        <v>962</v>
      </c>
      <c r="H19" s="53" t="s">
        <v>58</v>
      </c>
      <c r="I19" s="53" t="s">
        <v>799</v>
      </c>
      <c r="J19" s="53" t="s">
        <v>228</v>
      </c>
      <c r="K19" s="53" t="s">
        <v>963</v>
      </c>
      <c r="L19" s="53" t="s">
        <v>58</v>
      </c>
      <c r="M19" s="53" t="s">
        <v>156</v>
      </c>
      <c r="N19" s="53" t="s">
        <v>964</v>
      </c>
      <c r="O19" s="54" t="n">
        <f aca="false">$AA19</f>
        <v>0</v>
      </c>
      <c r="P19" s="54" t="n">
        <f aca="false">$AE19</f>
        <v>0</v>
      </c>
      <c r="Q19" s="54" t="n">
        <f aca="false">IFERROR(IF($V19&lt;&gt;0,ROUND((MAX(O19:P19)*0.5+$V19*0.5),0),ROUND(($O19*0.5+$P19*0.5),0)),)</f>
        <v>0</v>
      </c>
      <c r="R19" s="54" t="n">
        <f aca="false">$AU19</f>
        <v>37</v>
      </c>
      <c r="S19" s="54" t="n">
        <f aca="false">$BH19</f>
        <v>18.5</v>
      </c>
      <c r="T19" s="54" t="n">
        <f aca="false">$BS19</f>
        <v>28.5</v>
      </c>
      <c r="U19" s="54" t="n">
        <f aca="false">$CB19</f>
        <v>12.5</v>
      </c>
      <c r="V19" s="55" t="n">
        <f aca="false">$AI19</f>
        <v>0</v>
      </c>
      <c r="W19" s="56" t="n">
        <f aca="false">IF($Q19&gt;=55,ROUND($Q19*$Q$3+$R19*$R$3+$S19*$S$3+$T19*$T$3+$U19*$U$3,0),$Q19)</f>
        <v>0</v>
      </c>
      <c r="X19" s="54" t="n">
        <v>0</v>
      </c>
      <c r="Y19" s="57" t="n">
        <v>0</v>
      </c>
      <c r="Z19" s="57"/>
      <c r="AA19" s="58" t="n">
        <f aca="false">IFERROR(SUM(X19:Z19),0)</f>
        <v>0</v>
      </c>
      <c r="AB19" s="57"/>
      <c r="AC19" s="57"/>
      <c r="AD19" s="82"/>
      <c r="AE19" s="58" t="n">
        <f aca="false">ROUND(AB19+(AC19*AD19),0)</f>
        <v>0</v>
      </c>
      <c r="AF19" s="57"/>
      <c r="AG19" s="57"/>
      <c r="AH19" s="57"/>
      <c r="AI19" s="58" t="n">
        <f aca="false">ROUND(SUM(AF19:AG19)*AH19,0)</f>
        <v>0</v>
      </c>
      <c r="AJ19" s="61" t="n">
        <f aca="false">IFERROR(__xludf.dummyfunction("""COMPUTED_VALUE"""),100)</f>
        <v>100</v>
      </c>
      <c r="AK19" s="61" t="n">
        <f aca="false">IFERROR(__xludf.dummyfunction("""COMPUTED_VALUE"""),60)</f>
        <v>60</v>
      </c>
      <c r="AL19" s="61" t="n">
        <f aca="false">IFERROR(__xludf.dummyfunction("""COMPUTED_VALUE"""),100)</f>
        <v>100</v>
      </c>
      <c r="AM19" s="61" t="n">
        <f aca="false">IFERROR(__xludf.dummyfunction("""COMPUTED_VALUE"""),25)</f>
        <v>25</v>
      </c>
      <c r="AN19" s="61" t="n">
        <f aca="false">IFERROR(__xludf.dummyfunction("""COMPUTED_VALUE"""),25)</f>
        <v>25</v>
      </c>
      <c r="AO19" s="61" t="n">
        <f aca="false">IFERROR(__xludf.dummyfunction("""COMPUTED_VALUE"""),20)</f>
        <v>20</v>
      </c>
      <c r="AP19" s="61" t="n">
        <f aca="false">IFERROR(__xludf.dummyfunction("""COMPUTED_VALUE"""),40)</f>
        <v>40</v>
      </c>
      <c r="AQ19" s="61" t="n">
        <f aca="false">IFERROR(__xludf.dummyfunction("""COMPUTED_VALUE"""),0)</f>
        <v>0</v>
      </c>
      <c r="AR19" s="61" t="n">
        <f aca="false">IFERROR(__xludf.dummyfunction("""COMPUTED_VALUE"""),0)</f>
        <v>0</v>
      </c>
      <c r="AS19" s="61" t="n">
        <f aca="false">IFERROR(__xludf.dummyfunction("""COMPUTED_VALUE"""),0)</f>
        <v>0</v>
      </c>
      <c r="AT19" s="62"/>
      <c r="AU19" s="58" t="n">
        <f aca="false">IFERROR(AVERAGE(AJ19:AT19),0)</f>
        <v>37</v>
      </c>
      <c r="AV19" s="62" t="n">
        <v>100</v>
      </c>
      <c r="AW19" s="62" t="n">
        <v>0</v>
      </c>
      <c r="AX19" s="62" t="n">
        <v>85</v>
      </c>
      <c r="AY19" s="62" t="n">
        <v>0</v>
      </c>
      <c r="AZ19" s="62" t="n">
        <v>0</v>
      </c>
      <c r="BA19" s="62" t="n">
        <v>0</v>
      </c>
      <c r="BB19" s="62" t="n">
        <v>0</v>
      </c>
      <c r="BC19" s="62" t="n">
        <v>0</v>
      </c>
      <c r="BD19" s="62" t="n">
        <v>0</v>
      </c>
      <c r="BE19" s="62" t="n">
        <v>0</v>
      </c>
      <c r="BF19" s="62"/>
      <c r="BG19" s="62"/>
      <c r="BH19" s="58" t="n">
        <f aca="false">IFERROR(AVERAGE(AV19:BG19),0)</f>
        <v>18.5</v>
      </c>
      <c r="BI19" s="62" t="n">
        <v>100</v>
      </c>
      <c r="BJ19" s="62" t="n">
        <v>95</v>
      </c>
      <c r="BK19" s="62" t="n">
        <v>90</v>
      </c>
      <c r="BL19" s="62" t="n">
        <v>0</v>
      </c>
      <c r="BM19" s="62" t="n">
        <v>0</v>
      </c>
      <c r="BN19" s="62" t="n">
        <v>0</v>
      </c>
      <c r="BO19" s="62" t="n">
        <v>0</v>
      </c>
      <c r="BP19" s="62" t="n">
        <v>0</v>
      </c>
      <c r="BQ19" s="62" t="n">
        <v>0</v>
      </c>
      <c r="BR19" s="62" t="n">
        <v>0</v>
      </c>
      <c r="BS19" s="58" t="n">
        <f aca="false">IFERROR(AVERAGE(BI19:BR19),0)</f>
        <v>28.5</v>
      </c>
      <c r="BT19" s="61" t="n">
        <f aca="false">IFERROR(__xludf.dummyfunction("""COMPUTED_VALUE"""),0)</f>
        <v>0</v>
      </c>
      <c r="BU19" s="61" t="n">
        <f aca="false">IFERROR(__xludf.dummyfunction("""COMPUTED_VALUE"""),100)</f>
        <v>100</v>
      </c>
      <c r="BV19" s="61" t="n">
        <f aca="false">IFERROR(__xludf.dummyfunction("""COMPUTED_VALUE"""),0)</f>
        <v>0</v>
      </c>
      <c r="BW19" s="61" t="n">
        <f aca="false">IFERROR(__xludf.dummyfunction("""COMPUTED_VALUE"""),0)</f>
        <v>0</v>
      </c>
      <c r="BX19" s="61" t="n">
        <f aca="false">IFERROR(__xludf.dummyfunction("""COMPUTED_VALUE"""),0)</f>
        <v>0</v>
      </c>
      <c r="BY19" s="61" t="n">
        <f aca="false">IFERROR(__xludf.dummyfunction("""COMPUTED_VALUE"""),0)</f>
        <v>0</v>
      </c>
      <c r="BZ19" s="61" t="n">
        <f aca="false">IFERROR(__xludf.dummyfunction("""COMPUTED_VALUE"""),0)</f>
        <v>0</v>
      </c>
      <c r="CA19" s="61" t="n">
        <f aca="false">IFERROR(__xludf.dummyfunction("""COMPUTED_VALUE"""),0)</f>
        <v>0</v>
      </c>
      <c r="CB19" s="61" t="n">
        <f aca="false">IFERROR(__xludf.dummyfunction("""COMPUTED_VALUE"""),12.5)</f>
        <v>12.5</v>
      </c>
    </row>
    <row r="20" customFormat="false" ht="15.75" hidden="false" customHeight="true" outlineLevel="0" collapsed="false">
      <c r="A20" s="13" t="str">
        <f aca="false">$E20&amp;"-"&amp;$F20</f>
        <v>202069528-8</v>
      </c>
      <c r="B20" s="18" t="n">
        <f aca="false">$W20</f>
        <v>28</v>
      </c>
      <c r="C20" s="13"/>
      <c r="D20" s="63" t="n">
        <v>16</v>
      </c>
      <c r="E20" s="53" t="s">
        <v>965</v>
      </c>
      <c r="F20" s="53" t="s">
        <v>113</v>
      </c>
      <c r="G20" s="53" t="s">
        <v>966</v>
      </c>
      <c r="H20" s="53" t="s">
        <v>108</v>
      </c>
      <c r="I20" s="53" t="s">
        <v>967</v>
      </c>
      <c r="J20" s="53" t="s">
        <v>421</v>
      </c>
      <c r="K20" s="53" t="s">
        <v>968</v>
      </c>
      <c r="L20" s="53" t="s">
        <v>58</v>
      </c>
      <c r="M20" s="53" t="s">
        <v>156</v>
      </c>
      <c r="N20" s="53" t="s">
        <v>969</v>
      </c>
      <c r="O20" s="54" t="n">
        <f aca="false">$AA20</f>
        <v>25</v>
      </c>
      <c r="P20" s="54" t="n">
        <f aca="false">$AE20</f>
        <v>30</v>
      </c>
      <c r="Q20" s="54" t="n">
        <f aca="false">IFERROR(IF($V20&lt;&gt;0,ROUND((MAX(O20:P20)*0.5+$V20*0.5),0),ROUND(($O20*0.5+$P20*0.5),0)),)</f>
        <v>28</v>
      </c>
      <c r="R20" s="54" t="n">
        <f aca="false">$AU20</f>
        <v>27.5</v>
      </c>
      <c r="S20" s="54" t="n">
        <f aca="false">$BH20</f>
        <v>26.7</v>
      </c>
      <c r="T20" s="54" t="n">
        <f aca="false">$BS20</f>
        <v>0</v>
      </c>
      <c r="U20" s="54" t="n">
        <f aca="false">$CB20</f>
        <v>0</v>
      </c>
      <c r="V20" s="55" t="n">
        <f aca="false">$AI20</f>
        <v>0</v>
      </c>
      <c r="W20" s="56" t="n">
        <f aca="false">IF($Q20&gt;=55,ROUND($Q20*$Q$3+$R20*$R$3+$S20*$S$3+$T20*$T$3+$U20*$U$3,0),$Q20)</f>
        <v>28</v>
      </c>
      <c r="X20" s="54" t="n">
        <v>10</v>
      </c>
      <c r="Y20" s="57" t="n">
        <v>0</v>
      </c>
      <c r="Z20" s="57" t="n">
        <v>15</v>
      </c>
      <c r="AA20" s="58" t="n">
        <f aca="false">IFERROR(SUM(X20:Z20),0)</f>
        <v>25</v>
      </c>
      <c r="AB20" s="57" t="n">
        <v>15</v>
      </c>
      <c r="AC20" s="57" t="n">
        <v>15</v>
      </c>
      <c r="AD20" s="82" t="n">
        <v>1</v>
      </c>
      <c r="AE20" s="58" t="n">
        <f aca="false">ROUND(AB20+(AC20*AD20),0)</f>
        <v>30</v>
      </c>
      <c r="AF20" s="57"/>
      <c r="AG20" s="57"/>
      <c r="AH20" s="57"/>
      <c r="AI20" s="58" t="n">
        <f aca="false">ROUND(SUM(AF20:AG20)*AH20,0)</f>
        <v>0</v>
      </c>
      <c r="AJ20" s="61" t="n">
        <f aca="false">IFERROR(__xludf.dummyfunction("""COMPUTED_VALUE"""),0)</f>
        <v>0</v>
      </c>
      <c r="AK20" s="61" t="n">
        <f aca="false">IFERROR(__xludf.dummyfunction("""COMPUTED_VALUE"""),0)</f>
        <v>0</v>
      </c>
      <c r="AL20" s="61" t="n">
        <f aca="false">IFERROR(__xludf.dummyfunction("""COMPUTED_VALUE"""),0)</f>
        <v>0</v>
      </c>
      <c r="AM20" s="61" t="n">
        <f aca="false">IFERROR(__xludf.dummyfunction("""COMPUTED_VALUE"""),25)</f>
        <v>25</v>
      </c>
      <c r="AN20" s="61" t="n">
        <f aca="false">IFERROR(__xludf.dummyfunction("""COMPUTED_VALUE"""),0)</f>
        <v>0</v>
      </c>
      <c r="AO20" s="61" t="n">
        <f aca="false">IFERROR(__xludf.dummyfunction("""COMPUTED_VALUE"""),40)</f>
        <v>40</v>
      </c>
      <c r="AP20" s="61" t="n">
        <f aca="false">IFERROR(__xludf.dummyfunction("""COMPUTED_VALUE"""),40)</f>
        <v>40</v>
      </c>
      <c r="AQ20" s="61" t="n">
        <f aca="false">IFERROR(__xludf.dummyfunction("""COMPUTED_VALUE"""),50)</f>
        <v>50</v>
      </c>
      <c r="AR20" s="61" t="n">
        <f aca="false">IFERROR(__xludf.dummyfunction("""COMPUTED_VALUE"""),20)</f>
        <v>20</v>
      </c>
      <c r="AS20" s="61" t="n">
        <f aca="false">IFERROR(__xludf.dummyfunction("""COMPUTED_VALUE"""),100)</f>
        <v>100</v>
      </c>
      <c r="AT20" s="62"/>
      <c r="AU20" s="58" t="n">
        <f aca="false">IFERROR(AVERAGE(AJ20:AT20),0)</f>
        <v>27.5</v>
      </c>
      <c r="AV20" s="62" t="n">
        <v>0</v>
      </c>
      <c r="AW20" s="62" t="n">
        <v>67</v>
      </c>
      <c r="AX20" s="62" t="n">
        <v>100</v>
      </c>
      <c r="AY20" s="62" t="n">
        <v>0</v>
      </c>
      <c r="AZ20" s="62" t="n">
        <v>0</v>
      </c>
      <c r="BA20" s="62" t="n">
        <v>0</v>
      </c>
      <c r="BB20" s="62" t="n">
        <v>100</v>
      </c>
      <c r="BC20" s="62" t="n">
        <v>0</v>
      </c>
      <c r="BD20" s="62" t="n">
        <v>0</v>
      </c>
      <c r="BE20" s="62" t="n">
        <v>0</v>
      </c>
      <c r="BF20" s="62"/>
      <c r="BG20" s="62"/>
      <c r="BH20" s="58" t="n">
        <f aca="false">IFERROR(AVERAGE(AV20:BG20),0)</f>
        <v>26.7</v>
      </c>
      <c r="BI20" s="62" t="n">
        <v>0</v>
      </c>
      <c r="BJ20" s="62" t="n">
        <v>0</v>
      </c>
      <c r="BK20" s="62" t="n">
        <v>0</v>
      </c>
      <c r="BL20" s="62" t="n">
        <v>0</v>
      </c>
      <c r="BM20" s="62" t="n">
        <v>0</v>
      </c>
      <c r="BN20" s="62" t="n">
        <v>0</v>
      </c>
      <c r="BO20" s="62" t="n">
        <v>0</v>
      </c>
      <c r="BP20" s="62" t="n">
        <v>0</v>
      </c>
      <c r="BQ20" s="62" t="n">
        <v>0</v>
      </c>
      <c r="BR20" s="62" t="n">
        <v>0</v>
      </c>
      <c r="BS20" s="58" t="n">
        <f aca="false">IFERROR(AVERAGE(BI20:BR20),0)</f>
        <v>0</v>
      </c>
      <c r="BT20" s="61" t="n">
        <f aca="false">IFERROR(__xludf.dummyfunction("""COMPUTED_VALUE"""),0)</f>
        <v>0</v>
      </c>
      <c r="BU20" s="61" t="n">
        <f aca="false">IFERROR(__xludf.dummyfunction("""COMPUTED_VALUE"""),0)</f>
        <v>0</v>
      </c>
      <c r="BV20" s="61" t="n">
        <f aca="false">IFERROR(__xludf.dummyfunction("""COMPUTED_VALUE"""),0)</f>
        <v>0</v>
      </c>
      <c r="BW20" s="61" t="n">
        <f aca="false">IFERROR(__xludf.dummyfunction("""COMPUTED_VALUE"""),0)</f>
        <v>0</v>
      </c>
      <c r="BX20" s="61" t="n">
        <f aca="false">IFERROR(__xludf.dummyfunction("""COMPUTED_VALUE"""),0)</f>
        <v>0</v>
      </c>
      <c r="BY20" s="61" t="n">
        <f aca="false">IFERROR(__xludf.dummyfunction("""COMPUTED_VALUE"""),0)</f>
        <v>0</v>
      </c>
      <c r="BZ20" s="61" t="n">
        <f aca="false">IFERROR(__xludf.dummyfunction("""COMPUTED_VALUE"""),0)</f>
        <v>0</v>
      </c>
      <c r="CA20" s="61" t="n">
        <f aca="false">IFERROR(__xludf.dummyfunction("""COMPUTED_VALUE"""),0)</f>
        <v>0</v>
      </c>
      <c r="CB20" s="61" t="n">
        <f aca="false">IFERROR(__xludf.dummyfunction("""COMPUTED_VALUE"""),0)</f>
        <v>0</v>
      </c>
    </row>
    <row r="21" customFormat="false" ht="15.75" hidden="false" customHeight="true" outlineLevel="0" collapsed="false">
      <c r="A21" s="13" t="str">
        <f aca="false">$E21&amp;"-"&amp;$F21</f>
        <v>202069547-4</v>
      </c>
      <c r="B21" s="18" t="n">
        <f aca="false">$W21</f>
        <v>80</v>
      </c>
      <c r="C21" s="13"/>
      <c r="D21" s="63" t="n">
        <v>17</v>
      </c>
      <c r="E21" s="53" t="s">
        <v>970</v>
      </c>
      <c r="F21" s="53" t="s">
        <v>122</v>
      </c>
      <c r="G21" s="53" t="s">
        <v>971</v>
      </c>
      <c r="H21" s="53" t="s">
        <v>115</v>
      </c>
      <c r="I21" s="53" t="s">
        <v>972</v>
      </c>
      <c r="J21" s="53" t="s">
        <v>973</v>
      </c>
      <c r="K21" s="53" t="s">
        <v>974</v>
      </c>
      <c r="L21" s="53" t="s">
        <v>58</v>
      </c>
      <c r="M21" s="53" t="s">
        <v>156</v>
      </c>
      <c r="N21" s="53" t="s">
        <v>975</v>
      </c>
      <c r="O21" s="54" t="n">
        <f aca="false">$AA21</f>
        <v>100</v>
      </c>
      <c r="P21" s="54" t="n">
        <f aca="false">$AE21</f>
        <v>55</v>
      </c>
      <c r="Q21" s="54" t="n">
        <f aca="false">IFERROR(IF($V21&lt;&gt;0,ROUND((MAX(O21:P21)*0.5+$V21*0.5),0),ROUND(($O21*0.5+$P21*0.5),0)),)</f>
        <v>78</v>
      </c>
      <c r="R21" s="54" t="n">
        <f aca="false">$AU21</f>
        <v>83.3</v>
      </c>
      <c r="S21" s="54" t="n">
        <f aca="false">$BH21</f>
        <v>98.7</v>
      </c>
      <c r="T21" s="54" t="n">
        <f aca="false">$BS21</f>
        <v>74.5</v>
      </c>
      <c r="U21" s="54" t="n">
        <f aca="false">$CB21</f>
        <v>100</v>
      </c>
      <c r="V21" s="55" t="n">
        <f aca="false">$AI21</f>
        <v>0</v>
      </c>
      <c r="W21" s="56" t="n">
        <f aca="false">IF($Q21&gt;=55,ROUND($Q21*$Q$3+$R21*$R$3+$S21*$S$3+$T21*$T$3+$U21*$U$3,0),$Q21)</f>
        <v>80</v>
      </c>
      <c r="X21" s="54" t="n">
        <v>20</v>
      </c>
      <c r="Y21" s="57" t="n">
        <v>30</v>
      </c>
      <c r="Z21" s="57" t="n">
        <v>50</v>
      </c>
      <c r="AA21" s="58" t="n">
        <f aca="false">IFERROR(SUM(X21:Z21),0)</f>
        <v>100</v>
      </c>
      <c r="AB21" s="57" t="n">
        <v>30</v>
      </c>
      <c r="AC21" s="57" t="n">
        <v>25</v>
      </c>
      <c r="AD21" s="82" t="n">
        <v>1</v>
      </c>
      <c r="AE21" s="58" t="n">
        <f aca="false">ROUND(AB21+(AC21*AD21),0)</f>
        <v>55</v>
      </c>
      <c r="AF21" s="57"/>
      <c r="AG21" s="57"/>
      <c r="AH21" s="57"/>
      <c r="AI21" s="58" t="n">
        <f aca="false">ROUND(SUM(AF21:AG21)*AH21,0)</f>
        <v>0</v>
      </c>
      <c r="AJ21" s="61" t="n">
        <f aca="false">IFERROR(__xludf.dummyfunction("""COMPUTED_VALUE"""),100)</f>
        <v>100</v>
      </c>
      <c r="AK21" s="61" t="n">
        <f aca="false">IFERROR(__xludf.dummyfunction("""COMPUTED_VALUE"""),100)</f>
        <v>100</v>
      </c>
      <c r="AL21" s="61" t="n">
        <f aca="false">IFERROR(__xludf.dummyfunction("""COMPUTED_VALUE"""),100)</f>
        <v>100</v>
      </c>
      <c r="AM21" s="61" t="n">
        <f aca="false">IFERROR(__xludf.dummyfunction("""COMPUTED_VALUE"""),100)</f>
        <v>100</v>
      </c>
      <c r="AN21" s="61" t="n">
        <f aca="false">IFERROR(__xludf.dummyfunction("""COMPUTED_VALUE"""),100)</f>
        <v>100</v>
      </c>
      <c r="AO21" s="61" t="n">
        <f aca="false">IFERROR(__xludf.dummyfunction("""COMPUTED_VALUE"""),60)</f>
        <v>60</v>
      </c>
      <c r="AP21" s="61" t="n">
        <f aca="false">IFERROR(__xludf.dummyfunction("""COMPUTED_VALUE"""),100)</f>
        <v>100</v>
      </c>
      <c r="AQ21" s="61" t="n">
        <f aca="false">IFERROR(__xludf.dummyfunction("""COMPUTED_VALUE"""),33)</f>
        <v>33</v>
      </c>
      <c r="AR21" s="61" t="n">
        <f aca="false">IFERROR(__xludf.dummyfunction("""COMPUTED_VALUE"""),80)</f>
        <v>80</v>
      </c>
      <c r="AS21" s="61" t="n">
        <f aca="false">IFERROR(__xludf.dummyfunction("""COMPUTED_VALUE"""),60)</f>
        <v>60</v>
      </c>
      <c r="AT21" s="62"/>
      <c r="AU21" s="58" t="n">
        <f aca="false">IFERROR(AVERAGE(AJ21:AT21),0)</f>
        <v>83.3</v>
      </c>
      <c r="AV21" s="62" t="n">
        <v>100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97</v>
      </c>
      <c r="BB21" s="62" t="n">
        <v>97</v>
      </c>
      <c r="BC21" s="62" t="n">
        <v>100</v>
      </c>
      <c r="BD21" s="62" t="n">
        <v>100</v>
      </c>
      <c r="BE21" s="62" t="n">
        <v>93</v>
      </c>
      <c r="BF21" s="62"/>
      <c r="BG21" s="62"/>
      <c r="BH21" s="58" t="n">
        <f aca="false">IFERROR(AVERAGE(AV21:BG21),0)</f>
        <v>98.7</v>
      </c>
      <c r="BI21" s="62" t="n">
        <v>100</v>
      </c>
      <c r="BJ21" s="62" t="n">
        <v>100</v>
      </c>
      <c r="BK21" s="62" t="n">
        <v>100</v>
      </c>
      <c r="BL21" s="62" t="n">
        <v>95</v>
      </c>
      <c r="BM21" s="62" t="n">
        <v>95</v>
      </c>
      <c r="BN21" s="62" t="n">
        <v>100</v>
      </c>
      <c r="BO21" s="62" t="n">
        <v>45</v>
      </c>
      <c r="BP21" s="62" t="n">
        <v>55</v>
      </c>
      <c r="BQ21" s="62" t="n">
        <v>55</v>
      </c>
      <c r="BR21" s="62" t="n">
        <v>0</v>
      </c>
      <c r="BS21" s="58" t="n">
        <f aca="false">IFERROR(AVERAGE(BI21:BR21),0)</f>
        <v>74.5</v>
      </c>
      <c r="BT21" s="61" t="n">
        <f aca="false">IFERROR(__xludf.dummyfunction("""COMPUTED_VALUE"""),100)</f>
        <v>100</v>
      </c>
      <c r="BU21" s="61" t="n">
        <f aca="false">IFERROR(__xludf.dummyfunction("""COMPUTED_VALUE"""),100)</f>
        <v>100</v>
      </c>
      <c r="BV21" s="61" t="n">
        <f aca="false">IFERROR(__xludf.dummyfunction("""COMPUTED_VALUE"""),100)</f>
        <v>100</v>
      </c>
      <c r="BW21" s="61" t="n">
        <f aca="false">IFERROR(__xludf.dummyfunction("""COMPUTED_VALUE"""),100)</f>
        <v>100</v>
      </c>
      <c r="BX21" s="61" t="n">
        <f aca="false">IFERROR(__xludf.dummyfunction("""COMPUTED_VALUE"""),100)</f>
        <v>100</v>
      </c>
      <c r="BY21" s="61" t="n">
        <f aca="false">IFERROR(__xludf.dummyfunction("""COMPUTED_VALUE"""),100)</f>
        <v>100</v>
      </c>
      <c r="BZ21" s="61" t="n">
        <f aca="false">IFERROR(__xludf.dummyfunction("""COMPUTED_VALUE"""),100)</f>
        <v>100</v>
      </c>
      <c r="CA21" s="61" t="n">
        <f aca="false">IFERROR(__xludf.dummyfunction("""COMPUTED_VALUE"""),100)</f>
        <v>100</v>
      </c>
      <c r="CB21" s="61" t="n">
        <f aca="false">IFERROR(__xludf.dummyfunction("""COMPUTED_VALUE"""),100)</f>
        <v>100</v>
      </c>
    </row>
    <row r="22" customFormat="false" ht="15.75" hidden="false" customHeight="true" outlineLevel="0" collapsed="false">
      <c r="A22" s="13" t="str">
        <f aca="false">$E22&amp;"-"&amp;$F22</f>
        <v>-</v>
      </c>
      <c r="B22" s="18" t="n">
        <f aca="false">$W22</f>
        <v>0</v>
      </c>
      <c r="C22" s="13"/>
      <c r="D22" s="72" t="n">
        <f aca="false">D21+1</f>
        <v>18</v>
      </c>
      <c r="E22" s="53"/>
      <c r="F22" s="53"/>
      <c r="G22" s="53"/>
      <c r="H22" s="53"/>
      <c r="I22" s="53"/>
      <c r="J22" s="53"/>
      <c r="K22" s="73"/>
      <c r="L22" s="72"/>
      <c r="M22" s="72"/>
      <c r="N22" s="72"/>
      <c r="O22" s="54"/>
      <c r="P22" s="54"/>
      <c r="Q22" s="54"/>
      <c r="R22" s="54"/>
      <c r="S22" s="54"/>
      <c r="T22" s="54"/>
      <c r="U22" s="54"/>
      <c r="V22" s="55"/>
      <c r="W22" s="56"/>
      <c r="X22" s="54"/>
      <c r="Y22" s="57"/>
      <c r="Z22" s="57"/>
      <c r="AA22" s="58"/>
      <c r="AB22" s="57"/>
      <c r="AC22" s="57"/>
      <c r="AD22" s="82"/>
      <c r="AE22" s="58"/>
      <c r="AF22" s="57"/>
      <c r="AG22" s="57"/>
      <c r="AH22" s="57"/>
      <c r="AI22" s="58"/>
      <c r="AJ22" s="62"/>
      <c r="AK22" s="71"/>
      <c r="AL22" s="62"/>
      <c r="AM22" s="62"/>
      <c r="AN22" s="62"/>
      <c r="AO22" s="62"/>
      <c r="AP22" s="62"/>
      <c r="AQ22" s="62"/>
      <c r="AR22" s="62"/>
      <c r="AS22" s="62"/>
      <c r="AT22" s="62"/>
      <c r="AU22" s="58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58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58"/>
      <c r="BT22" s="62"/>
      <c r="BU22" s="62"/>
      <c r="BV22" s="62"/>
      <c r="BW22" s="62"/>
      <c r="BX22" s="62"/>
      <c r="BY22" s="62"/>
      <c r="BZ22" s="62"/>
      <c r="CA22" s="62"/>
      <c r="CB22" s="58"/>
    </row>
    <row r="23" customFormat="false" ht="15.75" hidden="false" customHeight="true" outlineLevel="0" collapsed="false">
      <c r="A23" s="13" t="str">
        <f aca="false">$E23&amp;"-"&amp;$F23</f>
        <v>-</v>
      </c>
      <c r="B23" s="18" t="n">
        <f aca="false">$W23</f>
        <v>8</v>
      </c>
      <c r="C23" s="13"/>
      <c r="D23" s="72" t="n">
        <f aca="false">D22+1</f>
        <v>19</v>
      </c>
      <c r="E23" s="53"/>
      <c r="F23" s="53"/>
      <c r="G23" s="53"/>
      <c r="H23" s="53"/>
      <c r="I23" s="53"/>
      <c r="J23" s="53"/>
      <c r="K23" s="73"/>
      <c r="L23" s="72"/>
      <c r="M23" s="72"/>
      <c r="N23" s="72"/>
      <c r="O23" s="54"/>
      <c r="P23" s="54"/>
      <c r="Q23" s="54"/>
      <c r="R23" s="54"/>
      <c r="S23" s="54"/>
      <c r="T23" s="54"/>
      <c r="U23" s="54"/>
      <c r="V23" s="55"/>
      <c r="W23" s="56" t="n">
        <f aca="false">COUNTIFS(W5:W21,"&gt;=75")</f>
        <v>8</v>
      </c>
      <c r="X23" s="54"/>
      <c r="Y23" s="57"/>
      <c r="Z23" s="57"/>
      <c r="AA23" s="58"/>
      <c r="AB23" s="57"/>
      <c r="AC23" s="57"/>
      <c r="AD23" s="82"/>
      <c r="AE23" s="58"/>
      <c r="AF23" s="57"/>
      <c r="AG23" s="57"/>
      <c r="AH23" s="57"/>
      <c r="AI23" s="58"/>
      <c r="AJ23" s="62"/>
      <c r="AK23" s="71"/>
      <c r="AL23" s="62"/>
      <c r="AM23" s="62"/>
      <c r="AN23" s="62"/>
      <c r="AO23" s="62"/>
      <c r="AP23" s="62"/>
      <c r="AQ23" s="62"/>
      <c r="AR23" s="62"/>
      <c r="AS23" s="62"/>
      <c r="AT23" s="62"/>
      <c r="AU23" s="58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58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58"/>
      <c r="BT23" s="62"/>
      <c r="BU23" s="62"/>
      <c r="BV23" s="62"/>
      <c r="BW23" s="62"/>
      <c r="BX23" s="62"/>
      <c r="BY23" s="62"/>
      <c r="BZ23" s="62"/>
      <c r="CA23" s="62"/>
      <c r="CB23" s="58"/>
    </row>
    <row r="24" customFormat="false" ht="15.75" hidden="false" customHeight="true" outlineLevel="0" collapsed="false">
      <c r="A24" s="13" t="str">
        <f aca="false">$E24&amp;"-"&amp;$F24</f>
        <v>-</v>
      </c>
      <c r="B24" s="18" t="n">
        <f aca="false">$W24</f>
        <v>0</v>
      </c>
      <c r="C24" s="13"/>
      <c r="D24" s="72" t="n">
        <f aca="false">D23+1</f>
        <v>20</v>
      </c>
      <c r="E24" s="53"/>
      <c r="F24" s="53"/>
      <c r="G24" s="53"/>
      <c r="H24" s="53"/>
      <c r="I24" s="53"/>
      <c r="J24" s="53"/>
      <c r="K24" s="73"/>
      <c r="L24" s="72"/>
      <c r="M24" s="72"/>
      <c r="N24" s="72"/>
      <c r="O24" s="54"/>
      <c r="P24" s="54"/>
      <c r="Q24" s="54"/>
      <c r="R24" s="54"/>
      <c r="S24" s="54"/>
      <c r="T24" s="54"/>
      <c r="U24" s="54"/>
      <c r="V24" s="55"/>
      <c r="W24" s="56"/>
      <c r="X24" s="54"/>
      <c r="Y24" s="57"/>
      <c r="Z24" s="57"/>
      <c r="AA24" s="58"/>
      <c r="AB24" s="57"/>
      <c r="AC24" s="57"/>
      <c r="AD24" s="82"/>
      <c r="AE24" s="58"/>
      <c r="AF24" s="57"/>
      <c r="AG24" s="57"/>
      <c r="AH24" s="57"/>
      <c r="AI24" s="58"/>
      <c r="AJ24" s="62"/>
      <c r="AK24" s="71"/>
      <c r="AL24" s="62"/>
      <c r="AM24" s="62"/>
      <c r="AN24" s="62"/>
      <c r="AO24" s="62"/>
      <c r="AP24" s="62"/>
      <c r="AQ24" s="62"/>
      <c r="AR24" s="62"/>
      <c r="AS24" s="62"/>
      <c r="AT24" s="62"/>
      <c r="AU24" s="58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58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58"/>
      <c r="BT24" s="62"/>
      <c r="BU24" s="62"/>
      <c r="BV24" s="62"/>
      <c r="BW24" s="62"/>
      <c r="BX24" s="62"/>
      <c r="BY24" s="62"/>
      <c r="BZ24" s="62"/>
      <c r="CA24" s="62"/>
      <c r="CB24" s="58"/>
    </row>
    <row r="25" customFormat="false" ht="15.75" hidden="false" customHeight="true" outlineLevel="0" collapsed="false">
      <c r="A25" s="13" t="str">
        <f aca="false">$E25&amp;"-"&amp;$F25</f>
        <v>-</v>
      </c>
      <c r="B25" s="18" t="n">
        <f aca="false">$W25</f>
        <v>0</v>
      </c>
      <c r="C25" s="13"/>
      <c r="D25" s="72" t="n">
        <f aca="false">D24+1</f>
        <v>21</v>
      </c>
      <c r="E25" s="53"/>
      <c r="F25" s="53"/>
      <c r="G25" s="53"/>
      <c r="H25" s="53"/>
      <c r="I25" s="53"/>
      <c r="J25" s="53"/>
      <c r="K25" s="73"/>
      <c r="L25" s="72"/>
      <c r="M25" s="72"/>
      <c r="N25" s="72"/>
      <c r="O25" s="54"/>
      <c r="P25" s="54"/>
      <c r="Q25" s="54"/>
      <c r="R25" s="54"/>
      <c r="S25" s="54"/>
      <c r="T25" s="54"/>
      <c r="U25" s="54"/>
      <c r="V25" s="55"/>
      <c r="W25" s="56"/>
      <c r="X25" s="54"/>
      <c r="Y25" s="57"/>
      <c r="Z25" s="57"/>
      <c r="AA25" s="58"/>
      <c r="AB25" s="57"/>
      <c r="AC25" s="57"/>
      <c r="AD25" s="82"/>
      <c r="AE25" s="58"/>
      <c r="AF25" s="57"/>
      <c r="AG25" s="57"/>
      <c r="AH25" s="57"/>
      <c r="AI25" s="58"/>
      <c r="AJ25" s="62"/>
      <c r="AK25" s="71"/>
      <c r="AL25" s="62"/>
      <c r="AM25" s="62"/>
      <c r="AN25" s="62"/>
      <c r="AO25" s="62"/>
      <c r="AP25" s="62"/>
      <c r="AQ25" s="62"/>
      <c r="AR25" s="62"/>
      <c r="AS25" s="62"/>
      <c r="AT25" s="62"/>
      <c r="AU25" s="58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58"/>
      <c r="BI25" s="62"/>
      <c r="BJ25" s="62"/>
      <c r="BK25" s="62"/>
      <c r="BL25" s="62"/>
      <c r="BM25" s="62"/>
      <c r="BN25" s="62"/>
      <c r="BO25" s="62"/>
      <c r="BP25" s="62"/>
      <c r="BQ25" s="64"/>
      <c r="BR25" s="62"/>
      <c r="BS25" s="58"/>
      <c r="BT25" s="62"/>
      <c r="BU25" s="62"/>
      <c r="BV25" s="62"/>
      <c r="BW25" s="62"/>
      <c r="BX25" s="62"/>
      <c r="BY25" s="62"/>
      <c r="BZ25" s="62"/>
      <c r="CA25" s="62"/>
      <c r="CB25" s="58"/>
    </row>
    <row r="26" customFormat="false" ht="15.75" hidden="false" customHeight="true" outlineLevel="0" collapsed="false">
      <c r="A26" s="13" t="str">
        <f aca="false">$E26&amp;"-"&amp;$F26</f>
        <v>-</v>
      </c>
      <c r="B26" s="18" t="n">
        <f aca="false">$W26</f>
        <v>0</v>
      </c>
      <c r="C26" s="13"/>
      <c r="D26" s="72" t="n">
        <f aca="false">D25+1</f>
        <v>22</v>
      </c>
      <c r="E26" s="53"/>
      <c r="F26" s="53"/>
      <c r="G26" s="53"/>
      <c r="H26" s="53"/>
      <c r="I26" s="53"/>
      <c r="J26" s="53"/>
      <c r="K26" s="73"/>
      <c r="L26" s="72"/>
      <c r="M26" s="72"/>
      <c r="N26" s="72"/>
      <c r="O26" s="54"/>
      <c r="P26" s="54"/>
      <c r="Q26" s="54"/>
      <c r="R26" s="54"/>
      <c r="S26" s="54"/>
      <c r="T26" s="54"/>
      <c r="U26" s="54"/>
      <c r="V26" s="55"/>
      <c r="W26" s="56"/>
      <c r="X26" s="54"/>
      <c r="Y26" s="57"/>
      <c r="Z26" s="57"/>
      <c r="AA26" s="58"/>
      <c r="AB26" s="57"/>
      <c r="AC26" s="57"/>
      <c r="AD26" s="54"/>
      <c r="AE26" s="58"/>
      <c r="AF26" s="57"/>
      <c r="AG26" s="57"/>
      <c r="AH26" s="57"/>
      <c r="AI26" s="58"/>
      <c r="AJ26" s="62"/>
      <c r="AK26" s="71"/>
      <c r="AL26" s="62"/>
      <c r="AM26" s="62"/>
      <c r="AN26" s="62"/>
      <c r="AO26" s="62"/>
      <c r="AP26" s="62"/>
      <c r="AQ26" s="62"/>
      <c r="AR26" s="62"/>
      <c r="AS26" s="62"/>
      <c r="AT26" s="62"/>
      <c r="AU26" s="58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58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58"/>
      <c r="BT26" s="62"/>
      <c r="BU26" s="62"/>
      <c r="BV26" s="62"/>
      <c r="BW26" s="62"/>
      <c r="BX26" s="62"/>
      <c r="BY26" s="62"/>
      <c r="BZ26" s="62"/>
      <c r="CA26" s="62"/>
      <c r="CB26" s="58"/>
    </row>
    <row r="27" customFormat="false" ht="15.75" hidden="false" customHeight="true" outlineLevel="0" collapsed="false">
      <c r="A27" s="13" t="str">
        <f aca="false">$E27&amp;"-"&amp;$F27</f>
        <v>-</v>
      </c>
      <c r="B27" s="18" t="n">
        <f aca="false">$W27</f>
        <v>0</v>
      </c>
      <c r="C27" s="13"/>
      <c r="D27" s="72" t="n">
        <f aca="false">D26+1</f>
        <v>23</v>
      </c>
      <c r="E27" s="53"/>
      <c r="F27" s="53"/>
      <c r="G27" s="53"/>
      <c r="H27" s="53"/>
      <c r="I27" s="53"/>
      <c r="J27" s="53"/>
      <c r="K27" s="73"/>
      <c r="L27" s="72"/>
      <c r="M27" s="72"/>
      <c r="N27" s="72"/>
      <c r="O27" s="54"/>
      <c r="P27" s="54"/>
      <c r="Q27" s="54"/>
      <c r="R27" s="54"/>
      <c r="S27" s="54"/>
      <c r="T27" s="54"/>
      <c r="U27" s="54"/>
      <c r="V27" s="55"/>
      <c r="W27" s="56"/>
      <c r="X27" s="54"/>
      <c r="Y27" s="57"/>
      <c r="Z27" s="57"/>
      <c r="AA27" s="58"/>
      <c r="AB27" s="57"/>
      <c r="AC27" s="57"/>
      <c r="AD27" s="54"/>
      <c r="AE27" s="58"/>
      <c r="AF27" s="57"/>
      <c r="AG27" s="57"/>
      <c r="AH27" s="57"/>
      <c r="AI27" s="58"/>
      <c r="AJ27" s="62"/>
      <c r="AK27" s="71"/>
      <c r="AL27" s="62"/>
      <c r="AM27" s="62"/>
      <c r="AN27" s="62"/>
      <c r="AO27" s="62"/>
      <c r="AP27" s="62"/>
      <c r="AQ27" s="62"/>
      <c r="AR27" s="62"/>
      <c r="AS27" s="62"/>
      <c r="AT27" s="62"/>
      <c r="AU27" s="58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58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58"/>
      <c r="BT27" s="62"/>
      <c r="BU27" s="62"/>
      <c r="BV27" s="62"/>
      <c r="BW27" s="62"/>
      <c r="BX27" s="62"/>
      <c r="BY27" s="62"/>
      <c r="BZ27" s="62"/>
      <c r="CA27" s="62"/>
      <c r="CB27" s="58"/>
    </row>
    <row r="28" customFormat="false" ht="15.75" hidden="false" customHeight="true" outlineLevel="0" collapsed="false">
      <c r="A28" s="13" t="str">
        <f aca="false">$E28&amp;"-"&amp;$F28</f>
        <v>-</v>
      </c>
      <c r="B28" s="18" t="n">
        <f aca="false">$W28</f>
        <v>0</v>
      </c>
      <c r="C28" s="13"/>
      <c r="D28" s="72" t="n">
        <f aca="false">D27+1</f>
        <v>24</v>
      </c>
      <c r="E28" s="53"/>
      <c r="F28" s="53"/>
      <c r="G28" s="53"/>
      <c r="H28" s="53"/>
      <c r="I28" s="53"/>
      <c r="J28" s="53"/>
      <c r="K28" s="73"/>
      <c r="L28" s="72"/>
      <c r="M28" s="72"/>
      <c r="N28" s="72"/>
      <c r="O28" s="54"/>
      <c r="P28" s="54"/>
      <c r="Q28" s="54"/>
      <c r="R28" s="54"/>
      <c r="S28" s="54"/>
      <c r="T28" s="54"/>
      <c r="U28" s="54"/>
      <c r="V28" s="55"/>
      <c r="W28" s="56"/>
      <c r="X28" s="54"/>
      <c r="Y28" s="57"/>
      <c r="Z28" s="57"/>
      <c r="AA28" s="58"/>
      <c r="AB28" s="57"/>
      <c r="AC28" s="57"/>
      <c r="AD28" s="54"/>
      <c r="AE28" s="58"/>
      <c r="AF28" s="57"/>
      <c r="AG28" s="57"/>
      <c r="AH28" s="57"/>
      <c r="AI28" s="58"/>
      <c r="AJ28" s="62"/>
      <c r="AK28" s="71"/>
      <c r="AL28" s="62"/>
      <c r="AM28" s="62"/>
      <c r="AN28" s="62"/>
      <c r="AO28" s="62"/>
      <c r="AP28" s="62"/>
      <c r="AQ28" s="62"/>
      <c r="AR28" s="62"/>
      <c r="AS28" s="62"/>
      <c r="AT28" s="62"/>
      <c r="AU28" s="58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58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58"/>
      <c r="BT28" s="62"/>
      <c r="BU28" s="62"/>
      <c r="BV28" s="62"/>
      <c r="BW28" s="62"/>
      <c r="BX28" s="62"/>
      <c r="BY28" s="62"/>
      <c r="BZ28" s="62"/>
      <c r="CA28" s="62"/>
      <c r="CB28" s="58"/>
    </row>
    <row r="29" customFormat="false" ht="15.75" hidden="false" customHeight="true" outlineLevel="0" collapsed="false">
      <c r="A29" s="13" t="str">
        <f aca="false">$E29&amp;"-"&amp;$F29</f>
        <v>-</v>
      </c>
      <c r="B29" s="18" t="n">
        <f aca="false">$W29</f>
        <v>0</v>
      </c>
      <c r="C29" s="13"/>
      <c r="D29" s="72" t="n">
        <f aca="false">D28+1</f>
        <v>25</v>
      </c>
      <c r="E29" s="53"/>
      <c r="F29" s="53"/>
      <c r="G29" s="53"/>
      <c r="H29" s="53"/>
      <c r="I29" s="53"/>
      <c r="J29" s="53"/>
      <c r="K29" s="73"/>
      <c r="L29" s="72"/>
      <c r="M29" s="72"/>
      <c r="N29" s="72"/>
      <c r="O29" s="54"/>
      <c r="P29" s="54"/>
      <c r="Q29" s="54"/>
      <c r="R29" s="54"/>
      <c r="S29" s="54"/>
      <c r="T29" s="54"/>
      <c r="U29" s="54"/>
      <c r="V29" s="55"/>
      <c r="W29" s="56"/>
      <c r="X29" s="54"/>
      <c r="Y29" s="57"/>
      <c r="Z29" s="57"/>
      <c r="AA29" s="58"/>
      <c r="AB29" s="57"/>
      <c r="AC29" s="57"/>
      <c r="AD29" s="54"/>
      <c r="AE29" s="58"/>
      <c r="AF29" s="57"/>
      <c r="AG29" s="57"/>
      <c r="AH29" s="57"/>
      <c r="AI29" s="58"/>
      <c r="AJ29" s="62"/>
      <c r="AK29" s="71"/>
      <c r="AL29" s="62"/>
      <c r="AM29" s="62"/>
      <c r="AN29" s="62"/>
      <c r="AO29" s="62"/>
      <c r="AP29" s="62"/>
      <c r="AQ29" s="62"/>
      <c r="AR29" s="62"/>
      <c r="AS29" s="62"/>
      <c r="AT29" s="62"/>
      <c r="AU29" s="58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58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58"/>
      <c r="BT29" s="62"/>
      <c r="BU29" s="62"/>
      <c r="BV29" s="62"/>
      <c r="BW29" s="62"/>
      <c r="BX29" s="62"/>
      <c r="BY29" s="62"/>
      <c r="BZ29" s="62"/>
      <c r="CA29" s="62"/>
      <c r="CB29" s="58"/>
    </row>
    <row r="30" customFormat="false" ht="15.75" hidden="false" customHeight="true" outlineLevel="0" collapsed="false">
      <c r="A30" s="13" t="str">
        <f aca="false">$E30&amp;"-"&amp;$F30</f>
        <v>-</v>
      </c>
      <c r="B30" s="18" t="n">
        <f aca="false">$W30</f>
        <v>0</v>
      </c>
      <c r="C30" s="13"/>
      <c r="D30" s="72" t="n">
        <f aca="false">D29+1</f>
        <v>26</v>
      </c>
      <c r="E30" s="53"/>
      <c r="F30" s="53"/>
      <c r="G30" s="53"/>
      <c r="H30" s="53"/>
      <c r="I30" s="53"/>
      <c r="J30" s="53"/>
      <c r="K30" s="73"/>
      <c r="L30" s="72"/>
      <c r="M30" s="72"/>
      <c r="N30" s="72"/>
      <c r="O30" s="54"/>
      <c r="P30" s="54"/>
      <c r="Q30" s="54"/>
      <c r="R30" s="54"/>
      <c r="S30" s="54"/>
      <c r="T30" s="54"/>
      <c r="U30" s="54"/>
      <c r="V30" s="55"/>
      <c r="W30" s="56"/>
      <c r="X30" s="54"/>
      <c r="Y30" s="57"/>
      <c r="Z30" s="57"/>
      <c r="AA30" s="58"/>
      <c r="AB30" s="57"/>
      <c r="AC30" s="57"/>
      <c r="AD30" s="54"/>
      <c r="AE30" s="58"/>
      <c r="AF30" s="57"/>
      <c r="AG30" s="57"/>
      <c r="AH30" s="57"/>
      <c r="AI30" s="58"/>
      <c r="AJ30" s="62"/>
      <c r="AK30" s="71"/>
      <c r="AL30" s="62"/>
      <c r="AM30" s="62"/>
      <c r="AN30" s="62"/>
      <c r="AO30" s="62"/>
      <c r="AP30" s="62"/>
      <c r="AQ30" s="62"/>
      <c r="AR30" s="62"/>
      <c r="AS30" s="62"/>
      <c r="AT30" s="62"/>
      <c r="AU30" s="58"/>
      <c r="AV30" s="62"/>
      <c r="AW30" s="62"/>
      <c r="AX30" s="62"/>
      <c r="AY30" s="62"/>
      <c r="AZ30" s="62"/>
      <c r="BA30" s="62"/>
      <c r="BB30" s="62"/>
      <c r="BC30" s="72"/>
      <c r="BD30" s="62"/>
      <c r="BE30" s="62"/>
      <c r="BF30" s="62"/>
      <c r="BG30" s="62"/>
      <c r="BH30" s="58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58"/>
      <c r="BT30" s="62"/>
      <c r="BU30" s="62"/>
      <c r="BV30" s="62"/>
      <c r="BW30" s="62"/>
      <c r="BX30" s="62"/>
      <c r="BY30" s="62"/>
      <c r="BZ30" s="62"/>
      <c r="CA30" s="62"/>
      <c r="CB30" s="58"/>
    </row>
    <row r="31" customFormat="false" ht="15.75" hidden="false" customHeight="true" outlineLevel="0" collapsed="false">
      <c r="A31" s="13" t="str">
        <f aca="false">$E31&amp;"-"&amp;$F31</f>
        <v>-</v>
      </c>
      <c r="B31" s="18" t="n">
        <f aca="false">$W31</f>
        <v>0</v>
      </c>
      <c r="C31" s="13"/>
      <c r="D31" s="72" t="n">
        <v>27</v>
      </c>
      <c r="E31" s="53"/>
      <c r="F31" s="53"/>
      <c r="G31" s="53"/>
      <c r="H31" s="53"/>
      <c r="I31" s="53"/>
      <c r="J31" s="53"/>
      <c r="K31" s="73"/>
      <c r="L31" s="72"/>
      <c r="M31" s="72"/>
      <c r="N31" s="72"/>
      <c r="O31" s="54"/>
      <c r="P31" s="54"/>
      <c r="Q31" s="54"/>
      <c r="R31" s="54"/>
      <c r="S31" s="54"/>
      <c r="T31" s="54"/>
      <c r="U31" s="54"/>
      <c r="V31" s="55"/>
      <c r="W31" s="56"/>
      <c r="X31" s="54"/>
      <c r="Y31" s="57"/>
      <c r="Z31" s="57"/>
      <c r="AA31" s="58"/>
      <c r="AB31" s="57"/>
      <c r="AC31" s="57"/>
      <c r="AD31" s="54"/>
      <c r="AE31" s="58"/>
      <c r="AF31" s="57"/>
      <c r="AG31" s="57"/>
      <c r="AH31" s="57"/>
      <c r="AI31" s="58"/>
      <c r="AJ31" s="62"/>
      <c r="AK31" s="71"/>
      <c r="AL31" s="62"/>
      <c r="AM31" s="62"/>
      <c r="AN31" s="62"/>
      <c r="AO31" s="62"/>
      <c r="AP31" s="62"/>
      <c r="AQ31" s="62"/>
      <c r="AR31" s="62"/>
      <c r="AS31" s="62"/>
      <c r="AT31" s="62"/>
      <c r="AU31" s="58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58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58"/>
      <c r="BT31" s="62"/>
      <c r="BU31" s="62"/>
      <c r="BV31" s="62"/>
      <c r="BW31" s="62"/>
      <c r="BX31" s="62"/>
      <c r="BY31" s="62"/>
      <c r="BZ31" s="62"/>
      <c r="CA31" s="62"/>
      <c r="CB31" s="58"/>
    </row>
    <row r="32" customFormat="false" ht="15.75" hidden="false" customHeight="true" outlineLevel="0" collapsed="false">
      <c r="A32" s="13" t="str">
        <f aca="false">$E32&amp;"-"&amp;$F32</f>
        <v>-</v>
      </c>
      <c r="B32" s="18" t="n">
        <f aca="false">$W32</f>
        <v>0</v>
      </c>
      <c r="C32" s="13"/>
      <c r="D32" s="72" t="n">
        <v>28</v>
      </c>
      <c r="E32" s="53"/>
      <c r="F32" s="53"/>
      <c r="G32" s="53"/>
      <c r="H32" s="53"/>
      <c r="I32" s="53"/>
      <c r="J32" s="53"/>
      <c r="K32" s="73"/>
      <c r="L32" s="72"/>
      <c r="M32" s="72"/>
      <c r="N32" s="72"/>
      <c r="O32" s="54"/>
      <c r="P32" s="54"/>
      <c r="Q32" s="54"/>
      <c r="R32" s="54"/>
      <c r="S32" s="54"/>
      <c r="T32" s="54"/>
      <c r="U32" s="54"/>
      <c r="V32" s="55"/>
      <c r="W32" s="56"/>
      <c r="X32" s="54"/>
      <c r="Y32" s="57"/>
      <c r="Z32" s="57"/>
      <c r="AA32" s="58"/>
      <c r="AB32" s="57"/>
      <c r="AC32" s="57"/>
      <c r="AD32" s="54"/>
      <c r="AE32" s="58"/>
      <c r="AF32" s="57"/>
      <c r="AG32" s="57"/>
      <c r="AH32" s="57"/>
      <c r="AI32" s="58"/>
      <c r="AJ32" s="62"/>
      <c r="AK32" s="71"/>
      <c r="AL32" s="62"/>
      <c r="AM32" s="62"/>
      <c r="AN32" s="62"/>
      <c r="AO32" s="62"/>
      <c r="AP32" s="62"/>
      <c r="AQ32" s="62"/>
      <c r="AR32" s="62"/>
      <c r="AS32" s="62"/>
      <c r="AT32" s="62"/>
      <c r="AU32" s="58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58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58"/>
      <c r="BT32" s="62"/>
      <c r="BU32" s="62"/>
      <c r="BV32" s="62"/>
      <c r="BW32" s="62"/>
      <c r="BX32" s="62"/>
      <c r="BY32" s="62"/>
      <c r="BZ32" s="62"/>
      <c r="CA32" s="62"/>
      <c r="CB32" s="58"/>
    </row>
    <row r="33" customFormat="false" ht="15.75" hidden="false" customHeight="true" outlineLevel="0" collapsed="false">
      <c r="A33" s="13" t="str">
        <f aca="false">$E33&amp;"-"&amp;$F33</f>
        <v>-</v>
      </c>
      <c r="B33" s="18" t="n">
        <f aca="false">$W33</f>
        <v>0</v>
      </c>
      <c r="C33" s="13"/>
      <c r="D33" s="72" t="n">
        <v>29</v>
      </c>
      <c r="E33" s="53"/>
      <c r="F33" s="53"/>
      <c r="G33" s="53"/>
      <c r="H33" s="53"/>
      <c r="I33" s="53"/>
      <c r="J33" s="53"/>
      <c r="K33" s="73"/>
      <c r="L33" s="72"/>
      <c r="M33" s="72"/>
      <c r="N33" s="72"/>
      <c r="O33" s="54"/>
      <c r="P33" s="54"/>
      <c r="Q33" s="54"/>
      <c r="R33" s="54"/>
      <c r="S33" s="54"/>
      <c r="T33" s="54"/>
      <c r="U33" s="54"/>
      <c r="V33" s="55"/>
      <c r="W33" s="56"/>
      <c r="X33" s="54"/>
      <c r="Y33" s="57"/>
      <c r="Z33" s="57"/>
      <c r="AA33" s="58"/>
      <c r="AB33" s="57"/>
      <c r="AC33" s="57"/>
      <c r="AD33" s="54"/>
      <c r="AE33" s="58"/>
      <c r="AF33" s="57"/>
      <c r="AG33" s="57"/>
      <c r="AH33" s="57"/>
      <c r="AI33" s="58"/>
      <c r="AJ33" s="62"/>
      <c r="AK33" s="71"/>
      <c r="AL33" s="62"/>
      <c r="AM33" s="62"/>
      <c r="AN33" s="62"/>
      <c r="AO33" s="62"/>
      <c r="AP33" s="62"/>
      <c r="AQ33" s="62"/>
      <c r="AR33" s="62"/>
      <c r="AS33" s="62"/>
      <c r="AT33" s="62"/>
      <c r="AU33" s="58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58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58"/>
      <c r="BT33" s="62"/>
      <c r="BU33" s="62"/>
      <c r="BV33" s="62"/>
      <c r="BW33" s="62"/>
      <c r="BX33" s="62"/>
      <c r="BY33" s="62"/>
      <c r="BZ33" s="62"/>
      <c r="CA33" s="62"/>
      <c r="CB33" s="58"/>
    </row>
    <row r="34" customFormat="false" ht="15.75" hidden="false" customHeight="true" outlineLevel="0" collapsed="false">
      <c r="A34" s="13" t="str">
        <f aca="false">$E34&amp;"-"&amp;$F34</f>
        <v>-</v>
      </c>
      <c r="B34" s="18" t="n">
        <f aca="false">$W34</f>
        <v>0</v>
      </c>
      <c r="C34" s="13"/>
      <c r="D34" s="72" t="n">
        <v>30</v>
      </c>
      <c r="E34" s="53"/>
      <c r="F34" s="53"/>
      <c r="G34" s="53"/>
      <c r="H34" s="53"/>
      <c r="I34" s="53"/>
      <c r="J34" s="53"/>
      <c r="K34" s="73"/>
      <c r="L34" s="72"/>
      <c r="M34" s="72"/>
      <c r="N34" s="72"/>
      <c r="O34" s="54"/>
      <c r="P34" s="54"/>
      <c r="Q34" s="54"/>
      <c r="R34" s="54"/>
      <c r="S34" s="54"/>
      <c r="T34" s="54"/>
      <c r="U34" s="54"/>
      <c r="V34" s="55"/>
      <c r="W34" s="56"/>
      <c r="X34" s="54"/>
      <c r="Y34" s="57"/>
      <c r="Z34" s="57"/>
      <c r="AA34" s="58"/>
      <c r="AB34" s="57"/>
      <c r="AC34" s="57"/>
      <c r="AD34" s="54"/>
      <c r="AE34" s="58"/>
      <c r="AF34" s="57"/>
      <c r="AG34" s="57"/>
      <c r="AH34" s="57"/>
      <c r="AI34" s="58"/>
      <c r="AJ34" s="62"/>
      <c r="AK34" s="71"/>
      <c r="AL34" s="62"/>
      <c r="AM34" s="62"/>
      <c r="AN34" s="62"/>
      <c r="AO34" s="62"/>
      <c r="AP34" s="62"/>
      <c r="AQ34" s="62"/>
      <c r="AR34" s="62"/>
      <c r="AS34" s="62"/>
      <c r="AT34" s="62"/>
      <c r="AU34" s="58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58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58"/>
      <c r="BT34" s="62"/>
      <c r="BU34" s="62"/>
      <c r="BV34" s="62"/>
      <c r="BW34" s="62"/>
      <c r="BX34" s="62"/>
      <c r="BY34" s="62"/>
      <c r="BZ34" s="62"/>
      <c r="CA34" s="62"/>
      <c r="CB34" s="58"/>
    </row>
    <row r="35" customFormat="false" ht="15.75" hidden="false" customHeight="true" outlineLevel="0" collapsed="false">
      <c r="A35" s="13" t="str">
        <f aca="false">$E35&amp;"-"&amp;$F35</f>
        <v>-</v>
      </c>
      <c r="B35" s="18" t="n">
        <f aca="false">$W35</f>
        <v>0</v>
      </c>
      <c r="C35" s="13"/>
      <c r="D35" s="72" t="n">
        <v>31</v>
      </c>
      <c r="E35" s="53"/>
      <c r="F35" s="53"/>
      <c r="G35" s="53"/>
      <c r="H35" s="53"/>
      <c r="I35" s="53"/>
      <c r="J35" s="53"/>
      <c r="K35" s="73"/>
      <c r="L35" s="72"/>
      <c r="M35" s="72"/>
      <c r="N35" s="72"/>
      <c r="O35" s="54"/>
      <c r="P35" s="54"/>
      <c r="Q35" s="54"/>
      <c r="R35" s="54"/>
      <c r="S35" s="54"/>
      <c r="T35" s="54"/>
      <c r="U35" s="54"/>
      <c r="V35" s="55"/>
      <c r="W35" s="56"/>
      <c r="X35" s="54"/>
      <c r="Y35" s="57"/>
      <c r="Z35" s="57"/>
      <c r="AA35" s="58"/>
      <c r="AB35" s="57"/>
      <c r="AC35" s="57"/>
      <c r="AD35" s="54"/>
      <c r="AE35" s="58"/>
      <c r="AF35" s="57"/>
      <c r="AG35" s="57"/>
      <c r="AH35" s="57"/>
      <c r="AI35" s="58"/>
      <c r="AJ35" s="62"/>
      <c r="AK35" s="71"/>
      <c r="AL35" s="62"/>
      <c r="AM35" s="62"/>
      <c r="AN35" s="62"/>
      <c r="AO35" s="62"/>
      <c r="AP35" s="62"/>
      <c r="AQ35" s="62"/>
      <c r="AR35" s="62"/>
      <c r="AS35" s="62"/>
      <c r="AT35" s="62"/>
      <c r="AU35" s="58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58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58"/>
      <c r="BT35" s="62"/>
      <c r="BU35" s="62"/>
      <c r="BV35" s="62"/>
      <c r="BW35" s="62"/>
      <c r="BX35" s="62"/>
      <c r="BY35" s="62"/>
      <c r="BZ35" s="62"/>
      <c r="CA35" s="62"/>
      <c r="CB35" s="58"/>
    </row>
    <row r="36" customFormat="false" ht="15.75" hidden="false" customHeight="true" outlineLevel="0" collapsed="false">
      <c r="A36" s="13" t="str">
        <f aca="false">$E36&amp;"-"&amp;$F36</f>
        <v>-</v>
      </c>
      <c r="B36" s="18" t="n">
        <f aca="false">$W36</f>
        <v>0</v>
      </c>
      <c r="C36" s="13"/>
      <c r="D36" s="72" t="n">
        <v>32</v>
      </c>
      <c r="E36" s="53"/>
      <c r="F36" s="53"/>
      <c r="G36" s="53"/>
      <c r="H36" s="53"/>
      <c r="I36" s="53"/>
      <c r="J36" s="53"/>
      <c r="K36" s="73"/>
      <c r="L36" s="72"/>
      <c r="M36" s="72"/>
      <c r="N36" s="72"/>
      <c r="O36" s="54"/>
      <c r="P36" s="54"/>
      <c r="Q36" s="54"/>
      <c r="R36" s="54"/>
      <c r="S36" s="54"/>
      <c r="T36" s="54"/>
      <c r="U36" s="54"/>
      <c r="V36" s="55"/>
      <c r="W36" s="56"/>
      <c r="X36" s="54"/>
      <c r="Y36" s="57"/>
      <c r="Z36" s="57"/>
      <c r="AA36" s="58"/>
      <c r="AB36" s="57"/>
      <c r="AC36" s="57"/>
      <c r="AD36" s="54"/>
      <c r="AE36" s="58"/>
      <c r="AF36" s="57"/>
      <c r="AG36" s="57"/>
      <c r="AH36" s="57"/>
      <c r="AI36" s="58"/>
      <c r="AJ36" s="62"/>
      <c r="AK36" s="71"/>
      <c r="AL36" s="62"/>
      <c r="AM36" s="62"/>
      <c r="AN36" s="62"/>
      <c r="AO36" s="62"/>
      <c r="AP36" s="62"/>
      <c r="AQ36" s="62"/>
      <c r="AR36" s="62"/>
      <c r="AS36" s="62"/>
      <c r="AT36" s="62"/>
      <c r="AU36" s="58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58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58"/>
      <c r="BT36" s="62"/>
      <c r="BU36" s="62"/>
      <c r="BV36" s="62"/>
      <c r="BW36" s="62"/>
      <c r="BX36" s="62"/>
      <c r="BY36" s="62"/>
      <c r="BZ36" s="62"/>
      <c r="CA36" s="62"/>
      <c r="CB36" s="58"/>
    </row>
    <row r="37" customFormat="false" ht="15.75" hidden="false" customHeight="true" outlineLevel="0" collapsed="false">
      <c r="A37" s="13" t="str">
        <f aca="false">$E37&amp;"-"&amp;$F37</f>
        <v>-</v>
      </c>
      <c r="B37" s="18" t="n">
        <f aca="false">$W37</f>
        <v>0</v>
      </c>
      <c r="C37" s="13"/>
      <c r="D37" s="72" t="n">
        <v>33</v>
      </c>
      <c r="E37" s="53"/>
      <c r="F37" s="53"/>
      <c r="G37" s="53"/>
      <c r="H37" s="53"/>
      <c r="I37" s="53"/>
      <c r="J37" s="53"/>
      <c r="K37" s="73"/>
      <c r="L37" s="72"/>
      <c r="M37" s="72"/>
      <c r="N37" s="72"/>
      <c r="O37" s="54"/>
      <c r="P37" s="54"/>
      <c r="Q37" s="54"/>
      <c r="R37" s="54"/>
      <c r="S37" s="54"/>
      <c r="T37" s="54"/>
      <c r="U37" s="54"/>
      <c r="V37" s="55"/>
      <c r="W37" s="56"/>
      <c r="X37" s="54"/>
      <c r="Y37" s="57"/>
      <c r="Z37" s="57"/>
      <c r="AA37" s="58"/>
      <c r="AB37" s="57"/>
      <c r="AC37" s="57"/>
      <c r="AD37" s="54"/>
      <c r="AE37" s="58"/>
      <c r="AF37" s="57"/>
      <c r="AG37" s="57"/>
      <c r="AH37" s="57"/>
      <c r="AI37" s="58"/>
      <c r="AJ37" s="62"/>
      <c r="AK37" s="71"/>
      <c r="AL37" s="62"/>
      <c r="AM37" s="62"/>
      <c r="AN37" s="62"/>
      <c r="AO37" s="62"/>
      <c r="AP37" s="62"/>
      <c r="AQ37" s="62"/>
      <c r="AR37" s="62"/>
      <c r="AS37" s="62"/>
      <c r="AT37" s="62"/>
      <c r="AU37" s="58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58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58"/>
      <c r="BT37" s="62"/>
      <c r="BU37" s="62"/>
      <c r="BV37" s="62"/>
      <c r="BW37" s="62"/>
      <c r="BX37" s="62"/>
      <c r="BY37" s="62"/>
      <c r="BZ37" s="62"/>
      <c r="CA37" s="62"/>
      <c r="CB37" s="58"/>
    </row>
    <row r="38" customFormat="false" ht="15.75" hidden="false" customHeight="true" outlineLevel="0" collapsed="false">
      <c r="A38" s="13" t="str">
        <f aca="false">$E38&amp;"-"&amp;$F38</f>
        <v>-</v>
      </c>
      <c r="B38" s="18" t="n">
        <f aca="false">$W38</f>
        <v>0</v>
      </c>
      <c r="C38" s="13"/>
      <c r="D38" s="72" t="n">
        <v>34</v>
      </c>
      <c r="E38" s="53"/>
      <c r="F38" s="53"/>
      <c r="G38" s="53"/>
      <c r="H38" s="53"/>
      <c r="I38" s="53"/>
      <c r="J38" s="53"/>
      <c r="K38" s="73"/>
      <c r="L38" s="72"/>
      <c r="M38" s="72"/>
      <c r="N38" s="72"/>
      <c r="O38" s="54"/>
      <c r="P38" s="54"/>
      <c r="Q38" s="54"/>
      <c r="R38" s="54"/>
      <c r="S38" s="54"/>
      <c r="T38" s="54"/>
      <c r="U38" s="54"/>
      <c r="V38" s="55"/>
      <c r="W38" s="56"/>
      <c r="X38" s="54"/>
      <c r="Y38" s="57"/>
      <c r="Z38" s="57"/>
      <c r="AA38" s="58"/>
      <c r="AB38" s="57"/>
      <c r="AC38" s="57"/>
      <c r="AD38" s="54"/>
      <c r="AE38" s="58"/>
      <c r="AF38" s="57"/>
      <c r="AG38" s="57"/>
      <c r="AH38" s="57"/>
      <c r="AI38" s="58"/>
      <c r="AJ38" s="62"/>
      <c r="AK38" s="71"/>
      <c r="AL38" s="62"/>
      <c r="AM38" s="62"/>
      <c r="AN38" s="62"/>
      <c r="AO38" s="62"/>
      <c r="AP38" s="62"/>
      <c r="AQ38" s="62"/>
      <c r="AR38" s="62"/>
      <c r="AS38" s="62"/>
      <c r="AT38" s="62"/>
      <c r="AU38" s="58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58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58"/>
      <c r="BT38" s="62"/>
      <c r="BU38" s="62"/>
      <c r="BV38" s="62"/>
      <c r="BW38" s="62"/>
      <c r="BX38" s="62"/>
      <c r="BY38" s="62"/>
      <c r="BZ38" s="62"/>
      <c r="CA38" s="62"/>
      <c r="CB38" s="58"/>
    </row>
    <row r="39" customFormat="false" ht="15.75" hidden="false" customHeight="true" outlineLevel="0" collapsed="false">
      <c r="A39" s="13" t="str">
        <f aca="false">$E39&amp;"-"&amp;$F39</f>
        <v>-</v>
      </c>
      <c r="B39" s="18" t="n">
        <f aca="false">$W39</f>
        <v>0</v>
      </c>
      <c r="C39" s="13"/>
      <c r="D39" s="72" t="n">
        <v>35</v>
      </c>
      <c r="E39" s="53"/>
      <c r="F39" s="53"/>
      <c r="G39" s="53"/>
      <c r="H39" s="53"/>
      <c r="I39" s="53"/>
      <c r="J39" s="53"/>
      <c r="K39" s="73"/>
      <c r="L39" s="72"/>
      <c r="M39" s="72"/>
      <c r="N39" s="72"/>
      <c r="O39" s="54"/>
      <c r="P39" s="54"/>
      <c r="Q39" s="54"/>
      <c r="R39" s="54"/>
      <c r="S39" s="54"/>
      <c r="T39" s="54"/>
      <c r="U39" s="54"/>
      <c r="V39" s="55"/>
      <c r="W39" s="56"/>
      <c r="X39" s="54"/>
      <c r="Y39" s="57"/>
      <c r="Z39" s="57"/>
      <c r="AA39" s="58"/>
      <c r="AB39" s="57"/>
      <c r="AC39" s="57"/>
      <c r="AD39" s="54"/>
      <c r="AE39" s="58"/>
      <c r="AF39" s="57"/>
      <c r="AG39" s="57"/>
      <c r="AH39" s="57"/>
      <c r="AI39" s="58"/>
      <c r="AJ39" s="62"/>
      <c r="AK39" s="71"/>
      <c r="AL39" s="62"/>
      <c r="AM39" s="62"/>
      <c r="AN39" s="62"/>
      <c r="AO39" s="62"/>
      <c r="AP39" s="62"/>
      <c r="AQ39" s="62"/>
      <c r="AR39" s="62"/>
      <c r="AS39" s="62"/>
      <c r="AT39" s="62"/>
      <c r="AU39" s="58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58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58"/>
      <c r="BT39" s="62"/>
      <c r="BU39" s="62"/>
      <c r="BV39" s="62"/>
      <c r="BW39" s="62"/>
      <c r="BX39" s="62"/>
      <c r="BY39" s="62"/>
      <c r="BZ39" s="62"/>
      <c r="CA39" s="62"/>
      <c r="CB39" s="58"/>
    </row>
    <row r="40" customFormat="false" ht="15.75" hidden="false" customHeight="true" outlineLevel="0" collapsed="false">
      <c r="A40" s="13" t="str">
        <f aca="false">$E40&amp;"-"&amp;$F40</f>
        <v>-</v>
      </c>
      <c r="B40" s="18" t="n">
        <f aca="false">$W40</f>
        <v>0</v>
      </c>
      <c r="C40" s="13"/>
      <c r="D40" s="72" t="n">
        <v>36</v>
      </c>
      <c r="E40" s="53"/>
      <c r="F40" s="53"/>
      <c r="G40" s="53"/>
      <c r="H40" s="53"/>
      <c r="I40" s="53"/>
      <c r="J40" s="53"/>
      <c r="K40" s="73"/>
      <c r="L40" s="72"/>
      <c r="M40" s="72"/>
      <c r="N40" s="72"/>
      <c r="O40" s="54"/>
      <c r="P40" s="54"/>
      <c r="Q40" s="54"/>
      <c r="R40" s="54"/>
      <c r="S40" s="54"/>
      <c r="T40" s="54"/>
      <c r="U40" s="54"/>
      <c r="V40" s="55"/>
      <c r="W40" s="56"/>
      <c r="X40" s="54"/>
      <c r="Y40" s="57"/>
      <c r="Z40" s="57"/>
      <c r="AA40" s="58"/>
      <c r="AB40" s="57"/>
      <c r="AC40" s="57"/>
      <c r="AD40" s="54"/>
      <c r="AE40" s="58"/>
      <c r="AF40" s="57"/>
      <c r="AG40" s="57"/>
      <c r="AH40" s="57"/>
      <c r="AI40" s="58"/>
      <c r="AJ40" s="62"/>
      <c r="AK40" s="71"/>
      <c r="AL40" s="62"/>
      <c r="AM40" s="62"/>
      <c r="AN40" s="62"/>
      <c r="AO40" s="62"/>
      <c r="AP40" s="62"/>
      <c r="AQ40" s="62"/>
      <c r="AR40" s="62"/>
      <c r="AS40" s="62"/>
      <c r="AT40" s="62"/>
      <c r="AU40" s="58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58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58"/>
      <c r="BT40" s="62"/>
      <c r="BU40" s="62"/>
      <c r="BV40" s="62"/>
      <c r="BW40" s="62"/>
      <c r="BX40" s="62"/>
      <c r="BY40" s="62"/>
      <c r="BZ40" s="62"/>
      <c r="CA40" s="62"/>
      <c r="CB40" s="58"/>
    </row>
    <row r="41" customFormat="false" ht="15.75" hidden="false" customHeight="true" outlineLevel="0" collapsed="false">
      <c r="A41" s="13" t="str">
        <f aca="false">$E41&amp;"-"&amp;$F41</f>
        <v>-</v>
      </c>
      <c r="B41" s="18" t="n">
        <f aca="false">$W41</f>
        <v>0</v>
      </c>
      <c r="C41" s="13"/>
      <c r="D41" s="72" t="n">
        <v>37</v>
      </c>
      <c r="E41" s="53"/>
      <c r="F41" s="53"/>
      <c r="G41" s="53"/>
      <c r="H41" s="53"/>
      <c r="I41" s="53"/>
      <c r="J41" s="53"/>
      <c r="K41" s="73"/>
      <c r="L41" s="72"/>
      <c r="M41" s="72"/>
      <c r="N41" s="72"/>
      <c r="O41" s="54"/>
      <c r="P41" s="54"/>
      <c r="Q41" s="54"/>
      <c r="R41" s="54"/>
      <c r="S41" s="54"/>
      <c r="T41" s="54"/>
      <c r="U41" s="54"/>
      <c r="V41" s="55"/>
      <c r="W41" s="56"/>
      <c r="X41" s="54"/>
      <c r="Y41" s="57"/>
      <c r="Z41" s="57"/>
      <c r="AA41" s="58"/>
      <c r="AB41" s="57"/>
      <c r="AC41" s="57"/>
      <c r="AD41" s="54"/>
      <c r="AE41" s="58"/>
      <c r="AF41" s="57"/>
      <c r="AG41" s="57"/>
      <c r="AH41" s="57"/>
      <c r="AI41" s="58"/>
      <c r="AJ41" s="62"/>
      <c r="AK41" s="71"/>
      <c r="AL41" s="62"/>
      <c r="AM41" s="62"/>
      <c r="AN41" s="62"/>
      <c r="AO41" s="62"/>
      <c r="AP41" s="62"/>
      <c r="AQ41" s="62"/>
      <c r="AR41" s="62"/>
      <c r="AS41" s="62"/>
      <c r="AT41" s="62"/>
      <c r="AU41" s="58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58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58"/>
      <c r="BT41" s="62"/>
      <c r="BU41" s="62"/>
      <c r="BV41" s="62"/>
      <c r="BW41" s="62"/>
      <c r="BX41" s="62"/>
      <c r="BY41" s="62"/>
      <c r="BZ41" s="62"/>
      <c r="CA41" s="62"/>
      <c r="CB41" s="58"/>
    </row>
    <row r="42" customFormat="false" ht="15.75" hidden="false" customHeight="true" outlineLevel="0" collapsed="false">
      <c r="A42" s="13" t="str">
        <f aca="false">$E42&amp;"-"&amp;$F42</f>
        <v>-</v>
      </c>
      <c r="B42" s="18" t="n">
        <f aca="false">$W42</f>
        <v>0</v>
      </c>
      <c r="C42" s="13"/>
      <c r="D42" s="72" t="n">
        <v>38</v>
      </c>
      <c r="E42" s="53"/>
      <c r="F42" s="53"/>
      <c r="G42" s="53"/>
      <c r="H42" s="53"/>
      <c r="I42" s="53"/>
      <c r="J42" s="53"/>
      <c r="K42" s="73"/>
      <c r="L42" s="72"/>
      <c r="M42" s="72"/>
      <c r="N42" s="72"/>
      <c r="O42" s="54"/>
      <c r="P42" s="54"/>
      <c r="Q42" s="54"/>
      <c r="R42" s="54"/>
      <c r="S42" s="54"/>
      <c r="T42" s="54"/>
      <c r="U42" s="54"/>
      <c r="V42" s="55"/>
      <c r="W42" s="56"/>
      <c r="X42" s="54"/>
      <c r="Y42" s="57"/>
      <c r="Z42" s="57"/>
      <c r="AA42" s="58"/>
      <c r="AB42" s="57"/>
      <c r="AC42" s="57"/>
      <c r="AD42" s="54"/>
      <c r="AE42" s="58"/>
      <c r="AF42" s="57"/>
      <c r="AG42" s="57"/>
      <c r="AH42" s="57"/>
      <c r="AI42" s="58"/>
      <c r="AJ42" s="62"/>
      <c r="AK42" s="71"/>
      <c r="AL42" s="62"/>
      <c r="AM42" s="62"/>
      <c r="AN42" s="62"/>
      <c r="AO42" s="62"/>
      <c r="AP42" s="62"/>
      <c r="AQ42" s="62"/>
      <c r="AR42" s="62"/>
      <c r="AS42" s="62"/>
      <c r="AT42" s="62"/>
      <c r="AU42" s="58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58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58"/>
      <c r="BT42" s="62"/>
      <c r="BU42" s="62"/>
      <c r="BV42" s="62"/>
      <c r="BW42" s="62"/>
      <c r="BX42" s="62"/>
      <c r="BY42" s="62"/>
      <c r="BZ42" s="62"/>
      <c r="CA42" s="62"/>
      <c r="CB42" s="58"/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72" t="n">
        <v>39</v>
      </c>
      <c r="E43" s="53"/>
      <c r="F43" s="53"/>
      <c r="G43" s="53"/>
      <c r="H43" s="53"/>
      <c r="I43" s="53"/>
      <c r="J43" s="53"/>
      <c r="K43" s="73"/>
      <c r="L43" s="72"/>
      <c r="M43" s="72"/>
      <c r="N43" s="72"/>
      <c r="O43" s="54"/>
      <c r="P43" s="54"/>
      <c r="Q43" s="54"/>
      <c r="R43" s="54"/>
      <c r="S43" s="54"/>
      <c r="T43" s="54"/>
      <c r="U43" s="54"/>
      <c r="V43" s="55"/>
      <c r="W43" s="56"/>
      <c r="X43" s="54"/>
      <c r="Y43" s="57"/>
      <c r="Z43" s="57"/>
      <c r="AA43" s="58"/>
      <c r="AB43" s="57"/>
      <c r="AC43" s="57"/>
      <c r="AD43" s="54"/>
      <c r="AE43" s="58"/>
      <c r="AF43" s="57"/>
      <c r="AG43" s="57"/>
      <c r="AH43" s="57"/>
      <c r="AI43" s="58"/>
      <c r="AJ43" s="62"/>
      <c r="AK43" s="71"/>
      <c r="AL43" s="62"/>
      <c r="AM43" s="62"/>
      <c r="AN43" s="62"/>
      <c r="AO43" s="62"/>
      <c r="AP43" s="62"/>
      <c r="AQ43" s="62"/>
      <c r="AR43" s="62"/>
      <c r="AS43" s="62"/>
      <c r="AT43" s="62"/>
      <c r="AU43" s="58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58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58"/>
      <c r="BT43" s="62"/>
      <c r="BU43" s="62"/>
      <c r="BV43" s="62"/>
      <c r="BW43" s="62"/>
      <c r="BX43" s="62"/>
      <c r="BY43" s="62"/>
      <c r="BZ43" s="62"/>
      <c r="CA43" s="62"/>
      <c r="CB43" s="58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72" t="n">
        <v>40</v>
      </c>
      <c r="E44" s="53"/>
      <c r="F44" s="53"/>
      <c r="G44" s="53"/>
      <c r="H44" s="53"/>
      <c r="I44" s="53"/>
      <c r="J44" s="53"/>
      <c r="K44" s="73"/>
      <c r="L44" s="72"/>
      <c r="M44" s="72"/>
      <c r="N44" s="72"/>
      <c r="O44" s="54"/>
      <c r="P44" s="54"/>
      <c r="Q44" s="54"/>
      <c r="R44" s="54"/>
      <c r="S44" s="54"/>
      <c r="T44" s="54"/>
      <c r="U44" s="54"/>
      <c r="V44" s="55"/>
      <c r="W44" s="56"/>
      <c r="X44" s="54"/>
      <c r="Y44" s="57"/>
      <c r="Z44" s="57"/>
      <c r="AA44" s="58"/>
      <c r="AB44" s="57"/>
      <c r="AC44" s="57"/>
      <c r="AD44" s="54"/>
      <c r="AE44" s="58"/>
      <c r="AF44" s="57"/>
      <c r="AG44" s="57"/>
      <c r="AH44" s="57"/>
      <c r="AI44" s="58"/>
      <c r="AJ44" s="62"/>
      <c r="AK44" s="71"/>
      <c r="AL44" s="62"/>
      <c r="AM44" s="62"/>
      <c r="AN44" s="62"/>
      <c r="AO44" s="62"/>
      <c r="AP44" s="62"/>
      <c r="AQ44" s="62"/>
      <c r="AR44" s="62"/>
      <c r="AS44" s="62"/>
      <c r="AT44" s="62"/>
      <c r="AU44" s="58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58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58"/>
      <c r="BT44" s="62"/>
      <c r="BU44" s="62"/>
      <c r="BV44" s="62"/>
      <c r="BW44" s="62"/>
      <c r="BX44" s="62"/>
      <c r="BY44" s="62"/>
      <c r="BZ44" s="62"/>
      <c r="CA44" s="62"/>
      <c r="CB44" s="58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72" t="n">
        <v>41</v>
      </c>
      <c r="E45" s="53"/>
      <c r="F45" s="53"/>
      <c r="G45" s="53"/>
      <c r="H45" s="53"/>
      <c r="I45" s="53"/>
      <c r="J45" s="53"/>
      <c r="K45" s="73"/>
      <c r="L45" s="72"/>
      <c r="M45" s="72"/>
      <c r="N45" s="72"/>
      <c r="O45" s="54"/>
      <c r="P45" s="54"/>
      <c r="Q45" s="54"/>
      <c r="R45" s="54"/>
      <c r="S45" s="54"/>
      <c r="T45" s="54"/>
      <c r="U45" s="54"/>
      <c r="V45" s="55"/>
      <c r="W45" s="56"/>
      <c r="X45" s="54"/>
      <c r="Y45" s="57"/>
      <c r="Z45" s="57"/>
      <c r="AA45" s="58"/>
      <c r="AB45" s="57"/>
      <c r="AC45" s="57"/>
      <c r="AD45" s="54"/>
      <c r="AE45" s="58"/>
      <c r="AF45" s="57"/>
      <c r="AG45" s="57"/>
      <c r="AH45" s="57"/>
      <c r="AI45" s="58"/>
      <c r="AJ45" s="62"/>
      <c r="AK45" s="71"/>
      <c r="AL45" s="62"/>
      <c r="AM45" s="62"/>
      <c r="AN45" s="62"/>
      <c r="AO45" s="62"/>
      <c r="AP45" s="62"/>
      <c r="AQ45" s="62"/>
      <c r="AR45" s="62"/>
      <c r="AS45" s="62"/>
      <c r="AT45" s="62"/>
      <c r="AU45" s="58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58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58"/>
      <c r="BT45" s="62"/>
      <c r="BU45" s="62"/>
      <c r="BV45" s="62"/>
      <c r="BW45" s="62"/>
      <c r="BX45" s="62"/>
      <c r="BY45" s="62"/>
      <c r="BZ45" s="62"/>
      <c r="CA45" s="62"/>
      <c r="CB45" s="58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72" t="n">
        <f aca="false">D45+1</f>
        <v>42</v>
      </c>
      <c r="E46" s="53"/>
      <c r="F46" s="53"/>
      <c r="G46" s="53"/>
      <c r="H46" s="53"/>
      <c r="I46" s="53"/>
      <c r="J46" s="53"/>
      <c r="K46" s="73"/>
      <c r="L46" s="72"/>
      <c r="M46" s="72"/>
      <c r="N46" s="72"/>
      <c r="O46" s="54"/>
      <c r="P46" s="54"/>
      <c r="Q46" s="54"/>
      <c r="R46" s="54"/>
      <c r="S46" s="54"/>
      <c r="T46" s="54"/>
      <c r="U46" s="54"/>
      <c r="V46" s="55"/>
      <c r="W46" s="56"/>
      <c r="X46" s="54"/>
      <c r="Y46" s="57"/>
      <c r="Z46" s="57"/>
      <c r="AA46" s="58"/>
      <c r="AB46" s="57"/>
      <c r="AC46" s="57"/>
      <c r="AD46" s="54"/>
      <c r="AE46" s="58"/>
      <c r="AF46" s="57"/>
      <c r="AG46" s="57"/>
      <c r="AH46" s="57"/>
      <c r="AI46" s="58"/>
      <c r="AJ46" s="62"/>
      <c r="AK46" s="71"/>
      <c r="AL46" s="62"/>
      <c r="AM46" s="62"/>
      <c r="AN46" s="62"/>
      <c r="AO46" s="62"/>
      <c r="AP46" s="62"/>
      <c r="AQ46" s="62"/>
      <c r="AR46" s="62"/>
      <c r="AS46" s="62"/>
      <c r="AT46" s="62"/>
      <c r="AU46" s="58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58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58"/>
      <c r="BT46" s="62"/>
      <c r="BU46" s="62"/>
      <c r="BV46" s="62"/>
      <c r="BW46" s="62"/>
      <c r="BX46" s="62"/>
      <c r="BY46" s="62"/>
      <c r="BZ46" s="62"/>
      <c r="CA46" s="62"/>
      <c r="CB46" s="58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72" t="n">
        <f aca="false">D46+1</f>
        <v>43</v>
      </c>
      <c r="E47" s="53"/>
      <c r="F47" s="53"/>
      <c r="G47" s="53"/>
      <c r="H47" s="53"/>
      <c r="I47" s="53"/>
      <c r="J47" s="53"/>
      <c r="K47" s="73"/>
      <c r="L47" s="72"/>
      <c r="M47" s="72"/>
      <c r="N47" s="72"/>
      <c r="O47" s="54"/>
      <c r="P47" s="54"/>
      <c r="Q47" s="54"/>
      <c r="R47" s="54"/>
      <c r="S47" s="54"/>
      <c r="T47" s="54"/>
      <c r="U47" s="54"/>
      <c r="V47" s="55"/>
      <c r="W47" s="56"/>
      <c r="X47" s="54"/>
      <c r="Y47" s="57"/>
      <c r="Z47" s="57"/>
      <c r="AA47" s="58"/>
      <c r="AB47" s="57"/>
      <c r="AC47" s="57"/>
      <c r="AD47" s="54"/>
      <c r="AE47" s="58"/>
      <c r="AF47" s="57"/>
      <c r="AG47" s="57"/>
      <c r="AH47" s="57"/>
      <c r="AI47" s="58"/>
      <c r="AJ47" s="62"/>
      <c r="AK47" s="71"/>
      <c r="AL47" s="62"/>
      <c r="AM47" s="62"/>
      <c r="AN47" s="62"/>
      <c r="AO47" s="62"/>
      <c r="AP47" s="62"/>
      <c r="AQ47" s="62"/>
      <c r="AR47" s="62"/>
      <c r="AS47" s="62"/>
      <c r="AT47" s="62"/>
      <c r="AU47" s="58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58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58"/>
      <c r="BT47" s="62"/>
      <c r="BU47" s="62"/>
      <c r="BV47" s="62"/>
      <c r="BW47" s="62"/>
      <c r="BX47" s="62"/>
      <c r="BY47" s="62"/>
      <c r="BZ47" s="62"/>
      <c r="CA47" s="62"/>
      <c r="CB47" s="58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4" t="n">
        <f aca="false">IF(COUNT(O5:O47)&gt;0,ROUND(SUM(O5:O47)/COUNTIF(O5:O47,"&lt;&gt;"),0),0)</f>
        <v>53</v>
      </c>
      <c r="P48" s="74" t="n">
        <f aca="false">IF(COUNT(P5:P47)&gt;0,ROUND(SUM(P5:P47)/COUNTIF(P5:P47,"&lt;&gt;"),0),0)</f>
        <v>46</v>
      </c>
      <c r="Q48" s="74" t="n">
        <f aca="false">IF(COUNT(Q5:Q47)&gt;0,ROUND(SUM(Q5:Q47)/COUNTIF(Q5:Q47,"&lt;&gt;"),0),0)</f>
        <v>49</v>
      </c>
      <c r="R48" s="74" t="n">
        <f aca="false">IF(COUNT(R5:R47)&gt;0,ROUND(SUM(R5:R47)/COUNTIF(R5:R47,"&lt;&gt;"),0),0)</f>
        <v>50</v>
      </c>
      <c r="S48" s="74"/>
      <c r="T48" s="74" t="n">
        <f aca="false">IF(COUNT(T5:T47)&gt;0,ROUND(SUM(T5:T47)/COUNTIF(T5:T47,"&lt;&gt;"),0),0)</f>
        <v>49</v>
      </c>
      <c r="U48" s="74"/>
      <c r="V48" s="74" t="n">
        <f aca="false">IF(COUNT(V5:V47)&gt;0,ROUND(SUM(V5:V47)/COUNTIF(V5:V47,"&lt;&gt;"),0),0)</f>
        <v>0</v>
      </c>
      <c r="W48" s="74" t="n">
        <f aca="false">IF(COUNT(W5:W47)&gt;0,ROUND(SUM(W5:W47)/COUNTIF(W5:W47,"&lt;&gt;"),0),0)</f>
        <v>46</v>
      </c>
      <c r="X48" s="74" t="n">
        <f aca="false">IF(COUNT(X5:X47)&gt;0,ROUND(SUM(X5:X47)/COUNTIF(X5:X47,"&lt;&gt;"),0),0)</f>
        <v>12</v>
      </c>
      <c r="Y48" s="74" t="n">
        <f aca="false">IF(COUNT(Y5:Y47)&gt;0,ROUND(SUM(Y5:Y47)/COUNTIF(Y5:Y47,"&lt;&gt;"),0),0)</f>
        <v>22</v>
      </c>
      <c r="Z48" s="74" t="n">
        <f aca="false">IF(COUNT(Z5:Z47)&gt;0,ROUND(SUM(Z5:Z47)/COUNTIF(Z5:Z47,"&lt;&gt;"),0),0)</f>
        <v>40</v>
      </c>
      <c r="AA48" s="74" t="n">
        <f aca="false">IF(COUNT(AA5:AA47)&gt;0,ROUND(SUM(AA5:AA47)/COUNTIF(AA5:AA47,"&lt;&gt;"),0),0)</f>
        <v>53</v>
      </c>
      <c r="AB48" s="74" t="n">
        <f aca="false">IF(COUNT(AB5:AB47)&gt;0,ROUND(SUM(AB5:AB47)/COUNTIF(AB5:AB47,"&lt;&gt;"),0),0)</f>
        <v>28</v>
      </c>
      <c r="AC48" s="74" t="n">
        <f aca="false">IF(COUNT(AC5:AC47)&gt;0,ROUND(SUM(AC5:AC47)/COUNTIF(AC5:AC47,"&lt;&gt;"),0),0)</f>
        <v>55</v>
      </c>
      <c r="AD48" s="74" t="n">
        <f aca="false">IF(COUNT(AD5:AD47)&gt;0,ROUND(SUM(AD5:AD47)/COUNTIF(AD5:AD47,"&lt;&gt;"),0),0)</f>
        <v>1</v>
      </c>
      <c r="AE48" s="74" t="n">
        <f aca="false">IF(COUNT(AE5:AE47)&gt;0,ROUND(SUM(AE5:AE47)/COUNTIF(AE5:AE47,"&lt;&gt;"),0),0)</f>
        <v>46</v>
      </c>
      <c r="AF48" s="74" t="n">
        <f aca="false">IF(COUNT(AF5:AF47)&gt;0,ROUND(SUM(AF5:AF47)/COUNTIF(AF5:AF47,"&lt;&gt;"),0),0)</f>
        <v>0</v>
      </c>
      <c r="AG48" s="74" t="n">
        <f aca="false">IF(COUNT(AG5:AG47)&gt;0,ROUND(SUM(AG5:AG47)/COUNTIF(AG5:AG47,"&lt;&gt;"),0),0)</f>
        <v>0</v>
      </c>
      <c r="AH48" s="74" t="n">
        <f aca="false">IF(COUNT(AH5:AH47)&gt;0,ROUND(SUM(AH5:AH47)/COUNTIF(AH5:AH47,"&lt;&gt;"),0),0)</f>
        <v>0</v>
      </c>
      <c r="AI48" s="74" t="n">
        <f aca="false">IF(COUNT(AI5:AI47)&gt;0,ROUND(SUM(AI5:AI47)/COUNTIF(AI5:AI47,"&lt;&gt;"),0),0)</f>
        <v>0</v>
      </c>
      <c r="AJ48" s="74" t="n">
        <f aca="false">IF(COUNT(AJ5:AJ47)&gt;0,ROUND(SUM(AJ5:AJ47)/COUNTIF(AJ5:AJ47,"&lt;&gt;"),0),0)</f>
        <v>56</v>
      </c>
      <c r="AK48" s="74" t="n">
        <f aca="false">IF(COUNT(AK5:AK47)&gt;0,ROUND(SUM(AK5:AK47)/COUNTIF(AK5:AK47,"&lt;&gt;"),0),0)</f>
        <v>31</v>
      </c>
      <c r="AL48" s="74" t="n">
        <f aca="false">IF(COUNT(AL5:AL47)&gt;0,ROUND(SUM(AL5:AL47)/COUNTIF(AL5:AL47,"&lt;&gt;"),0),0)</f>
        <v>54</v>
      </c>
      <c r="AM48" s="74" t="n">
        <f aca="false">IF(COUNT(AM5:AM47)&gt;0,ROUND(SUM(AM5:AM47)/COUNTIF(AM5:AM47,"&lt;&gt;"),0),0)</f>
        <v>59</v>
      </c>
      <c r="AN48" s="74"/>
      <c r="AO48" s="74"/>
      <c r="AP48" s="74"/>
      <c r="AQ48" s="74"/>
      <c r="AR48" s="74"/>
      <c r="AS48" s="74"/>
      <c r="AT48" s="74"/>
      <c r="AU48" s="74" t="n">
        <f aca="false">IF(COUNT(AU5:AU47)&gt;0,ROUND(SUM(AU5:AU47)/COUNTIF(AU5:AU47,"&lt;&gt;"),0),0)</f>
        <v>50</v>
      </c>
      <c r="AV48" s="74" t="n">
        <f aca="false">IF(COUNT(AV5:AV47)&gt;0,ROUND(SUM(AV5:AV47)/COUNTIF(AV5:AV47,"&lt;&gt;"),0),0)</f>
        <v>47</v>
      </c>
      <c r="AW48" s="74" t="n">
        <f aca="false">IF(COUNT(AW5:AW47)&gt;0,ROUND(SUM(AW5:AW47)/COUNTIF(AW5:AW47,"&lt;&gt;"),0),0)</f>
        <v>71</v>
      </c>
      <c r="AX48" s="74"/>
      <c r="AY48" s="74"/>
      <c r="AZ48" s="74"/>
      <c r="BA48" s="74"/>
      <c r="BB48" s="74" t="n">
        <f aca="false">IF(COUNT(BB5:BB47)&gt;0,ROUND(SUM(BB5:BB47)/COUNTIF(BB5:BB47,"&lt;&gt;"),0),0)</f>
        <v>69</v>
      </c>
      <c r="BC48" s="74"/>
      <c r="BD48" s="74"/>
      <c r="BE48" s="74" t="n">
        <f aca="false">IF(COUNT(BE5:BE47)&gt;0,ROUND(SUM(BE5:BE47)/COUNTIF(BE5:BE47,"&lt;&gt;"),0),0)</f>
        <v>55</v>
      </c>
      <c r="BF48" s="74"/>
      <c r="BG48" s="74"/>
      <c r="BH48" s="74" t="n">
        <f aca="false">IF(COUNT(BH5:BH47)&gt;0,ROUND(SUM(BH5:BH47)/COUNTIF(BH5:BH47,"&lt;&gt;"),0),0)</f>
        <v>51</v>
      </c>
      <c r="BI48" s="74" t="n">
        <f aca="false">IF(COUNT(BI5:BI47)&gt;0,ROUND(SUM(BI5:BI47)/COUNTIF(BI5:BI47,"&lt;&gt;"),0),0)</f>
        <v>57</v>
      </c>
      <c r="BJ48" s="74" t="n">
        <f aca="false">IF(COUNT(BJ5:BJ47)&gt;0,ROUND(SUM(BJ5:BJ47)/COUNTIF(BJ5:BJ47,"&lt;&gt;"),0),0)</f>
        <v>67</v>
      </c>
      <c r="BK48" s="74"/>
      <c r="BL48" s="74"/>
      <c r="BM48" s="74"/>
      <c r="BN48" s="74"/>
      <c r="BO48" s="74" t="n">
        <f aca="false">IF(COUNT(BO5:BO47)&gt;0,ROUND(SUM(BO5:BO47)/COUNTIF(BO5:BO47,"&lt;&gt;"),0),0)</f>
        <v>43</v>
      </c>
      <c r="BP48" s="74"/>
      <c r="BQ48" s="74"/>
      <c r="BR48" s="74" t="n">
        <f aca="false">IF(COUNT(BR5:BR47)&gt;0,ROUND(SUM(BR5:BR47)/COUNTIF(BR5:BR47,"&lt;&gt;"),0),0)</f>
        <v>40</v>
      </c>
      <c r="BS48" s="74" t="n">
        <f aca="false">IF(COUNT(BS5:BS47)&gt;0,ROUND(SUM(BS5:BS47)/COUNTIF(BS5:BS47,"&lt;&gt;"),0),0)</f>
        <v>49</v>
      </c>
      <c r="BT48" s="74" t="n">
        <f aca="false">IF(COUNT(BT5:BT47)&gt;0,ROUND(SUM(BT5:BT47)/COUNTIF(BT5:BT47,"&lt;&gt;"),0),0)</f>
        <v>41</v>
      </c>
      <c r="BU48" s="74" t="n">
        <f aca="false">IF(COUNT(BU5:BU47)&gt;0,ROUND(SUM(BU5:BU47)/COUNTIF(BU5:BU47,"&lt;&gt;"),0),0)</f>
        <v>49</v>
      </c>
      <c r="BV48" s="74" t="n">
        <f aca="false">IF(COUNT(BV5:BV47)&gt;0,ROUND(SUM(BV5:BV47)/COUNTIF(BV5:BV47,"&lt;&gt;"),0),0)</f>
        <v>48</v>
      </c>
      <c r="BW48" s="74"/>
      <c r="BX48" s="74"/>
      <c r="BY48" s="74"/>
      <c r="BZ48" s="74"/>
      <c r="CA48" s="74"/>
      <c r="CB48" s="74" t="n">
        <f aca="false">IF(COUNT(CB5:CB47)&gt;0,ROUND(SUM(CB5:CB47)/COUNTIF(CB5:CB47,"&lt;&gt;"),0),0)</f>
        <v>43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4" t="n">
        <f aca="false">MAX(O5:O47)</f>
        <v>100</v>
      </c>
      <c r="P49" s="74" t="n">
        <f aca="false">MAX(P5:P47)</f>
        <v>100</v>
      </c>
      <c r="Q49" s="74" t="n">
        <f aca="false">MAX(Q5:Q47)</f>
        <v>98</v>
      </c>
      <c r="R49" s="74" t="n">
        <f aca="false">MAX(R5:R47)</f>
        <v>100</v>
      </c>
      <c r="S49" s="74"/>
      <c r="T49" s="74" t="n">
        <f aca="false">MAX(T5:T47)</f>
        <v>100</v>
      </c>
      <c r="U49" s="74"/>
      <c r="V49" s="74" t="n">
        <f aca="false">MAX(V5:V47)</f>
        <v>0</v>
      </c>
      <c r="W49" s="74" t="n">
        <f aca="false">MAX(W5:W47)</f>
        <v>99</v>
      </c>
      <c r="X49" s="74" t="n">
        <f aca="false">MAX(X5:X47)</f>
        <v>20</v>
      </c>
      <c r="Y49" s="74" t="n">
        <f aca="false">MAX(Y5:Y47)</f>
        <v>30</v>
      </c>
      <c r="Z49" s="74" t="n">
        <f aca="false">MAX(Z5:Z47)</f>
        <v>50</v>
      </c>
      <c r="AA49" s="74" t="n">
        <f aca="false">MAX(AA5:AA47)</f>
        <v>100</v>
      </c>
      <c r="AB49" s="74" t="n">
        <f aca="false">MAX(AB5:AB47)</f>
        <v>30</v>
      </c>
      <c r="AC49" s="74" t="n">
        <f aca="false">MAX(AC5:AC47)</f>
        <v>70</v>
      </c>
      <c r="AD49" s="74" t="n">
        <f aca="false">MAX(AD5:AD47)</f>
        <v>1</v>
      </c>
      <c r="AE49" s="74" t="n">
        <f aca="false">MAX(AE5:AE47)</f>
        <v>100</v>
      </c>
      <c r="AF49" s="74" t="n">
        <f aca="false">MAX(AF5:AF47)</f>
        <v>0</v>
      </c>
      <c r="AG49" s="74" t="n">
        <f aca="false">MAX(AG5:AG47)</f>
        <v>0</v>
      </c>
      <c r="AH49" s="74" t="n">
        <f aca="false">MAX(AH5:AH47)</f>
        <v>0</v>
      </c>
      <c r="AI49" s="74" t="n">
        <f aca="false">MAX(AI5:AI47)</f>
        <v>0</v>
      </c>
      <c r="AJ49" s="74" t="n">
        <f aca="false">MAX(AJ5:AJ47)</f>
        <v>100</v>
      </c>
      <c r="AK49" s="74" t="n">
        <f aca="false">MAX(AK5:AK47)</f>
        <v>100</v>
      </c>
      <c r="AL49" s="74" t="n">
        <f aca="false">MAX(AL5:AL47)</f>
        <v>100</v>
      </c>
      <c r="AM49" s="74" t="n">
        <f aca="false">MAX(AM5:AM47)</f>
        <v>100</v>
      </c>
      <c r="AN49" s="74"/>
      <c r="AO49" s="74"/>
      <c r="AP49" s="74"/>
      <c r="AQ49" s="74"/>
      <c r="AR49" s="74"/>
      <c r="AS49" s="74"/>
      <c r="AT49" s="74"/>
      <c r="AU49" s="74" t="n">
        <f aca="false">MAX(AU5:AU47)</f>
        <v>100</v>
      </c>
      <c r="AV49" s="74" t="n">
        <f aca="false">MAX(AV5:AV47)</f>
        <v>100</v>
      </c>
      <c r="AW49" s="74" t="n">
        <f aca="false">MAX(AW5:AW47)</f>
        <v>100</v>
      </c>
      <c r="AX49" s="74"/>
      <c r="AY49" s="74"/>
      <c r="AZ49" s="74"/>
      <c r="BA49" s="74"/>
      <c r="BB49" s="74" t="n">
        <f aca="false">MAX(BB5:BB47)</f>
        <v>100</v>
      </c>
      <c r="BC49" s="74"/>
      <c r="BD49" s="74"/>
      <c r="BE49" s="74" t="n">
        <f aca="false">MAX(BE5:BE47)</f>
        <v>100</v>
      </c>
      <c r="BF49" s="74"/>
      <c r="BG49" s="74"/>
      <c r="BH49" s="76" t="n">
        <f aca="false">MAX(BH5:BH47)</f>
        <v>100</v>
      </c>
      <c r="BI49" s="74" t="n">
        <f aca="false">MAX(BI5:BI47)</f>
        <v>100</v>
      </c>
      <c r="BJ49" s="74" t="n">
        <f aca="false">MAX(BJ5:BJ47)</f>
        <v>100</v>
      </c>
      <c r="BK49" s="74"/>
      <c r="BL49" s="74"/>
      <c r="BM49" s="74"/>
      <c r="BN49" s="74"/>
      <c r="BO49" s="74" t="n">
        <f aca="false">MAX(BO5:BO47)</f>
        <v>100</v>
      </c>
      <c r="BP49" s="74"/>
      <c r="BQ49" s="74"/>
      <c r="BR49" s="74" t="n">
        <f aca="false">MAX(BR5:BR47)</f>
        <v>100</v>
      </c>
      <c r="BS49" s="76" t="n">
        <f aca="false">MAX(BS5:BS47)</f>
        <v>100</v>
      </c>
      <c r="BT49" s="74" t="n">
        <f aca="false">MAX(BT5:BT47)</f>
        <v>100</v>
      </c>
      <c r="BU49" s="74" t="n">
        <f aca="false">MAX(BU5:BU47)</f>
        <v>100</v>
      </c>
      <c r="BV49" s="74" t="n">
        <f aca="false">MAX(BV5:BV47)</f>
        <v>100</v>
      </c>
      <c r="BW49" s="74"/>
      <c r="BX49" s="74"/>
      <c r="BY49" s="74"/>
      <c r="BZ49" s="74"/>
      <c r="CA49" s="74"/>
      <c r="CB49" s="76" t="n">
        <f aca="false">MAX(CB5:CB47)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4" t="n">
        <f aca="false">MIN(O5:O47)</f>
        <v>0</v>
      </c>
      <c r="P50" s="74" t="n">
        <f aca="false">MIN(P5:P47)</f>
        <v>0</v>
      </c>
      <c r="Q50" s="74" t="n">
        <f aca="false">MIN(Q5:Q47)</f>
        <v>0</v>
      </c>
      <c r="R50" s="74" t="n">
        <f aca="false">MIN(R5:R47)</f>
        <v>0</v>
      </c>
      <c r="S50" s="74"/>
      <c r="T50" s="74" t="n">
        <f aca="false">MIN(T5:T47)</f>
        <v>0</v>
      </c>
      <c r="U50" s="74"/>
      <c r="V50" s="74" t="n">
        <f aca="false">MIN(V5:V47)</f>
        <v>0</v>
      </c>
      <c r="W50" s="74" t="n">
        <f aca="false">MIN(W5:W47)</f>
        <v>0</v>
      </c>
      <c r="X50" s="74" t="n">
        <f aca="false">MIN(X5:X47)</f>
        <v>0</v>
      </c>
      <c r="Y50" s="74" t="n">
        <f aca="false">MIN(Y5:Y47)</f>
        <v>0</v>
      </c>
      <c r="Z50" s="74" t="n">
        <f aca="false">MIN(Z5:Z47)</f>
        <v>15</v>
      </c>
      <c r="AA50" s="74" t="n">
        <f aca="false">MIN(AA5:AA47)</f>
        <v>0</v>
      </c>
      <c r="AB50" s="74" t="n">
        <f aca="false">MIN(AB5:AB47)</f>
        <v>15</v>
      </c>
      <c r="AC50" s="74" t="n">
        <f aca="false">MIN(AC5:AC47)</f>
        <v>15</v>
      </c>
      <c r="AD50" s="74" t="n">
        <f aca="false">MIN(AD5:AD47)</f>
        <v>0.7</v>
      </c>
      <c r="AE50" s="74" t="n">
        <f aca="false">MIN(AE5:AE47)</f>
        <v>0</v>
      </c>
      <c r="AF50" s="74" t="n">
        <f aca="false">MIN(AF5:AF47)</f>
        <v>0</v>
      </c>
      <c r="AG50" s="74" t="n">
        <f aca="false">MIN(AG5:AG47)</f>
        <v>0</v>
      </c>
      <c r="AH50" s="74" t="n">
        <f aca="false">MIN(AH5:AH47)</f>
        <v>0</v>
      </c>
      <c r="AI50" s="74" t="n">
        <f aca="false">MIN(AI5:AI47)</f>
        <v>0</v>
      </c>
      <c r="AJ50" s="74" t="n">
        <f aca="false">MIN(AJ5:AJ47)</f>
        <v>0</v>
      </c>
      <c r="AK50" s="74" t="n">
        <f aca="false">MIN(AK5:AK47)</f>
        <v>0</v>
      </c>
      <c r="AL50" s="74" t="n">
        <f aca="false">MIN(AL5:AL47)</f>
        <v>0</v>
      </c>
      <c r="AM50" s="74" t="n">
        <f aca="false">MIN(AM5:AM47)</f>
        <v>0</v>
      </c>
      <c r="AN50" s="74"/>
      <c r="AO50" s="74"/>
      <c r="AP50" s="74"/>
      <c r="AQ50" s="74"/>
      <c r="AR50" s="74"/>
      <c r="AS50" s="74"/>
      <c r="AT50" s="74"/>
      <c r="AU50" s="74" t="n">
        <f aca="false">MIN(AU5:AU47)</f>
        <v>0</v>
      </c>
      <c r="AV50" s="74" t="n">
        <f aca="false">MIN(AV5:AV47)</f>
        <v>0</v>
      </c>
      <c r="AW50" s="74" t="n">
        <f aca="false">MIN(AW5:AW47)</f>
        <v>0</v>
      </c>
      <c r="AX50" s="74"/>
      <c r="AY50" s="74"/>
      <c r="AZ50" s="74"/>
      <c r="BA50" s="74"/>
      <c r="BB50" s="74" t="n">
        <f aca="false">MIN(BB5:BB47)</f>
        <v>0</v>
      </c>
      <c r="BC50" s="74"/>
      <c r="BD50" s="74"/>
      <c r="BE50" s="74" t="n">
        <f aca="false">MIN(BE5:BE47)</f>
        <v>0</v>
      </c>
      <c r="BF50" s="74"/>
      <c r="BG50" s="74"/>
      <c r="BH50" s="76" t="n">
        <f aca="false">MIN(BH5:BH47)</f>
        <v>0</v>
      </c>
      <c r="BI50" s="74" t="n">
        <f aca="false">MIN(BI5:BI47)</f>
        <v>0</v>
      </c>
      <c r="BJ50" s="74" t="n">
        <f aca="false">MIN(BJ5:BJ47)</f>
        <v>0</v>
      </c>
      <c r="BK50" s="74"/>
      <c r="BL50" s="74"/>
      <c r="BM50" s="74"/>
      <c r="BN50" s="74"/>
      <c r="BO50" s="74" t="n">
        <f aca="false">MIN(BO5:BO47)</f>
        <v>0</v>
      </c>
      <c r="BP50" s="74"/>
      <c r="BQ50" s="74"/>
      <c r="BR50" s="74" t="n">
        <f aca="false">MIN(BR5:BR47)</f>
        <v>0</v>
      </c>
      <c r="BS50" s="76" t="n">
        <f aca="false">MIN(BS5:BS47)</f>
        <v>0</v>
      </c>
      <c r="BT50" s="74" t="n">
        <f aca="false">MIN(BT5:BT47)</f>
        <v>0</v>
      </c>
      <c r="BU50" s="74" t="n">
        <f aca="false">MIN(BU5:BU47)</f>
        <v>0</v>
      </c>
      <c r="BV50" s="74" t="n">
        <f aca="false">MIN(BV5:BV47)</f>
        <v>0</v>
      </c>
      <c r="BW50" s="74"/>
      <c r="BX50" s="74"/>
      <c r="BY50" s="74"/>
      <c r="BZ50" s="74"/>
      <c r="CA50" s="74"/>
      <c r="CB50" s="76" t="n">
        <f aca="false">MIN(CB5:CB47)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77" t="n">
        <f aca="false">COUNTIF(O5:O47,"&gt;=55")</f>
        <v>10</v>
      </c>
      <c r="P51" s="77" t="n">
        <f aca="false">COUNTIF(P5:P47,"&gt;=55")</f>
        <v>9</v>
      </c>
      <c r="Q51" s="77" t="n">
        <f aca="false">COUNTIF(Q5:Q47,"&gt;=55")</f>
        <v>9</v>
      </c>
      <c r="R51" s="77" t="n">
        <f aca="false">COUNTIF(R5:R47,"&gt;=55")</f>
        <v>8</v>
      </c>
      <c r="S51" s="77"/>
      <c r="T51" s="77" t="n">
        <f aca="false">COUNTIF(T5:T47,"&gt;=55")</f>
        <v>9</v>
      </c>
      <c r="U51" s="77"/>
      <c r="V51" s="77" t="n">
        <f aca="false">COUNTIF(V5:V47,"&gt;=55")</f>
        <v>0</v>
      </c>
      <c r="W51" s="77" t="n">
        <f aca="false">COUNTIF(W5:W47,"&gt;=55")</f>
        <v>9</v>
      </c>
      <c r="X51" s="77" t="n">
        <f aca="false">COUNTIF(X5:X47,"&gt;=55")</f>
        <v>0</v>
      </c>
      <c r="Y51" s="77" t="n">
        <f aca="false">COUNTIF(Y5:Y47,"&gt;=55")</f>
        <v>0</v>
      </c>
      <c r="Z51" s="77" t="n">
        <f aca="false">COUNTIF(Z5:Z47,"&gt;=55")</f>
        <v>0</v>
      </c>
      <c r="AA51" s="77" t="n">
        <f aca="false">COUNTIF(AA5:AA47,"&gt;=55")</f>
        <v>10</v>
      </c>
      <c r="AB51" s="77" t="n">
        <f aca="false">COUNTIF(AB5:AB47,"&gt;=55")</f>
        <v>0</v>
      </c>
      <c r="AC51" s="77" t="n">
        <f aca="false">COUNTIF(AC5:AC47,"&gt;=55")</f>
        <v>7</v>
      </c>
      <c r="AD51" s="77" t="n">
        <f aca="false">COUNTIF(AD5:AD47,"&gt;=55")</f>
        <v>0</v>
      </c>
      <c r="AE51" s="77" t="n">
        <f aca="false">COUNTIF(AE5:AE47,"&gt;=55")</f>
        <v>9</v>
      </c>
      <c r="AF51" s="77" t="n">
        <f aca="false">COUNTIF(AF5:AF47,"&gt;=55")</f>
        <v>0</v>
      </c>
      <c r="AG51" s="77" t="n">
        <f aca="false">COUNTIF(AG5:AG47,"&gt;=55")</f>
        <v>0</v>
      </c>
      <c r="AH51" s="77" t="n">
        <f aca="false">COUNTIF(AH5:AH47,"&gt;=55")</f>
        <v>0</v>
      </c>
      <c r="AI51" s="77" t="n">
        <f aca="false">COUNTIF(AI5:AI47,"&gt;=55")</f>
        <v>0</v>
      </c>
      <c r="AJ51" s="77" t="n">
        <f aca="false">COUNTIF(AJ5:AJ47,"&gt;=55")</f>
        <v>10</v>
      </c>
      <c r="AK51" s="77" t="n">
        <f aca="false">COUNTIF(AK5:AK47,"&gt;=55")</f>
        <v>6</v>
      </c>
      <c r="AL51" s="77" t="n">
        <f aca="false">COUNTIF(AL5:AL47,"&gt;=55")</f>
        <v>9</v>
      </c>
      <c r="AM51" s="77" t="n">
        <f aca="false">COUNTIF(AM5:AM47,"&gt;=55")</f>
        <v>10</v>
      </c>
      <c r="AN51" s="77"/>
      <c r="AO51" s="77"/>
      <c r="AP51" s="77"/>
      <c r="AQ51" s="77"/>
      <c r="AR51" s="77"/>
      <c r="AS51" s="77"/>
      <c r="AT51" s="77"/>
      <c r="AU51" s="74" t="n">
        <f aca="false">COUNTIF(AU5:AU47,"&gt;=55")</f>
        <v>8</v>
      </c>
      <c r="AV51" s="77" t="n">
        <f aca="false">COUNTIF(AV5:AV47,"&gt;=55")</f>
        <v>7</v>
      </c>
      <c r="AW51" s="77" t="n">
        <f aca="false">COUNTIF(AW5:AW47,"&gt;=55")</f>
        <v>11</v>
      </c>
      <c r="AX51" s="77"/>
      <c r="AY51" s="77"/>
      <c r="AZ51" s="77"/>
      <c r="BA51" s="77"/>
      <c r="BB51" s="77" t="n">
        <f aca="false">COUNTIF(BB5:BB47,"&gt;=55")</f>
        <v>10</v>
      </c>
      <c r="BC51" s="77"/>
      <c r="BD51" s="77"/>
      <c r="BE51" s="77" t="n">
        <f aca="false">COUNTIF(BE5:BE47,"&gt;=55")</f>
        <v>8</v>
      </c>
      <c r="BF51" s="77"/>
      <c r="BG51" s="77"/>
      <c r="BH51" s="76" t="n">
        <f aca="false">COUNTIF(BH5:BH47,"&gt;=55")</f>
        <v>9</v>
      </c>
      <c r="BI51" s="77" t="n">
        <f aca="false">COUNTIF(BI5:BI47,"&gt;=55")</f>
        <v>10</v>
      </c>
      <c r="BJ51" s="77" t="n">
        <f aca="false">COUNTIF(BJ5:BJ47,"&gt;=55")</f>
        <v>11</v>
      </c>
      <c r="BK51" s="77"/>
      <c r="BL51" s="77"/>
      <c r="BM51" s="77"/>
      <c r="BN51" s="77"/>
      <c r="BO51" s="77" t="n">
        <f aca="false">COUNTIF(BO5:BO47,"&gt;=55")</f>
        <v>6</v>
      </c>
      <c r="BP51" s="77"/>
      <c r="BQ51" s="77"/>
      <c r="BR51" s="77" t="n">
        <f aca="false">COUNTIF(BR5:BR47,"&gt;=55")</f>
        <v>6</v>
      </c>
      <c r="BS51" s="76" t="n">
        <f aca="false">COUNTIF(BS5:BS47,"&gt;=55")</f>
        <v>9</v>
      </c>
      <c r="BT51" s="77" t="n">
        <f aca="false">COUNTIF(BT5:BT47,"&gt;=55")</f>
        <v>7</v>
      </c>
      <c r="BU51" s="77" t="n">
        <f aca="false">COUNTIF(BU5:BU47,"&gt;=55")</f>
        <v>8</v>
      </c>
      <c r="BV51" s="77" t="n">
        <f aca="false">COUNTIF(BV5:BV47,"&gt;=55")</f>
        <v>9</v>
      </c>
      <c r="BW51" s="77"/>
      <c r="BX51" s="77"/>
      <c r="BY51" s="77"/>
      <c r="BZ51" s="77"/>
      <c r="CA51" s="77"/>
      <c r="CB51" s="76" t="n">
        <f aca="false">COUNTIF(CB5:CB47,"&gt;=55")</f>
        <v>7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77" t="n">
        <f aca="false">+$K$53-O51</f>
        <v>7</v>
      </c>
      <c r="P52" s="77" t="n">
        <f aca="false">+$K$53-P51</f>
        <v>8</v>
      </c>
      <c r="Q52" s="77" t="n">
        <f aca="false">+$K$53-Q51</f>
        <v>8</v>
      </c>
      <c r="R52" s="77" t="n">
        <f aca="false">+$K$53-R51</f>
        <v>9</v>
      </c>
      <c r="S52" s="77"/>
      <c r="T52" s="77" t="n">
        <f aca="false">+$K$53-T51</f>
        <v>8</v>
      </c>
      <c r="U52" s="77"/>
      <c r="V52" s="77" t="n">
        <f aca="false">+$K$53-V51</f>
        <v>17</v>
      </c>
      <c r="W52" s="77" t="n">
        <f aca="false">+$K$53-W51</f>
        <v>8</v>
      </c>
      <c r="X52" s="77" t="n">
        <f aca="false">+$K$53-X51</f>
        <v>17</v>
      </c>
      <c r="Y52" s="77" t="n">
        <f aca="false">+$K$53-Y51</f>
        <v>17</v>
      </c>
      <c r="Z52" s="77" t="n">
        <f aca="false">+$K$53-Z51</f>
        <v>17</v>
      </c>
      <c r="AA52" s="77" t="n">
        <f aca="false">+$K$53-AA51</f>
        <v>7</v>
      </c>
      <c r="AB52" s="77" t="n">
        <f aca="false">+$K$53-AB51</f>
        <v>17</v>
      </c>
      <c r="AC52" s="77" t="n">
        <f aca="false">+$K$53-AC51</f>
        <v>10</v>
      </c>
      <c r="AD52" s="77" t="n">
        <f aca="false">+$K$53-AD51</f>
        <v>17</v>
      </c>
      <c r="AE52" s="77" t="n">
        <f aca="false">+$K$53-AE51</f>
        <v>8</v>
      </c>
      <c r="AF52" s="77" t="n">
        <f aca="false">+$K$53-AF51</f>
        <v>17</v>
      </c>
      <c r="AG52" s="77" t="n">
        <f aca="false">+$K$53-AG51</f>
        <v>17</v>
      </c>
      <c r="AH52" s="77" t="n">
        <f aca="false">+$K$53-AH51</f>
        <v>17</v>
      </c>
      <c r="AI52" s="77" t="n">
        <f aca="false">+$K$53-AI51</f>
        <v>17</v>
      </c>
      <c r="AJ52" s="77" t="n">
        <f aca="false">+$K$53-AJ51</f>
        <v>7</v>
      </c>
      <c r="AK52" s="77" t="n">
        <f aca="false">+$K$53-AK51</f>
        <v>11</v>
      </c>
      <c r="AL52" s="77" t="n">
        <f aca="false">+$K$53-AL51</f>
        <v>8</v>
      </c>
      <c r="AM52" s="77" t="n">
        <f aca="false">+$K$53-AM51</f>
        <v>7</v>
      </c>
      <c r="AN52" s="77"/>
      <c r="AO52" s="77"/>
      <c r="AP52" s="77"/>
      <c r="AQ52" s="77"/>
      <c r="AR52" s="77"/>
      <c r="AS52" s="77"/>
      <c r="AT52" s="77"/>
      <c r="AU52" s="74" t="n">
        <f aca="false">+$K$53-AU51</f>
        <v>9</v>
      </c>
      <c r="AV52" s="77" t="n">
        <f aca="false">+$K$53-AV51</f>
        <v>10</v>
      </c>
      <c r="AW52" s="77" t="n">
        <f aca="false">+$K$53-AW51</f>
        <v>6</v>
      </c>
      <c r="AX52" s="77"/>
      <c r="AY52" s="77"/>
      <c r="AZ52" s="77"/>
      <c r="BA52" s="77"/>
      <c r="BB52" s="77" t="n">
        <f aca="false">+$K$53-BB51</f>
        <v>7</v>
      </c>
      <c r="BC52" s="77"/>
      <c r="BD52" s="77"/>
      <c r="BE52" s="77" t="n">
        <f aca="false">+$K$53-BE51</f>
        <v>9</v>
      </c>
      <c r="BF52" s="77"/>
      <c r="BG52" s="77"/>
      <c r="BH52" s="76" t="n">
        <f aca="false">+$K$53-BH51</f>
        <v>8</v>
      </c>
      <c r="BI52" s="77" t="n">
        <f aca="false">+$K$53-BI51</f>
        <v>7</v>
      </c>
      <c r="BJ52" s="77" t="n">
        <f aca="false">+$K$53-BJ51</f>
        <v>6</v>
      </c>
      <c r="BK52" s="77"/>
      <c r="BL52" s="77"/>
      <c r="BM52" s="77"/>
      <c r="BN52" s="77"/>
      <c r="BO52" s="77" t="n">
        <f aca="false">+$K$53-BO51</f>
        <v>11</v>
      </c>
      <c r="BP52" s="77"/>
      <c r="BQ52" s="77"/>
      <c r="BR52" s="77" t="n">
        <f aca="false">+$K$53-BR51</f>
        <v>11</v>
      </c>
      <c r="BS52" s="76" t="n">
        <f aca="false">+$K$53-BS51</f>
        <v>8</v>
      </c>
      <c r="BT52" s="77" t="n">
        <f aca="false">+$K$53-BT51</f>
        <v>10</v>
      </c>
      <c r="BU52" s="77" t="n">
        <f aca="false">+$K$53-BU51</f>
        <v>9</v>
      </c>
      <c r="BV52" s="77" t="n">
        <f aca="false">+$K$53-BV51</f>
        <v>8</v>
      </c>
      <c r="BW52" s="77"/>
      <c r="BX52" s="77"/>
      <c r="BY52" s="77"/>
      <c r="BZ52" s="77"/>
      <c r="CA52" s="77"/>
      <c r="CB52" s="76" t="n">
        <f aca="false">+$K$53-CB51</f>
        <v>10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17</v>
      </c>
    </row>
    <row r="54" customFormat="false" ht="15.75" hidden="false" customHeight="true" outlineLevel="0" collapsed="false">
      <c r="W54" s="65" t="n">
        <f aca="false">COUNTIFS(W5:W21,"&gt;=75")</f>
        <v>8</v>
      </c>
      <c r="Y54" s="65" t="n">
        <f aca="false">W54/17</f>
        <v>0.470588235294118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A1"/>
    <mergeCell ref="AB1:AE1"/>
    <mergeCell ref="AF1:AI1"/>
    <mergeCell ref="AJ1:AU1"/>
    <mergeCell ref="AV1:BH1"/>
    <mergeCell ref="BI1:BS1"/>
    <mergeCell ref="BT1:CB1"/>
    <mergeCell ref="O2:W2"/>
  </mergeCells>
  <conditionalFormatting sqref="AE5:AE40 AI5:AI40 AU5:AX40 AY5:AZ14 BA5:BB40 BC5:BC29 BD5:BH40 BS22:CB44 AY16:AZ40 O22:W40 AA22:AA40 BC31:BC40 X40:Z40 AB40:AD40 AF40:AH40 AJ40:AT40 BI40:BR40 BH52 BS52:CB52 BS5:BS44">
    <cfRule type="cellIs" priority="2" operator="lessThan" aboveAverage="0" equalAverage="0" bottom="0" percent="0" rank="0" text="" dxfId="1">
      <formula>54.5</formula>
    </cfRule>
  </conditionalFormatting>
  <conditionalFormatting sqref="AE5:AE47 AI22:AX47 AY5:AZ14 BA5:BB47 BC5:BC29 BD5:BR47 BT6:CA47 AY16:AZ47 AA22:AA47 BC31:BC47 AI5:AI21 AT5:AX21">
    <cfRule type="containsText" priority="3" operator="containsText" aboveAverage="0" equalAverage="0" bottom="0" percent="0" rank="0" text="A" dxfId="2">
      <formula>NOT(ISERROR(SEARCH("A",AA5)))</formula>
    </cfRule>
  </conditionalFormatting>
  <conditionalFormatting sqref="BH41:BH44">
    <cfRule type="cellIs" priority="4" operator="lessThan" aboveAverage="0" equalAverage="0" bottom="0" percent="0" rank="0" text="" dxfId="1">
      <formula>54.5</formula>
    </cfRule>
  </conditionalFormatting>
  <conditionalFormatting sqref="BH42">
    <cfRule type="cellIs" priority="5" operator="lessThan" aboveAverage="0" equalAverage="0" bottom="0" percent="0" rank="0" text="" dxfId="1">
      <formula>54.5</formula>
    </cfRule>
  </conditionalFormatting>
  <conditionalFormatting sqref="BH43">
    <cfRule type="cellIs" priority="6" operator="lessThan" aboveAverage="0" equalAverage="0" bottom="0" percent="0" rank="0" text="" dxfId="1">
      <formula>54.5</formula>
    </cfRule>
  </conditionalFormatting>
  <conditionalFormatting sqref="BH44">
    <cfRule type="cellIs" priority="7" operator="lessThan" aboveAverage="0" equalAverage="0" bottom="0" percent="0" rank="0" text="" dxfId="1">
      <formula>54.5</formula>
    </cfRule>
  </conditionalFormatting>
  <conditionalFormatting sqref="AA5:AA21 O5:V21">
    <cfRule type="cellIs" priority="8" operator="lessThan" aboveAverage="0" equalAverage="0" bottom="0" percent="0" rank="0" text="" dxfId="1">
      <formula>54.5</formula>
    </cfRule>
  </conditionalFormatting>
  <conditionalFormatting sqref="AA5:AA21">
    <cfRule type="containsText" priority="9" operator="containsText" aboveAverage="0" equalAverage="0" bottom="0" percent="0" rank="0" text="A" dxfId="2">
      <formula>NOT(ISERROR(SEARCH("A",AA5)))</formula>
    </cfRule>
  </conditionalFormatting>
  <dataValidations count="2">
    <dataValidation allowBlank="true" operator="between" showDropDown="false" showErrorMessage="false" showInputMessage="false" sqref="AD5:AD25" type="list">
      <formula1>$D$50:$D$53</formula1>
      <formula2>0</formula2>
    </dataValidation>
    <dataValidation allowBlank="true" operator="between" showDropDown="false" showErrorMessage="true" showInputMessage="false" sqref="AH5:AH21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2021-11-04T19:00:31Z</dcterms:modified>
  <cp:revision>5</cp:revision>
  <dc:subject/>
  <dc:title/>
</cp:coreProperties>
</file>