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ísticas" sheetId="1" r:id="rId3"/>
    <sheet state="visible" name="P101-PG" sheetId="2" r:id="rId4"/>
    <sheet state="visible" name="P102-JR" sheetId="3" r:id="rId5"/>
    <sheet state="visible" name="P103-RS" sheetId="4" r:id="rId6"/>
    <sheet state="visible" name="Cuestionario" sheetId="5" r:id="rId7"/>
    <sheet state="visible" name="SUMATORIA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25">
      <text>
        <t xml:space="preserve">Copia
	-Cristian Navarrete</t>
      </text>
    </comment>
    <comment authorId="0" ref="BK7">
      <text>
        <t xml:space="preserve">Sospecha de Copia
	-Cristian Navarrete</t>
      </text>
    </comment>
    <comment authorId="0" ref="BK31">
      <text>
        <t xml:space="preserve">Sospecha de Copia
	-Cristian Navarrete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4">
      <text>
        <t xml:space="preserve">Alumno rindió control 7 en otro horario. Nota actualizada.
	-Renzo Stanley</t>
      </text>
    </comment>
  </commentList>
</comments>
</file>

<file path=xl/sharedStrings.xml><?xml version="1.0" encoding="utf-8"?>
<sst xmlns="http://schemas.openxmlformats.org/spreadsheetml/2006/main" count="1124" uniqueCount="593">
  <si>
    <t>Paralelo</t>
  </si>
  <si>
    <t>Promedio</t>
  </si>
  <si>
    <t>Máximo</t>
  </si>
  <si>
    <t>Mínimo</t>
  </si>
  <si>
    <t>Aprobados</t>
  </si>
  <si>
    <t>Reprobados</t>
  </si>
  <si>
    <t>Inscritos</t>
  </si>
  <si>
    <t>Certamen 1</t>
  </si>
  <si>
    <t>Certamen 2</t>
  </si>
  <si>
    <t>Resultados Finales</t>
  </si>
  <si>
    <t>% de aprobación</t>
  </si>
  <si>
    <t>Final</t>
  </si>
  <si>
    <t>CERTAMEN 1</t>
  </si>
  <si>
    <t>CERTAMEN 2</t>
  </si>
  <si>
    <t>CERTAMEN REC</t>
  </si>
  <si>
    <t>CONTROLES (EVALUACIONE SUMATIVAS)</t>
  </si>
  <si>
    <t>EVALUACIONES FORMATIVAS</t>
  </si>
  <si>
    <t>TAREAS</t>
  </si>
  <si>
    <t>SMOJ</t>
  </si>
  <si>
    <t>RESUMEN</t>
  </si>
  <si>
    <t>pro</t>
  </si>
  <si>
    <t>cant</t>
  </si>
  <si>
    <t>OK</t>
  </si>
  <si>
    <t>Rol</t>
  </si>
  <si>
    <t>NF</t>
  </si>
  <si>
    <t>#</t>
  </si>
  <si>
    <t>DV</t>
  </si>
  <si>
    <t>RUT</t>
  </si>
  <si>
    <t>Apellido Paterno</t>
  </si>
  <si>
    <t>Apellido Materno</t>
  </si>
  <si>
    <t>Nombre</t>
  </si>
  <si>
    <t>VTR</t>
  </si>
  <si>
    <t>Carrera</t>
  </si>
  <si>
    <t>Correo</t>
  </si>
  <si>
    <t>C1</t>
  </si>
  <si>
    <t>C2</t>
  </si>
  <si>
    <t>PC</t>
  </si>
  <si>
    <t>PS</t>
  </si>
  <si>
    <t>PF</t>
  </si>
  <si>
    <t>PT</t>
  </si>
  <si>
    <t>PH</t>
  </si>
  <si>
    <t>CR</t>
  </si>
  <si>
    <t>P1</t>
  </si>
  <si>
    <t>P2</t>
  </si>
  <si>
    <t>P3</t>
  </si>
  <si>
    <t>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</si>
  <si>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</si>
  <si>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</si>
  <si>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</si>
  <si>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</si>
  <si>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</si>
  <si>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</si>
  <si>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</si>
  <si>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</si>
  <si>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</si>
  <si>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</si>
  <si>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TD</t>
  </si>
  <si>
    <t>Q</t>
  </si>
  <si>
    <t>t</t>
  </si>
  <si>
    <t>ACUÑA</t>
  </si>
  <si>
    <t>MAILLANCA</t>
  </si>
  <si>
    <t>RAUL ALEJANDRO</t>
  </si>
  <si>
    <t>Ing. en Aviación Comercial</t>
  </si>
  <si>
    <t>raul.acuna@usm.cl</t>
  </si>
  <si>
    <t>k</t>
  </si>
  <si>
    <t>AREVALO</t>
  </si>
  <si>
    <t>CAÑAS</t>
  </si>
  <si>
    <t>MARIA VICTORIA</t>
  </si>
  <si>
    <t>maria.arevaloc@usm.cl</t>
  </si>
  <si>
    <t>AVALOS</t>
  </si>
  <si>
    <t>HERRERA</t>
  </si>
  <si>
    <t>MIGUEL ANDRES</t>
  </si>
  <si>
    <t>miguel.avalos@usm.cl</t>
  </si>
  <si>
    <t>K</t>
  </si>
  <si>
    <t>BECERRA</t>
  </si>
  <si>
    <t>RIOS</t>
  </si>
  <si>
    <t>VICENTE SANTIAGO</t>
  </si>
  <si>
    <t>vicente.becerrar@usm.cl</t>
  </si>
  <si>
    <t>CABANILLAS</t>
  </si>
  <si>
    <t>SANTOS</t>
  </si>
  <si>
    <t>NICK WILSON</t>
  </si>
  <si>
    <t>nick.cabanillas@usm.cl</t>
  </si>
  <si>
    <t>CACERES</t>
  </si>
  <si>
    <t>CABEZAS</t>
  </si>
  <si>
    <t>RENATO ANTONIO</t>
  </si>
  <si>
    <t>renato.caceres@usm.cl</t>
  </si>
  <si>
    <t>CAMPOS</t>
  </si>
  <si>
    <t>PEÑAILILLO</t>
  </si>
  <si>
    <t>RICARDO ANTONIO</t>
  </si>
  <si>
    <t>ricardo.camposp@usm.cl</t>
  </si>
  <si>
    <t>CARDENAS</t>
  </si>
  <si>
    <t>CORNEJO</t>
  </si>
  <si>
    <t>FERNANDA NATALIA</t>
  </si>
  <si>
    <t>fernanda.cardenasc@usm.cl</t>
  </si>
  <si>
    <t>CASTILLO</t>
  </si>
  <si>
    <t>ARAYA</t>
  </si>
  <si>
    <t>EVENS JACQUELINE</t>
  </si>
  <si>
    <t>Ing. Civil Industrial</t>
  </si>
  <si>
    <t>evens.castillo@usm.cl</t>
  </si>
  <si>
    <t>CISTERNAS</t>
  </si>
  <si>
    <t>JARA</t>
  </si>
  <si>
    <t>JAVIER ALEJANDRO</t>
  </si>
  <si>
    <t>javier.cisternasj@usm.cl</t>
  </si>
  <si>
    <t>ELGUETA</t>
  </si>
  <si>
    <t>MADRID</t>
  </si>
  <si>
    <t>CRISTOBAL IGNACIO</t>
  </si>
  <si>
    <t>cristobal.elgueta@usm.cl</t>
  </si>
  <si>
    <t>GARCIA</t>
  </si>
  <si>
    <t>MELLA</t>
  </si>
  <si>
    <t>THOMAS GONZALO</t>
  </si>
  <si>
    <t>thomas.garcia@usm.cl</t>
  </si>
  <si>
    <t>HERNANDEZ</t>
  </si>
  <si>
    <t>SAN MARTIN</t>
  </si>
  <si>
    <t>LORETO PATRICIA</t>
  </si>
  <si>
    <t>loreto.hernandezs@usm.cl</t>
  </si>
  <si>
    <t>HUKE</t>
  </si>
  <si>
    <t>DUROT</t>
  </si>
  <si>
    <t>MANA ROA HEKII</t>
  </si>
  <si>
    <t>mana.huke@usm.cl</t>
  </si>
  <si>
    <t>MARTINEZ</t>
  </si>
  <si>
    <t>DIAZ</t>
  </si>
  <si>
    <t>ALISSON CHRISTY</t>
  </si>
  <si>
    <t>alisson.martinez@usm.cl</t>
  </si>
  <si>
    <t>MATURANA</t>
  </si>
  <si>
    <t>JONES</t>
  </si>
  <si>
    <t>KOTHO IZAMIT HASTENGO</t>
  </si>
  <si>
    <t>kotho.maturana@usm.cl</t>
  </si>
  <si>
    <t>MENDOZA</t>
  </si>
  <si>
    <t>TILLERIA</t>
  </si>
  <si>
    <t>ALEJANDRO NICOLAS</t>
  </si>
  <si>
    <t>alejandro.mendozat@usm.cl</t>
  </si>
  <si>
    <t>MERY</t>
  </si>
  <si>
    <t>BASTIAN ANDRES</t>
  </si>
  <si>
    <t>bastian.mery@usm.cl</t>
  </si>
  <si>
    <t>MORAGA</t>
  </si>
  <si>
    <t>CORTES</t>
  </si>
  <si>
    <t>IGNACIO ALFREDO</t>
  </si>
  <si>
    <t>ignacio.moragac@usm.cl</t>
  </si>
  <si>
    <t>MORALES</t>
  </si>
  <si>
    <t>ULLOA</t>
  </si>
  <si>
    <t>GONZALO ISMAEL</t>
  </si>
  <si>
    <t>gonzalo.moralesu@usm.cl</t>
  </si>
  <si>
    <t>OLIVA</t>
  </si>
  <si>
    <t>GONZALEZ</t>
  </si>
  <si>
    <t>DANIXA BELEN</t>
  </si>
  <si>
    <t>danixa.oliva@usm.cl</t>
  </si>
  <si>
    <t>PALACIOS</t>
  </si>
  <si>
    <t>GAMBOA</t>
  </si>
  <si>
    <t>ALLYSON JESUS</t>
  </si>
  <si>
    <t>allyson.palacios@usm.cl</t>
  </si>
  <si>
    <t>QUINTERO</t>
  </si>
  <si>
    <t>LOPEZ</t>
  </si>
  <si>
    <t>RODOLFO JOSE</t>
  </si>
  <si>
    <t>rodolfo.quintero@usm.cl</t>
  </si>
  <si>
    <t>QUINTRIQUEO</t>
  </si>
  <si>
    <t>MUÑOZ</t>
  </si>
  <si>
    <t>MACARENA ANDREA</t>
  </si>
  <si>
    <t>macarena.quintriqueo@usm.cl</t>
  </si>
  <si>
    <t>QUIROZ</t>
  </si>
  <si>
    <t>VALDEBENITO</t>
  </si>
  <si>
    <t>NICOLAS IGNACIO</t>
  </si>
  <si>
    <t>nicolas.quirozv@sansano.usm.cl</t>
  </si>
  <si>
    <t>RIVAS</t>
  </si>
  <si>
    <t>HAYDANA VALENTINA</t>
  </si>
  <si>
    <t>haydana.rivas@usm.cl</t>
  </si>
  <si>
    <t>ROLDAN</t>
  </si>
  <si>
    <t>BONILLA</t>
  </si>
  <si>
    <t>MARIA DEL MAR</t>
  </si>
  <si>
    <t>maria.roldan@usm.cl</t>
  </si>
  <si>
    <t>ROMERO</t>
  </si>
  <si>
    <t>SOTO</t>
  </si>
  <si>
    <t>JULIAN OSVALDO</t>
  </si>
  <si>
    <t>julian.romeros@usm.cl</t>
  </si>
  <si>
    <t>SALAZAR</t>
  </si>
  <si>
    <t>RAMIREZ</t>
  </si>
  <si>
    <t>CATALINA ANAIS</t>
  </si>
  <si>
    <t>catalina.salazar@usm.cl</t>
  </si>
  <si>
    <t>SALGADO</t>
  </si>
  <si>
    <t>PEÑA</t>
  </si>
  <si>
    <t>CRISTOBAL ANTONIO</t>
  </si>
  <si>
    <t>cristobal.salgado@usm.cl</t>
  </si>
  <si>
    <t>SANCHEZ</t>
  </si>
  <si>
    <t>MONTERO</t>
  </si>
  <si>
    <t>ELIHAN JOSE</t>
  </si>
  <si>
    <t>elihan.sanchez@usm.cl</t>
  </si>
  <si>
    <t>SANDOVAL</t>
  </si>
  <si>
    <t>LARA</t>
  </si>
  <si>
    <t>CAMILO JESUS</t>
  </si>
  <si>
    <t>camilo.sandoval@usm.cl</t>
  </si>
  <si>
    <t>URETA</t>
  </si>
  <si>
    <t>JAMIR ELIAS</t>
  </si>
  <si>
    <t>jamir.ureta@usm.cl</t>
  </si>
  <si>
    <t>VELASQUEZ</t>
  </si>
  <si>
    <t>CAMILA ANTONIA</t>
  </si>
  <si>
    <t>camila.velasquez@usm.cl</t>
  </si>
  <si>
    <t>% alumnos Aprobados</t>
  </si>
  <si>
    <t>% alumnos Reprobados</t>
  </si>
  <si>
    <t>% alumnos entre 0 y 30</t>
  </si>
  <si>
    <t>% alumnos entre 50 y 54</t>
  </si>
  <si>
    <t>% alumno sobre 75</t>
  </si>
  <si>
    <t>ALVEAR</t>
  </si>
  <si>
    <t>GUAJARDO</t>
  </si>
  <si>
    <t>BARBARA DEL CARMEN</t>
  </si>
  <si>
    <t>barbara.alvearg@usm.cl</t>
  </si>
  <si>
    <t>BAHAMONDES</t>
  </si>
  <si>
    <t>BERRIOS</t>
  </si>
  <si>
    <t>JOAQUIN IGNACIO</t>
  </si>
  <si>
    <t>joaquin.bahamondesb@usm.cl</t>
  </si>
  <si>
    <t>BUKSDORF</t>
  </si>
  <si>
    <t>CALDERON</t>
  </si>
  <si>
    <t>MIGUEL IGNACIO</t>
  </si>
  <si>
    <t>miguel.buksdorf@usm.cl</t>
  </si>
  <si>
    <t>CAFFESE</t>
  </si>
  <si>
    <t>BESOAIN</t>
  </si>
  <si>
    <t>LUCAS</t>
  </si>
  <si>
    <t>lucas.caffese@usm.cl</t>
  </si>
  <si>
    <t>CHAVESTA</t>
  </si>
  <si>
    <t>OTERO</t>
  </si>
  <si>
    <t>YARLENI MARIANELA</t>
  </si>
  <si>
    <t>yarleni.chavesta@usm.cl</t>
  </si>
  <si>
    <t>COFRE</t>
  </si>
  <si>
    <t>VALLEJOS</t>
  </si>
  <si>
    <t>CRISTOBAL NICOLAS</t>
  </si>
  <si>
    <t>cristobal.cofre@usm.cl</t>
  </si>
  <si>
    <t>COLOMA</t>
  </si>
  <si>
    <t>ESCOBAR</t>
  </si>
  <si>
    <t>bastian.coloma@usm.cl</t>
  </si>
  <si>
    <t>SOFIA CAROLINA</t>
  </si>
  <si>
    <t>sofia.diazh@usm.cl</t>
  </si>
  <si>
    <t>PAREDES</t>
  </si>
  <si>
    <t>LUIS JORGE ANTONIO</t>
  </si>
  <si>
    <t>luis.diazp@usm.cl</t>
  </si>
  <si>
    <t>FUENTES</t>
  </si>
  <si>
    <t>SEGOVIA</t>
  </si>
  <si>
    <t>ANAIS DE JESUS</t>
  </si>
  <si>
    <t>anais.fuentess@usm.cl</t>
  </si>
  <si>
    <t>URSULA ROXANA</t>
  </si>
  <si>
    <t>ursula.gonzalezl@usm.cl</t>
  </si>
  <si>
    <t>ANTONIA PAZ</t>
  </si>
  <si>
    <t>antonia.hernandez@usm.cl</t>
  </si>
  <si>
    <t>LILLO</t>
  </si>
  <si>
    <t>MARTINA ANTONIA</t>
  </si>
  <si>
    <t>martina.jara@usm.cl</t>
  </si>
  <si>
    <t>MORGADO</t>
  </si>
  <si>
    <t>MALDONADO</t>
  </si>
  <si>
    <t>NICOLAS LEONARDO</t>
  </si>
  <si>
    <t>nicolas.morgado@usm.cl</t>
  </si>
  <si>
    <t>MOYANO</t>
  </si>
  <si>
    <t>ROZAS</t>
  </si>
  <si>
    <t>PABLO ALFONSO</t>
  </si>
  <si>
    <t>pablo.moyano@usm.cl</t>
  </si>
  <si>
    <t>OLAVE</t>
  </si>
  <si>
    <t>IGNACIO ALBERTO</t>
  </si>
  <si>
    <t>ignacio.munozo@usm.cl</t>
  </si>
  <si>
    <t>NUÑEZ</t>
  </si>
  <si>
    <t>SALAS</t>
  </si>
  <si>
    <t>MATIAS TOMAS</t>
  </si>
  <si>
    <t>matias.nunezs@usm.cl</t>
  </si>
  <si>
    <t>ORELLANA</t>
  </si>
  <si>
    <t>DARREN ANTONIO</t>
  </si>
  <si>
    <t>darren.orellana@usm.cl</t>
  </si>
  <si>
    <t>PARKER</t>
  </si>
  <si>
    <t>AHUMADA</t>
  </si>
  <si>
    <t>lucas.parker@usm.cl</t>
  </si>
  <si>
    <t>PASTEN</t>
  </si>
  <si>
    <t>RODRIGUEZ</t>
  </si>
  <si>
    <t>KENDRA FERNANDA</t>
  </si>
  <si>
    <t>kendra.pasten@usm.cl</t>
  </si>
  <si>
    <t>PEREZ</t>
  </si>
  <si>
    <t>WLADIMIR AUGUSTO</t>
  </si>
  <si>
    <t>wladimir.perez@usm.cl</t>
  </si>
  <si>
    <t>POBLETE</t>
  </si>
  <si>
    <t>BRAVO</t>
  </si>
  <si>
    <t>JOSE MIGUEL</t>
  </si>
  <si>
    <t>jose.pobleteb@usm.cl</t>
  </si>
  <si>
    <t>REHBEIN</t>
  </si>
  <si>
    <t>OJEDA</t>
  </si>
  <si>
    <t>GABRIEL ADRIAN ALEJANDRO</t>
  </si>
  <si>
    <t>gabriel.rehbein@usm.cl</t>
  </si>
  <si>
    <t>SAGUA</t>
  </si>
  <si>
    <t>PINTO</t>
  </si>
  <si>
    <t>PALOMA BELEN</t>
  </si>
  <si>
    <t>paloma.sagua@usm.cl</t>
  </si>
  <si>
    <t>SEPULVEDA</t>
  </si>
  <si>
    <t>CUBILLOS</t>
  </si>
  <si>
    <t>BENJAMIN IGNACIO</t>
  </si>
  <si>
    <t>benjamin.sepulvedac@usm.cl</t>
  </si>
  <si>
    <t>KOHNENKAMPF</t>
  </si>
  <si>
    <t>JAVIER IGNACIO</t>
  </si>
  <si>
    <t>javier.sepulvedak@usm.cl</t>
  </si>
  <si>
    <t>ACEVEDO</t>
  </si>
  <si>
    <t>ISIDORA ISABEL</t>
  </si>
  <si>
    <t>isidora.soto@usm.cl</t>
  </si>
  <si>
    <t>TAPIA</t>
  </si>
  <si>
    <t>FERNANDEZ</t>
  </si>
  <si>
    <t>BENJAMIN RODOLFO ANTONIO</t>
  </si>
  <si>
    <t>benjamin.tapiaf@usm.cl</t>
  </si>
  <si>
    <t>TEJADA</t>
  </si>
  <si>
    <t>OSCAR ARMANDO</t>
  </si>
  <si>
    <t>oscar.tejadas@usm.cl</t>
  </si>
  <si>
    <t>TORRES</t>
  </si>
  <si>
    <t>FELIPE</t>
  </si>
  <si>
    <t>felipe.torresh@usm.cl</t>
  </si>
  <si>
    <t>VERGARA</t>
  </si>
  <si>
    <t>URRUTIA</t>
  </si>
  <si>
    <t>JUAN ALADINO</t>
  </si>
  <si>
    <t>juan.vergarau@usm.cl</t>
  </si>
  <si>
    <t>VILLARROEL</t>
  </si>
  <si>
    <t>VALDES</t>
  </si>
  <si>
    <t>IGNACIO ANDRES</t>
  </si>
  <si>
    <t>ignacio.villarroelv@usm.cl</t>
  </si>
  <si>
    <t>ABALLAY</t>
  </si>
  <si>
    <t>MORAN</t>
  </si>
  <si>
    <t>JOSEFA TRINIDAD</t>
  </si>
  <si>
    <t>josefa.aballay@usm.cl</t>
  </si>
  <si>
    <t>AGURTO</t>
  </si>
  <si>
    <t>NICOLAS</t>
  </si>
  <si>
    <t>nicolas.agurtop@usm.cl</t>
  </si>
  <si>
    <t>CUEVAS</t>
  </si>
  <si>
    <t>ALEXANDRA SOLEDAD</t>
  </si>
  <si>
    <t>alexandra.camposc@usm.cl</t>
  </si>
  <si>
    <t>DONOSO</t>
  </si>
  <si>
    <t>LEIVA</t>
  </si>
  <si>
    <t>ESTEFANIA DEL PILAR</t>
  </si>
  <si>
    <t>estefania.donoso@usm.cl</t>
  </si>
  <si>
    <t>DUBO</t>
  </si>
  <si>
    <t>VALLADARES</t>
  </si>
  <si>
    <t>RAMIRO ALONSO</t>
  </si>
  <si>
    <t>ramiro.dubo@usm.cl</t>
  </si>
  <si>
    <t>ANDRES EDUARDO</t>
  </si>
  <si>
    <t>andres.jaras@usm.cl</t>
  </si>
  <si>
    <t>GARRIDO</t>
  </si>
  <si>
    <t>CESAR ANDRES</t>
  </si>
  <si>
    <t>cesar.maldonadog@usm.cl</t>
  </si>
  <si>
    <t>VILLALOBOS</t>
  </si>
  <si>
    <t>VALENTINA EUJENIA</t>
  </si>
  <si>
    <t>valentina.maldonadov@usm.cl</t>
  </si>
  <si>
    <t>MONTIEL</t>
  </si>
  <si>
    <t>LEON</t>
  </si>
  <si>
    <t>CAMILA IGNACIA</t>
  </si>
  <si>
    <t>camila.montiel@usm.cl</t>
  </si>
  <si>
    <t>MOYA</t>
  </si>
  <si>
    <t>JOSE IGNACIO</t>
  </si>
  <si>
    <t>jose.moyah@usm.cl</t>
  </si>
  <si>
    <t>RAMOS</t>
  </si>
  <si>
    <t>PARDO</t>
  </si>
  <si>
    <t>MARIA JOSE</t>
  </si>
  <si>
    <t>maria.ramosp@usm.cl</t>
  </si>
  <si>
    <t>REYES</t>
  </si>
  <si>
    <t>RIQUELME</t>
  </si>
  <si>
    <t>BENJAMIN ANTONIO</t>
  </si>
  <si>
    <t>benjamin.reyesr@usm.cl</t>
  </si>
  <si>
    <t>SAAVEDRA</t>
  </si>
  <si>
    <t>ZUÑIGA</t>
  </si>
  <si>
    <t>ALONDRA LUCERO</t>
  </si>
  <si>
    <t>alondra.saavedra@usm.cl</t>
  </si>
  <si>
    <t>URRIOLA</t>
  </si>
  <si>
    <t>VERDEJO</t>
  </si>
  <si>
    <t>DIEGO ALONSO</t>
  </si>
  <si>
    <t>diego.urriola@usm.cl</t>
  </si>
  <si>
    <t>GUTIERREZ</t>
  </si>
  <si>
    <t>DIEGO ANTONIO</t>
  </si>
  <si>
    <t>diego.urrutiag@usm.cl</t>
  </si>
  <si>
    <t>Apellido(s)</t>
  </si>
  <si>
    <t>Dirección de correo</t>
  </si>
  <si>
    <t>Tiempo requerido</t>
  </si>
  <si>
    <t>Calificación/10,00</t>
  </si>
  <si>
    <t>Respuesta 1</t>
  </si>
  <si>
    <t>Respuesta 2</t>
  </si>
  <si>
    <t>BAHAMONDES BERRIOS</t>
  </si>
  <si>
    <t>2 días 9 horas</t>
  </si>
  <si>
    <t>tarea</t>
  </si>
  <si>
    <t>Joaquin Bahamondes</t>
  </si>
  <si>
    <t>MARTINEZ DIAZ</t>
  </si>
  <si>
    <t>1 hora 33 minutos</t>
  </si>
  <si>
    <t>control</t>
  </si>
  <si>
    <t>Alisson Martínez Díaz</t>
  </si>
  <si>
    <t>ROLDAN BONILLA</t>
  </si>
  <si>
    <t>1 hora 11 minutos</t>
  </si>
  <si>
    <t>María Del Mar Roldan</t>
  </si>
  <si>
    <t>ORELLANA ORELLANA</t>
  </si>
  <si>
    <t>1 día 4 horas</t>
  </si>
  <si>
    <t>Darren</t>
  </si>
  <si>
    <t>JARA SALAS</t>
  </si>
  <si>
    <t>50 minutos 2 segundos</t>
  </si>
  <si>
    <t>Andrés Eduardo Jara Salas</t>
  </si>
  <si>
    <t>CARDENAS CORNEJO</t>
  </si>
  <si>
    <t>39 minutos 32 segundos</t>
  </si>
  <si>
    <t>Fernanda</t>
  </si>
  <si>
    <t>SEPULVEDA CUBILLOS</t>
  </si>
  <si>
    <t>57 minutos 6 segundos</t>
  </si>
  <si>
    <t>Benjamin Sepulveda</t>
  </si>
  <si>
    <t>BUKSDORF CALDERON</t>
  </si>
  <si>
    <t>44 minutos 55 segundos</t>
  </si>
  <si>
    <t>Miguel Buksdorf</t>
  </si>
  <si>
    <t>ACUÑA MAILLANCA</t>
  </si>
  <si>
    <t>1 día 6 horas</t>
  </si>
  <si>
    <t>Raúl Acuña</t>
  </si>
  <si>
    <t>SEPULVEDA KOHNENKAMPF</t>
  </si>
  <si>
    <t>57 segundos</t>
  </si>
  <si>
    <t>Javier Ignacio Sepulveda Kohnenkampf</t>
  </si>
  <si>
    <t>SAGUA PINTO</t>
  </si>
  <si>
    <t>1 minutos 9 segundos</t>
  </si>
  <si>
    <t>Paloma Sagua</t>
  </si>
  <si>
    <t>MATURANA JONES</t>
  </si>
  <si>
    <t>2 horas 38 minutos</t>
  </si>
  <si>
    <t>Kotho</t>
  </si>
  <si>
    <t>VERGARA URRUTIA</t>
  </si>
  <si>
    <t>2 horas 18 minutos</t>
  </si>
  <si>
    <t>Juan Vergara</t>
  </si>
  <si>
    <t>TEJADA SANCHEZ</t>
  </si>
  <si>
    <t>2 horas 20 minutos</t>
  </si>
  <si>
    <t>Oscar Tejada</t>
  </si>
  <si>
    <t>HERNANDEZ SAN MARTIN</t>
  </si>
  <si>
    <t>47 minutos 39 segundos</t>
  </si>
  <si>
    <t>Loreto Hernandez San Martin</t>
  </si>
  <si>
    <t>ROMERO SOTO</t>
  </si>
  <si>
    <t>11 minutos 39 segundos</t>
  </si>
  <si>
    <t>Julian Romero</t>
  </si>
  <si>
    <t>MALDONADO VILLALOBOS</t>
  </si>
  <si>
    <t>1 hora 9 minutos</t>
  </si>
  <si>
    <t>Acepto</t>
  </si>
  <si>
    <t>AGURTO POBLETE</t>
  </si>
  <si>
    <t>57 minutos 16 segundos</t>
  </si>
  <si>
    <t>Nicolas</t>
  </si>
  <si>
    <t>QUINTRIQUEO MUÑOZ</t>
  </si>
  <si>
    <t>17 minutos 49 segundos</t>
  </si>
  <si>
    <t>Macarena</t>
  </si>
  <si>
    <t>DONOSO LEIVA</t>
  </si>
  <si>
    <t>59 minutos 47 segundos</t>
  </si>
  <si>
    <t>Estefanía del Pilar Donoso Leiva</t>
  </si>
  <si>
    <t>RIVAS MARTINEZ</t>
  </si>
  <si>
    <t>14 minutos 21 segundos</t>
  </si>
  <si>
    <t>Si acepto.</t>
  </si>
  <si>
    <t>URRIOLA VERDEJO</t>
  </si>
  <si>
    <t>40 minutos 54 segundos</t>
  </si>
  <si>
    <t>Diego Urriola Verdejo</t>
  </si>
  <si>
    <t>NUÑEZ SALAS</t>
  </si>
  <si>
    <t>1 hora 23 minutos</t>
  </si>
  <si>
    <t>Matias Nuñez Salas</t>
  </si>
  <si>
    <t>CISTERNAS JARA</t>
  </si>
  <si>
    <t>1 hora 4 minutos</t>
  </si>
  <si>
    <t>Javier Cisternas</t>
  </si>
  <si>
    <t>REHBEIN OJEDA</t>
  </si>
  <si>
    <t>2 días 7 horas</t>
  </si>
  <si>
    <t>Gabriel</t>
  </si>
  <si>
    <t>URETA MUÑOZ</t>
  </si>
  <si>
    <t>Jamir Ureta muñoz</t>
  </si>
  <si>
    <t>BECERRA RIOS</t>
  </si>
  <si>
    <t>1 hora 45 minutos</t>
  </si>
  <si>
    <t>Vicente Becerra Ríos</t>
  </si>
  <si>
    <t>MONTIEL LEON</t>
  </si>
  <si>
    <t>1 hora 14 minutos</t>
  </si>
  <si>
    <t>Camila Montiel León</t>
  </si>
  <si>
    <t>MALDONADO GARRIDO</t>
  </si>
  <si>
    <t>1 hora 42 minutos</t>
  </si>
  <si>
    <t>César Maldonado Garrido</t>
  </si>
  <si>
    <t>DUBO VALLADARES</t>
  </si>
  <si>
    <t>1 hora 8 minutos</t>
  </si>
  <si>
    <t>Ramiro</t>
  </si>
  <si>
    <t>QUINTERO LOPEZ</t>
  </si>
  <si>
    <t>1 día 11 horas</t>
  </si>
  <si>
    <t>rodolfo quintero</t>
  </si>
  <si>
    <t>MOYA HERRERA</t>
  </si>
  <si>
    <t>19 minutos 39 segundos</t>
  </si>
  <si>
    <t>José Ignacio Moya</t>
  </si>
  <si>
    <t>PALACIOS GAMBOA</t>
  </si>
  <si>
    <t>4 horas 45 minutos</t>
  </si>
  <si>
    <t>Allyson Palacios</t>
  </si>
  <si>
    <t>TAPIA FERNANDEZ</t>
  </si>
  <si>
    <t>11 minutos 29 segundos</t>
  </si>
  <si>
    <t>Benjamin Tapia</t>
  </si>
  <si>
    <t>DIAZ HERRERA</t>
  </si>
  <si>
    <t>38 minutos 40 segundos</t>
  </si>
  <si>
    <t>Sofía Díaz</t>
  </si>
  <si>
    <t>QUIROZ VALDEBENITO</t>
  </si>
  <si>
    <t>1 hora 27 minutos</t>
  </si>
  <si>
    <t>Nicolás Quiroz</t>
  </si>
  <si>
    <t>FUENTES SEGOVIA</t>
  </si>
  <si>
    <t>8 horas 19 minutos</t>
  </si>
  <si>
    <t>Anaís Fuentes Segovia</t>
  </si>
  <si>
    <t>JARA LILLO</t>
  </si>
  <si>
    <t>1 hora 16 minutos</t>
  </si>
  <si>
    <t>Martina Jara</t>
  </si>
  <si>
    <t>MENDOZA TILLERIA</t>
  </si>
  <si>
    <t>6 horas 41 minutos</t>
  </si>
  <si>
    <t>Alejandro Nicolás Mendoza Tilleria</t>
  </si>
  <si>
    <t>CAMPOS PEÑAILILLO</t>
  </si>
  <si>
    <t>6 horas 31 minutos</t>
  </si>
  <si>
    <t>Ricardo Campos</t>
  </si>
  <si>
    <t>CABANILLAS SANTOS</t>
  </si>
  <si>
    <t>1 hora</t>
  </si>
  <si>
    <t>Nick WIlson Cabanillas Santos</t>
  </si>
  <si>
    <t>COLOMA ESCOBAR</t>
  </si>
  <si>
    <t>4 horas 12 minutos</t>
  </si>
  <si>
    <t>Bastian Coloma</t>
  </si>
  <si>
    <t>GARCIA MELLA</t>
  </si>
  <si>
    <t>Thomas García</t>
  </si>
  <si>
    <t>SALAZAR RAMIREZ</t>
  </si>
  <si>
    <t>58 minutos 14 segundos</t>
  </si>
  <si>
    <t>Catalina Salazar</t>
  </si>
  <si>
    <t>full_rut</t>
  </si>
  <si>
    <t>Cuestionario:Control 1 (Real)</t>
  </si>
  <si>
    <t>Cuestionario:Control 2 (Real)</t>
  </si>
  <si>
    <t>Cuestionario:Control 3 (Real)</t>
  </si>
  <si>
    <t>Cuestionario:Control 4 (Real)</t>
  </si>
  <si>
    <t>Cuestionario:Control 5 (Real)</t>
  </si>
  <si>
    <t>Cuestionario:Control 6: Strings (Real)</t>
  </si>
  <si>
    <t>Cuestionario:Control 7 (Real)</t>
  </si>
  <si>
    <t>Cuestionario:Control 8 - Tuplas (Real)</t>
  </si>
  <si>
    <t>Cuestionario:Control 9 (Real)</t>
  </si>
  <si>
    <t>Cuestionario:Control 10 (Real)</t>
  </si>
  <si>
    <t>20538998-9</t>
  </si>
  <si>
    <t>26586913-0</t>
  </si>
  <si>
    <t>21221866-9</t>
  </si>
  <si>
    <t>21248749-K</t>
  </si>
  <si>
    <t>20332186-4</t>
  </si>
  <si>
    <t>21194584-2</t>
  </si>
  <si>
    <t>21119296-8</t>
  </si>
  <si>
    <t>21523662-5</t>
  </si>
  <si>
    <t>20797590-7</t>
  </si>
  <si>
    <t>20637638-4</t>
  </si>
  <si>
    <t>20425537-7</t>
  </si>
  <si>
    <t>21233315-8</t>
  </si>
  <si>
    <t>20982632-1</t>
  </si>
  <si>
    <t>20286505-4</t>
  </si>
  <si>
    <t>20776709-3</t>
  </si>
  <si>
    <t>20880988-1</t>
  </si>
  <si>
    <t>20820073-9</t>
  </si>
  <si>
    <t>20447660-8</t>
  </si>
  <si>
    <t>20835867-7</t>
  </si>
  <si>
    <t>20579158-2</t>
  </si>
  <si>
    <t>20026968-3</t>
  </si>
  <si>
    <t>20951973-9</t>
  </si>
  <si>
    <t>26282119-6</t>
  </si>
  <si>
    <t>20844299-6</t>
  </si>
  <si>
    <t>19848831-3</t>
  </si>
  <si>
    <t>25927397-8</t>
  </si>
  <si>
    <t>25974326-5</t>
  </si>
  <si>
    <t>21328012-0</t>
  </si>
  <si>
    <t>21013578-2</t>
  </si>
  <si>
    <t>20879895-2</t>
  </si>
  <si>
    <t>26885808-3</t>
  </si>
  <si>
    <t>21259709-0</t>
  </si>
  <si>
    <t>20562558-5</t>
  </si>
  <si>
    <t>19833147-3</t>
  </si>
  <si>
    <t>20823771-3</t>
  </si>
  <si>
    <t>21081856-1</t>
  </si>
  <si>
    <t>21148365-2</t>
  </si>
  <si>
    <t>21154369-8</t>
  </si>
  <si>
    <t>24849862-5</t>
  </si>
  <si>
    <t>21078663-5</t>
  </si>
  <si>
    <t>20685439-1</t>
  </si>
  <si>
    <t>21178578-0</t>
  </si>
  <si>
    <t>21077249-9</t>
  </si>
  <si>
    <t>21055853-5</t>
  </si>
  <si>
    <t>21091795-0</t>
  </si>
  <si>
    <t>20999054-7</t>
  </si>
  <si>
    <t>21217795-4</t>
  </si>
  <si>
    <t>21138724-6</t>
  </si>
  <si>
    <t>21119811-7</t>
  </si>
  <si>
    <t>21119934-2</t>
  </si>
  <si>
    <t>20834413-7</t>
  </si>
  <si>
    <t>21135171-3</t>
  </si>
  <si>
    <t>21031207-2</t>
  </si>
  <si>
    <t>20990716-K</t>
  </si>
  <si>
    <t>21214395-2</t>
  </si>
  <si>
    <t>21020341-9</t>
  </si>
  <si>
    <t>21166821-0</t>
  </si>
  <si>
    <t>21135499-2</t>
  </si>
  <si>
    <t>21272441-6</t>
  </si>
  <si>
    <t>21003894-9</t>
  </si>
  <si>
    <t>20993077-3</t>
  </si>
  <si>
    <t>20824619-4</t>
  </si>
  <si>
    <t>90003819-4</t>
  </si>
  <si>
    <t>20522256-1</t>
  </si>
  <si>
    <t>21123312-5</t>
  </si>
  <si>
    <t>20408661-3</t>
  </si>
  <si>
    <t>21199320-0</t>
  </si>
  <si>
    <t>20559676-3</t>
  </si>
  <si>
    <t>20843862-K</t>
  </si>
  <si>
    <t>20964470-3</t>
  </si>
  <si>
    <t>20950247-K</t>
  </si>
  <si>
    <t>20857578-3</t>
  </si>
  <si>
    <t>21261537-4</t>
  </si>
  <si>
    <t>21254376-4</t>
  </si>
  <si>
    <t>21004184-2</t>
  </si>
  <si>
    <t>20299214-5</t>
  </si>
  <si>
    <t>20598392-9</t>
  </si>
  <si>
    <t>20961579-7</t>
  </si>
  <si>
    <t>18753878-5</t>
  </si>
  <si>
    <t>21014535-4</t>
  </si>
  <si>
    <t>20642820-1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</si>
</sst>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9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0.0"/>
      <name val="Arial"/>
    </font>
    <font>
      <b/>
      <sz val="11.0"/>
      <name val="Arial"/>
    </font>
    <font>
      <b/>
      <sz val="12.0"/>
      <name val="Arial"/>
    </font>
    <font/>
    <font>
      <sz val="11.0"/>
      <color rgb="FF000000"/>
      <name val="Arial"/>
    </font>
    <font>
      <b/>
      <sz val="14.0"/>
      <name val="Arial"/>
    </font>
    <font>
      <b/>
      <sz val="10.0"/>
      <color rgb="FFFFFFFF"/>
      <name val="Arial"/>
    </font>
    <font>
      <name val="Arial"/>
    </font>
    <font>
      <sz val="10.0"/>
      <color rgb="FF1C4587"/>
      <name val="Arial"/>
    </font>
    <font>
      <sz val="11.0"/>
      <color rgb="FFF7981D"/>
      <name val="Arial"/>
    </font>
    <font>
      <b/>
      <sz val="10.0"/>
      <color rgb="FF1C4587"/>
      <name val="Arial"/>
    </font>
    <font>
      <sz val="11.0"/>
      <color rgb="FF000000"/>
      <name val="Calibri"/>
    </font>
    <font>
      <sz val="11.0"/>
      <color rgb="FF7E3794"/>
      <name val="Inconsolata"/>
    </font>
    <font>
      <sz val="11.0"/>
      <color rgb="FF1155CC"/>
      <name val="Inconsolata"/>
    </font>
    <font>
      <sz val="11.0"/>
      <name val="Calibri"/>
    </font>
    <font>
      <sz val="11.0"/>
      <color rgb="FF990000"/>
      <name val="Docs-Calibri"/>
    </font>
    <font>
      <sz val="10.0"/>
      <color rgb="FF980000"/>
      <name val="Arial"/>
    </font>
    <font>
      <sz val="11.0"/>
      <color rgb="FF000000"/>
      <name val="Inconsolata"/>
    </font>
    <font>
      <b/>
      <sz val="12.0"/>
      <color rgb="FF000000"/>
      <name val="Calibri"/>
    </font>
    <font>
      <sz val="12.0"/>
      <color rgb="FF000000"/>
      <name val="&quot;Helvetica Neue&quot;"/>
    </font>
    <font>
      <sz val="12.0"/>
      <color rgb="FF000000"/>
      <name val="Calibri"/>
    </font>
    <font>
      <b/>
      <color rgb="FF000000"/>
      <name val="&quot;Helvetica Neue&quot;"/>
    </font>
    <font>
      <color rgb="FF000000"/>
      <name val="&quot;Helvetica Neue&quot;"/>
    </font>
    <font>
      <color rgb="FF000000"/>
      <name val="Arial"/>
    </font>
    <font>
      <u/>
      <color rgb="FF000000"/>
      <name val="&quot;Helvetica Neue&quot;"/>
    </font>
    <font>
      <b/>
      <name val="Arial"/>
    </font>
  </fonts>
  <fills count="2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0" xfId="0" applyBorder="1" applyFill="1" applyFont="1"/>
    <xf borderId="1" fillId="3" fontId="4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1" fillId="2" fontId="3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3" fontId="3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/>
    </xf>
    <xf borderId="0" fillId="4" fontId="6" numFmtId="1" xfId="0" applyFill="1" applyFont="1" applyNumberFormat="1"/>
    <xf borderId="0" fillId="4" fontId="6" numFmtId="0" xfId="0" applyFont="1"/>
    <xf borderId="0" fillId="4" fontId="6" numFmtId="0" xfId="0" applyAlignment="1" applyFont="1">
      <alignment readingOrder="0"/>
    </xf>
    <xf borderId="0" fillId="5" fontId="6" numFmtId="1" xfId="0" applyFill="1" applyFont="1" applyNumberFormat="1"/>
    <xf borderId="0" fillId="5" fontId="6" numFmtId="0" xfId="0" applyFont="1"/>
    <xf borderId="0" fillId="5" fontId="6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6" numFmtId="1" xfId="0" applyFont="1" applyNumberFormat="1"/>
    <xf borderId="8" fillId="3" fontId="4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/>
    </xf>
    <xf borderId="9" fillId="2" fontId="3" numFmtId="0" xfId="0" applyBorder="1" applyFont="1"/>
    <xf borderId="1" fillId="0" fontId="7" numFmtId="1" xfId="0" applyAlignment="1" applyBorder="1" applyFont="1" applyNumberFormat="1">
      <alignment horizontal="center"/>
    </xf>
    <xf borderId="1" fillId="0" fontId="0" numFmtId="1" xfId="0" applyAlignment="1" applyBorder="1" applyFont="1" applyNumberFormat="1">
      <alignment horizontal="center"/>
    </xf>
    <xf borderId="7" fillId="0" fontId="2" numFmtId="1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10" fillId="0" fontId="1" numFmtId="0" xfId="0" applyBorder="1" applyFont="1"/>
    <xf borderId="0" fillId="0" fontId="5" numFmtId="0" xfId="0" applyAlignment="1" applyFont="1">
      <alignment horizontal="center" readingOrder="0" vertical="center"/>
    </xf>
    <xf borderId="10" fillId="0" fontId="6" numFmtId="0" xfId="0" applyBorder="1" applyFont="1"/>
    <xf borderId="0" fillId="0" fontId="8" numFmtId="0" xfId="0" applyAlignment="1" applyFont="1">
      <alignment horizontal="center" readingOrder="0"/>
    </xf>
    <xf borderId="8" fillId="3" fontId="4" numFmtId="0" xfId="0" applyAlignment="1" applyBorder="1" applyFont="1">
      <alignment horizontal="center"/>
    </xf>
    <xf borderId="1" fillId="0" fontId="7" numFmtId="9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11" fillId="6" fontId="3" numFmtId="0" xfId="0" applyAlignment="1" applyBorder="1" applyFill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1" fillId="7" fontId="3" numFmtId="0" xfId="0" applyAlignment="1" applyBorder="1" applyFill="1" applyFont="1">
      <alignment horizontal="center"/>
    </xf>
    <xf borderId="11" fillId="8" fontId="3" numFmtId="0" xfId="0" applyAlignment="1" applyBorder="1" applyFill="1" applyFont="1">
      <alignment horizontal="center" readingOrder="0"/>
    </xf>
    <xf borderId="11" fillId="9" fontId="3" numFmtId="0" xfId="0" applyAlignment="1" applyBorder="1" applyFill="1" applyFont="1">
      <alignment horizontal="center" readingOrder="0"/>
    </xf>
    <xf borderId="11" fillId="10" fontId="3" numFmtId="0" xfId="0" applyAlignment="1" applyBorder="1" applyFill="1" applyFont="1">
      <alignment horizontal="center" readingOrder="0"/>
    </xf>
    <xf borderId="11" fillId="11" fontId="3" numFmtId="0" xfId="0" applyAlignment="1" applyBorder="1" applyFill="1" applyFont="1">
      <alignment horizontal="center" readingOrder="0"/>
    </xf>
    <xf borderId="14" fillId="2" fontId="3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0" fillId="0" fontId="3" numFmtId="3" xfId="0" applyAlignment="1" applyFont="1" applyNumberFormat="1">
      <alignment horizontal="center" readingOrder="0"/>
    </xf>
    <xf borderId="17" fillId="6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17" fillId="7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8" fillId="10" fontId="3" numFmtId="0" xfId="0" applyAlignment="1" applyBorder="1" applyFont="1">
      <alignment horizontal="center"/>
    </xf>
    <xf borderId="18" fillId="11" fontId="3" numFmtId="0" xfId="0" applyAlignment="1" applyBorder="1" applyFont="1">
      <alignment horizontal="center"/>
    </xf>
    <xf borderId="19" fillId="12" fontId="3" numFmtId="0" xfId="0" applyAlignment="1" applyBorder="1" applyFill="1" applyFont="1">
      <alignment horizontal="center"/>
    </xf>
    <xf borderId="0" fillId="12" fontId="3" numFmtId="9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/>
    </xf>
    <xf borderId="17" fillId="8" fontId="3" numFmtId="0" xfId="0" applyAlignment="1" applyBorder="1" applyFont="1">
      <alignment horizontal="center" readingOrder="0"/>
    </xf>
    <xf borderId="0" fillId="0" fontId="9" numFmtId="2" xfId="0" applyAlignment="1" applyFont="1" applyNumberFormat="1">
      <alignment horizontal="center"/>
    </xf>
    <xf borderId="0" fillId="13" fontId="9" numFmtId="2" xfId="0" applyAlignment="1" applyFill="1" applyFont="1" applyNumberFormat="1">
      <alignment horizontal="center" readingOrder="0"/>
    </xf>
    <xf borderId="18" fillId="9" fontId="3" numFmtId="0" xfId="0" applyAlignment="1" applyBorder="1" applyFont="1">
      <alignment horizontal="center" readingOrder="0"/>
    </xf>
    <xf borderId="18" fillId="10" fontId="3" numFmtId="0" xfId="0" applyAlignment="1" applyBorder="1" applyFont="1">
      <alignment horizontal="center" readingOrder="0"/>
    </xf>
    <xf borderId="18" fillId="11" fontId="3" numFmtId="0" xfId="0" applyAlignment="1" applyBorder="1" applyFont="1">
      <alignment horizontal="center" readingOrder="0"/>
    </xf>
    <xf borderId="0" fillId="3" fontId="3" numFmtId="0" xfId="0" applyAlignment="1" applyFont="1">
      <alignment readingOrder="0"/>
    </xf>
    <xf borderId="1" fillId="3" fontId="3" numFmtId="0" xfId="0" applyBorder="1" applyFont="1"/>
    <xf borderId="18" fillId="3" fontId="3" numFmtId="0" xfId="0" applyAlignment="1" applyBorder="1" applyFont="1">
      <alignment horizontal="center"/>
    </xf>
    <xf borderId="20" fillId="12" fontId="3" numFmtId="0" xfId="0" applyAlignment="1" applyBorder="1" applyFont="1">
      <alignment horizontal="center"/>
    </xf>
    <xf borderId="0" fillId="12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8" fillId="7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10" fontId="3" numFmtId="0" xfId="0" applyAlignment="1" applyBorder="1" applyFont="1">
      <alignment horizontal="center" readingOrder="0"/>
    </xf>
    <xf borderId="1" fillId="11" fontId="3" numFmtId="0" xfId="0" applyAlignment="1" applyBorder="1" applyFont="1">
      <alignment horizontal="center" readingOrder="0"/>
    </xf>
    <xf borderId="0" fillId="0" fontId="1" numFmtId="1" xfId="0" applyFont="1" applyNumberFormat="1"/>
    <xf borderId="1" fillId="0" fontId="10" numFmtId="0" xfId="0" applyAlignment="1" applyBorder="1" applyFont="1">
      <alignment horizontal="left" readingOrder="0" shrinkToFit="0" vertical="bottom" wrapText="0"/>
    </xf>
    <xf borderId="16" fillId="0" fontId="10" numFmtId="0" xfId="0" applyAlignment="1" applyBorder="1" applyFont="1">
      <alignment horizontal="left" readingOrder="0" shrinkToFit="0" vertical="bottom" wrapText="0"/>
    </xf>
    <xf borderId="1" fillId="0" fontId="11" numFmtId="1" xfId="0" applyAlignment="1" applyBorder="1" applyFont="1" applyNumberFormat="1">
      <alignment horizontal="right"/>
    </xf>
    <xf borderId="1" fillId="0" fontId="12" numFmtId="1" xfId="0" applyBorder="1" applyFont="1" applyNumberFormat="1"/>
    <xf borderId="1" fillId="14" fontId="13" numFmtId="1" xfId="0" applyAlignment="1" applyBorder="1" applyFill="1" applyFont="1" applyNumberFormat="1">
      <alignment horizontal="right"/>
    </xf>
    <xf borderId="1" fillId="0" fontId="11" numFmtId="1" xfId="0" applyAlignment="1" applyBorder="1" applyFont="1" applyNumberFormat="1">
      <alignment horizontal="right" readingOrder="0"/>
    </xf>
    <xf borderId="1" fillId="0" fontId="11" numFmtId="1" xfId="0" applyAlignment="1" applyBorder="1" applyFont="1" applyNumberFormat="1">
      <alignment readingOrder="0"/>
    </xf>
    <xf borderId="1" fillId="0" fontId="13" numFmtId="1" xfId="0" applyBorder="1" applyFont="1" applyNumberFormat="1"/>
    <xf borderId="1" fillId="0" fontId="11" numFmtId="164" xfId="0" applyAlignment="1" applyBorder="1" applyFont="1" applyNumberFormat="1">
      <alignment horizontal="right" readingOrder="0"/>
    </xf>
    <xf borderId="1" fillId="0" fontId="1" numFmtId="1" xfId="0" applyAlignment="1" applyBorder="1" applyFont="1" applyNumberFormat="1">
      <alignment horizontal="right" readingOrder="0"/>
    </xf>
    <xf borderId="1" fillId="5" fontId="1" numFmtId="1" xfId="0" applyAlignment="1" applyBorder="1" applyFont="1" applyNumberFormat="1">
      <alignment horizontal="right" readingOrder="0"/>
    </xf>
    <xf borderId="1" fillId="3" fontId="13" numFmtId="1" xfId="0" applyBorder="1" applyFont="1" applyNumberFormat="1"/>
    <xf borderId="1" fillId="0" fontId="10" numFmtId="1" xfId="0" applyAlignment="1" applyBorder="1" applyFont="1" applyNumberFormat="1">
      <alignment horizontal="right" readingOrder="0" shrinkToFit="0" vertical="bottom" wrapText="0"/>
    </xf>
    <xf borderId="16" fillId="0" fontId="10" numFmtId="1" xfId="0" applyAlignment="1" applyBorder="1" applyFont="1" applyNumberFormat="1">
      <alignment horizontal="right" readingOrder="0" shrinkToFit="0" vertical="bottom" wrapText="0"/>
    </xf>
    <xf borderId="1" fillId="15" fontId="13" numFmtId="1" xfId="0" applyBorder="1" applyFill="1" applyFont="1" applyNumberFormat="1"/>
    <xf borderId="1" fillId="0" fontId="14" numFmtId="1" xfId="0" applyAlignment="1" applyBorder="1" applyFont="1" applyNumberFormat="1">
      <alignment horizontal="right" readingOrder="0" shrinkToFit="0" vertical="bottom" wrapText="0"/>
    </xf>
    <xf borderId="21" fillId="0" fontId="10" numFmtId="0" xfId="0" applyAlignment="1" applyBorder="1" applyFont="1">
      <alignment horizontal="left" readingOrder="0" shrinkToFit="0" vertical="bottom" wrapText="0"/>
    </xf>
    <xf borderId="7" fillId="0" fontId="10" numFmtId="0" xfId="0" applyAlignment="1" applyBorder="1" applyFont="1">
      <alignment horizontal="left" readingOrder="0" shrinkToFit="0" vertical="bottom" wrapText="0"/>
    </xf>
    <xf borderId="1" fillId="0" fontId="1" numFmtId="1" xfId="0" applyAlignment="1" applyBorder="1" applyFont="1" applyNumberFormat="1">
      <alignment horizontal="right"/>
    </xf>
    <xf borderId="21" fillId="0" fontId="10" numFmtId="1" xfId="0" applyAlignment="1" applyBorder="1" applyFont="1" applyNumberFormat="1">
      <alignment readingOrder="0" shrinkToFit="0" vertical="bottom" wrapText="0"/>
    </xf>
    <xf borderId="7" fillId="0" fontId="10" numFmtId="1" xfId="0" applyAlignment="1" applyBorder="1" applyFont="1" applyNumberFormat="1">
      <alignment readingOrder="0" shrinkToFit="0" vertical="bottom" wrapText="0"/>
    </xf>
    <xf borderId="21" fillId="0" fontId="10" numFmtId="1" xfId="0" applyAlignment="1" applyBorder="1" applyFont="1" applyNumberFormat="1">
      <alignment horizontal="right" readingOrder="0" shrinkToFit="0" vertical="bottom" wrapText="0"/>
    </xf>
    <xf borderId="7" fillId="0" fontId="10" numFmtId="1" xfId="0" applyAlignment="1" applyBorder="1" applyFont="1" applyNumberFormat="1">
      <alignment horizontal="right" readingOrder="0" shrinkToFit="0" vertical="bottom" wrapText="0"/>
    </xf>
    <xf borderId="1" fillId="16" fontId="13" numFmtId="1" xfId="0" applyAlignment="1" applyBorder="1" applyFill="1" applyFont="1" applyNumberFormat="1">
      <alignment horizontal="right"/>
    </xf>
    <xf borderId="1" fillId="17" fontId="1" numFmtId="1" xfId="0" applyAlignment="1" applyBorder="1" applyFill="1" applyFont="1" applyNumberFormat="1">
      <alignment horizontal="right" readingOrder="0"/>
    </xf>
    <xf borderId="1" fillId="16" fontId="13" numFmtId="1" xfId="0" applyBorder="1" applyFont="1" applyNumberFormat="1"/>
    <xf borderId="1" fillId="16" fontId="11" numFmtId="1" xfId="0" applyAlignment="1" applyBorder="1" applyFont="1" applyNumberFormat="1">
      <alignment readingOrder="0"/>
    </xf>
    <xf borderId="1" fillId="16" fontId="11" numFmtId="164" xfId="0" applyAlignment="1" applyBorder="1" applyFont="1" applyNumberFormat="1">
      <alignment horizontal="right" readingOrder="0"/>
    </xf>
    <xf borderId="1" fillId="18" fontId="1" numFmtId="1" xfId="0" applyAlignment="1" applyBorder="1" applyFill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3" fillId="0" fontId="1" numFmtId="0" xfId="0" applyBorder="1" applyFont="1"/>
    <xf borderId="3" fillId="0" fontId="11" numFmtId="1" xfId="0" applyAlignment="1" applyBorder="1" applyFont="1" applyNumberFormat="1">
      <alignment horizontal="right"/>
    </xf>
    <xf borderId="0" fillId="0" fontId="11" numFmtId="1" xfId="0" applyAlignment="1" applyFont="1" applyNumberFormat="1">
      <alignment horizontal="right"/>
    </xf>
    <xf borderId="0" fillId="0" fontId="11" numFmtId="164" xfId="0" applyAlignment="1" applyFont="1" applyNumberFormat="1">
      <alignment horizontal="right"/>
    </xf>
    <xf borderId="0" fillId="0" fontId="11" numFmtId="1" xfId="0" applyFont="1" applyNumberFormat="1"/>
    <xf borderId="0" fillId="0" fontId="1" numFmtId="0" xfId="0" applyAlignment="1" applyFont="1">
      <alignment readingOrder="0"/>
    </xf>
    <xf borderId="0" fillId="0" fontId="11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horizontal="right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right" shrinkToFit="0" vertical="bottom" wrapText="0"/>
    </xf>
    <xf borderId="0" fillId="19" fontId="15" numFmtId="0" xfId="0" applyFill="1" applyFont="1"/>
    <xf borderId="1" fillId="19" fontId="16" numFmtId="1" xfId="0" applyAlignment="1" applyBorder="1" applyFont="1" applyNumberFormat="1">
      <alignment horizontal="right" readingOrder="0"/>
    </xf>
    <xf borderId="1" fillId="0" fontId="10" numFmtId="1" xfId="0" applyAlignment="1" applyBorder="1" applyFont="1" applyNumberFormat="1">
      <alignment horizontal="right" readingOrder="0" vertical="bottom"/>
    </xf>
    <xf borderId="1" fillId="8" fontId="1" numFmtId="1" xfId="0" applyAlignment="1" applyBorder="1" applyFont="1" applyNumberFormat="1">
      <alignment horizontal="right" readingOrder="0"/>
    </xf>
    <xf borderId="1" fillId="9" fontId="13" numFmtId="1" xfId="0" applyBorder="1" applyFont="1" applyNumberFormat="1"/>
    <xf borderId="1" fillId="20" fontId="13" numFmtId="1" xfId="0" applyBorder="1" applyFill="1" applyFont="1" applyNumberFormat="1"/>
    <xf borderId="1" fillId="2" fontId="1" numFmtId="1" xfId="0" applyAlignment="1" applyBorder="1" applyFont="1" applyNumberFormat="1">
      <alignment horizontal="right" readingOrder="0"/>
    </xf>
    <xf borderId="1" fillId="16" fontId="11" numFmtId="1" xfId="0" applyAlignment="1" applyBorder="1" applyFont="1" applyNumberFormat="1">
      <alignment horizontal="right" readingOrder="0"/>
    </xf>
    <xf borderId="1" fillId="19" fontId="16" numFmtId="1" xfId="0" applyAlignment="1" applyBorder="1" applyFont="1" applyNumberFormat="1">
      <alignment horizontal="right"/>
    </xf>
    <xf borderId="1" fillId="16" fontId="11" numFmtId="1" xfId="0" applyAlignment="1" applyBorder="1" applyFont="1" applyNumberFormat="1">
      <alignment horizontal="right"/>
    </xf>
    <xf borderId="1" fillId="0" fontId="17" numFmtId="1" xfId="0" applyAlignment="1" applyBorder="1" applyFont="1" applyNumberFormat="1">
      <alignment horizontal="right" readingOrder="0"/>
    </xf>
    <xf borderId="1" fillId="21" fontId="13" numFmtId="1" xfId="0" applyBorder="1" applyFill="1" applyFont="1" applyNumberFormat="1"/>
    <xf borderId="1" fillId="17" fontId="14" numFmtId="1" xfId="0" applyAlignment="1" applyBorder="1" applyFont="1" applyNumberFormat="1">
      <alignment horizontal="right" readingOrder="0" shrinkToFit="0" vertical="bottom" wrapText="0"/>
    </xf>
    <xf borderId="0" fillId="19" fontId="18" numFmtId="1" xfId="0" applyAlignment="1" applyFont="1" applyNumberFormat="1">
      <alignment horizontal="right" readingOrder="0"/>
    </xf>
    <xf borderId="1" fillId="0" fontId="19" numFmtId="1" xfId="0" applyAlignment="1" applyBorder="1" applyFont="1" applyNumberFormat="1">
      <alignment horizontal="right" readingOrder="0"/>
    </xf>
    <xf borderId="0" fillId="19" fontId="20" numFmtId="1" xfId="0" applyAlignment="1" applyFont="1" applyNumberFormat="1">
      <alignment horizontal="left"/>
    </xf>
    <xf borderId="0" fillId="22" fontId="21" numFmtId="0" xfId="0" applyAlignment="1" applyFill="1" applyFont="1">
      <alignment readingOrder="0" shrinkToFit="0" vertical="bottom" wrapText="0"/>
    </xf>
    <xf borderId="0" fillId="0" fontId="22" numFmtId="0" xfId="0" applyAlignment="1" applyFont="1">
      <alignment horizontal="center" readingOrder="0" shrinkToFit="0" wrapText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top" wrapText="0"/>
    </xf>
    <xf borderId="0" fillId="0" fontId="25" numFmtId="4" xfId="0" applyAlignment="1" applyFont="1" applyNumberFormat="1">
      <alignment horizontal="right" readingOrder="0" shrinkToFit="0" vertical="top" wrapText="0"/>
    </xf>
    <xf borderId="0" fillId="0" fontId="25" numFmtId="0" xfId="0" applyAlignment="1" applyFont="1">
      <alignment horizontal="right" readingOrder="0" shrinkToFit="0" vertical="top" wrapText="0"/>
    </xf>
    <xf borderId="0" fillId="0" fontId="26" numFmtId="4" xfId="0" applyAlignment="1" applyFont="1" applyNumberFormat="1">
      <alignment horizontal="right" readingOrder="0" shrinkToFit="0" vertical="top" wrapText="0"/>
    </xf>
    <xf borderId="0" fillId="0" fontId="25" numFmtId="3" xfId="0" applyAlignment="1" applyFont="1" applyNumberFormat="1">
      <alignment horizontal="right" readingOrder="0" shrinkToFit="0" vertical="top" wrapText="0"/>
    </xf>
    <xf borderId="0" fillId="0" fontId="25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shrinkToFit="0" vertical="top" wrapText="0"/>
    </xf>
    <xf borderId="0" fillId="0" fontId="25" numFmtId="0" xfId="0" applyAlignment="1" applyFont="1">
      <alignment shrinkToFit="0" vertical="top" wrapText="0"/>
    </xf>
    <xf borderId="1" fillId="0" fontId="28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990000"/>
      </font>
      <fill>
        <patternFill patternType="none"/>
      </fill>
      <border/>
    </dxf>
    <dxf>
      <font>
        <b/>
        <color rgb="FFFF0000"/>
      </font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60</xdr:row>
      <xdr:rowOff>104775</xdr:rowOff>
    </xdr:from>
    <xdr:ext cx="10629900" cy="48768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61</xdr:row>
      <xdr:rowOff>0</xdr:rowOff>
    </xdr:from>
    <xdr:ext cx="10677525" cy="3190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61</xdr:row>
      <xdr:rowOff>0</xdr:rowOff>
    </xdr:from>
    <xdr:ext cx="10544175" cy="31432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71"/>
    <col customWidth="1" min="3" max="6" width="8.71"/>
    <col customWidth="1" min="7" max="7" width="7.0"/>
    <col customWidth="1" min="8" max="8" width="13.0"/>
    <col customWidth="1" min="9" max="9" width="4.86"/>
    <col customWidth="1" min="10" max="10" width="11.29"/>
  </cols>
  <sheetData>
    <row r="1" ht="15.0" customHeight="1">
      <c r="A1" s="1"/>
      <c r="B1" s="2"/>
      <c r="C1" s="3"/>
      <c r="D1" s="3"/>
      <c r="E1" s="3"/>
      <c r="F1" s="3"/>
    </row>
    <row r="2">
      <c r="A2" s="1"/>
      <c r="B2" s="4" t="s">
        <v>0</v>
      </c>
      <c r="C2" s="5">
        <v>101.0</v>
      </c>
      <c r="D2" s="6">
        <f t="shared" ref="D2:E2" si="1">C2+1</f>
        <v>102</v>
      </c>
      <c r="E2" s="6">
        <f t="shared" si="1"/>
        <v>103</v>
      </c>
      <c r="F2" s="6"/>
    </row>
    <row r="3" ht="15.0" customHeight="1">
      <c r="A3" s="1"/>
      <c r="B3" s="7" t="s">
        <v>1</v>
      </c>
      <c r="C3" s="8">
        <f>'P101-PG'!N48</f>
        <v>24</v>
      </c>
      <c r="D3" s="8">
        <f>'P102-JR'!N48</f>
        <v>39</v>
      </c>
      <c r="E3" s="8">
        <f>'P103-RS'!N48</f>
        <v>38</v>
      </c>
      <c r="F3" s="9"/>
    </row>
    <row r="4" ht="15.0" customHeight="1">
      <c r="A4" s="1"/>
      <c r="B4" s="7" t="s">
        <v>2</v>
      </c>
      <c r="C4" s="8">
        <f>'P101-PG'!N49</f>
        <v>100</v>
      </c>
      <c r="D4" s="8">
        <f>'P102-JR'!N49</f>
        <v>100</v>
      </c>
      <c r="E4" s="8">
        <f>'P103-RS'!N49</f>
        <v>100</v>
      </c>
      <c r="F4" s="9"/>
    </row>
    <row r="5" ht="15.0" customHeight="1">
      <c r="A5" s="1"/>
      <c r="B5" s="7" t="s">
        <v>3</v>
      </c>
      <c r="C5" s="8">
        <f>'P101-PG'!N50</f>
        <v>0</v>
      </c>
      <c r="D5" s="8">
        <f>'P102-JR'!N50</f>
        <v>0</v>
      </c>
      <c r="E5" s="8">
        <f>'P103-RS'!N50</f>
        <v>0</v>
      </c>
      <c r="F5" s="9"/>
    </row>
    <row r="6" ht="15.0" customHeight="1">
      <c r="A6" s="1"/>
      <c r="B6" s="7" t="s">
        <v>4</v>
      </c>
      <c r="C6" s="9">
        <f>'P101-PG'!N51</f>
        <v>7</v>
      </c>
      <c r="D6" s="9">
        <f>'P102-JR'!N51</f>
        <v>14</v>
      </c>
      <c r="E6" s="9">
        <f>'P103-RS'!N51</f>
        <v>3</v>
      </c>
      <c r="F6" s="9"/>
    </row>
    <row r="7" ht="15.0" customHeight="1">
      <c r="A7" s="1"/>
      <c r="B7" s="7" t="s">
        <v>5</v>
      </c>
      <c r="C7" s="9">
        <f>'P101-PG'!N52</f>
        <v>27</v>
      </c>
      <c r="D7" s="9">
        <f>'P102-JR'!N52</f>
        <v>18</v>
      </c>
      <c r="E7" s="9">
        <f>'P103-RS'!N52</f>
        <v>12</v>
      </c>
      <c r="F7" s="9"/>
    </row>
    <row r="8" ht="15.0" customHeight="1">
      <c r="A8" s="1"/>
      <c r="B8" s="7" t="s">
        <v>6</v>
      </c>
      <c r="C8" s="9">
        <f>'P101-PG'!J53</f>
        <v>34</v>
      </c>
      <c r="D8" s="9">
        <f>'P102-JR'!J53</f>
        <v>32</v>
      </c>
      <c r="E8" s="9">
        <f>'P103-RS'!J53</f>
        <v>15</v>
      </c>
      <c r="F8" s="9"/>
    </row>
    <row r="9" ht="15.0" customHeight="1">
      <c r="A9" s="1"/>
      <c r="B9" s="2"/>
      <c r="C9" s="10" t="s">
        <v>7</v>
      </c>
      <c r="D9" s="11"/>
      <c r="E9" s="11"/>
      <c r="F9" s="12"/>
    </row>
    <row r="10" ht="15.0" customHeight="1">
      <c r="A10" s="1"/>
      <c r="B10" s="2"/>
      <c r="C10" s="13"/>
      <c r="D10" s="14"/>
      <c r="E10" s="14"/>
      <c r="F10" s="15"/>
    </row>
    <row r="11" ht="15.0" customHeight="1">
      <c r="A11" s="1"/>
      <c r="B11" s="2"/>
      <c r="C11" s="3"/>
    </row>
    <row r="12" ht="15.0" customHeight="1">
      <c r="A12" s="1"/>
    </row>
    <row r="13">
      <c r="A13" s="1"/>
      <c r="B13" s="4" t="s">
        <v>0</v>
      </c>
      <c r="C13" s="5">
        <v>101.0</v>
      </c>
      <c r="D13" s="16">
        <v>102.0</v>
      </c>
      <c r="E13" s="6">
        <f>D13+1</f>
        <v>103</v>
      </c>
      <c r="F13" s="6"/>
    </row>
    <row r="14" ht="15.0" customHeight="1">
      <c r="B14" s="7" t="s">
        <v>1</v>
      </c>
      <c r="C14" s="17">
        <f>'P101-PG'!$O48</f>
        <v>29</v>
      </c>
      <c r="D14" s="17">
        <f>'P102-JR'!$O48</f>
        <v>39</v>
      </c>
      <c r="E14" s="17">
        <f>'P103-RS'!$V48</f>
        <v>49</v>
      </c>
      <c r="F14" s="17"/>
      <c r="G14">
        <f>IFERROR(__xludf.DUMMYFUNCTION("AVERAGE.WEIGHTED(C14:F14,C19:F19)"),36.65432098765432)</f>
        <v>36.65432099</v>
      </c>
    </row>
    <row r="15" ht="15.0" customHeight="1">
      <c r="B15" s="7" t="s">
        <v>2</v>
      </c>
      <c r="C15" s="17">
        <f>'P101-PG'!$O49</f>
        <v>100</v>
      </c>
      <c r="D15" s="17">
        <f>'P102-JR'!$O49</f>
        <v>100</v>
      </c>
      <c r="E15" s="17">
        <f>'P103-RS'!$V49</f>
        <v>97</v>
      </c>
      <c r="F15" s="17"/>
    </row>
    <row r="16" ht="15.0" customHeight="1">
      <c r="B16" s="7" t="s">
        <v>3</v>
      </c>
      <c r="C16" s="17">
        <f>'P101-PG'!$O50</f>
        <v>0</v>
      </c>
      <c r="D16" s="17">
        <f>'P102-JR'!$O50</f>
        <v>0</v>
      </c>
      <c r="E16" s="17">
        <f>'P103-RS'!$V50</f>
        <v>0</v>
      </c>
      <c r="F16" s="17"/>
    </row>
    <row r="17" ht="15.0" customHeight="1">
      <c r="B17" s="7" t="s">
        <v>4</v>
      </c>
      <c r="C17" s="17">
        <f>'P101-PG'!$O51</f>
        <v>12</v>
      </c>
      <c r="D17" s="17">
        <f>'P102-JR'!$O51</f>
        <v>17</v>
      </c>
      <c r="E17" s="17">
        <f>'P103-RS'!$V51</f>
        <v>9</v>
      </c>
      <c r="F17" s="17"/>
      <c r="G17" s="18">
        <f t="shared" ref="G17:G18" si="2">sum(C17:F17)</f>
        <v>38</v>
      </c>
      <c r="H17" s="19">
        <f t="shared" ref="H17:H18" si="3">G17/$G$19</f>
        <v>0.4691358025</v>
      </c>
      <c r="I17" s="19">
        <f t="shared" ref="I17:I18" si="4">round(H17*100,1)</f>
        <v>46.9</v>
      </c>
      <c r="J17" s="20" t="s">
        <v>4</v>
      </c>
    </row>
    <row r="18" ht="15.0" customHeight="1">
      <c r="B18" s="7" t="s">
        <v>5</v>
      </c>
      <c r="C18" s="17">
        <f>'P101-PG'!$O52</f>
        <v>22</v>
      </c>
      <c r="D18" s="17">
        <f>'P102-JR'!$O52</f>
        <v>15</v>
      </c>
      <c r="E18" s="17">
        <f>'P103-RS'!$V52</f>
        <v>6</v>
      </c>
      <c r="F18" s="17"/>
      <c r="G18" s="21">
        <f t="shared" si="2"/>
        <v>43</v>
      </c>
      <c r="H18" s="22">
        <f t="shared" si="3"/>
        <v>0.5308641975</v>
      </c>
      <c r="I18" s="22">
        <f t="shared" si="4"/>
        <v>53.1</v>
      </c>
      <c r="J18" s="23" t="s">
        <v>5</v>
      </c>
    </row>
    <row r="19" ht="15.0" customHeight="1">
      <c r="B19" s="7" t="s">
        <v>6</v>
      </c>
      <c r="C19" s="17">
        <f>'P101-PG'!$J53</f>
        <v>34</v>
      </c>
      <c r="D19" s="17">
        <f>'P102-JR'!$J53</f>
        <v>32</v>
      </c>
      <c r="E19" s="17">
        <f>E17+E18</f>
        <v>15</v>
      </c>
      <c r="F19" s="24"/>
      <c r="G19" s="25">
        <f>G17+G18</f>
        <v>81</v>
      </c>
    </row>
    <row r="20" ht="15.0" customHeight="1">
      <c r="B20" s="2"/>
      <c r="C20" s="10" t="s">
        <v>8</v>
      </c>
      <c r="D20" s="11"/>
      <c r="E20" s="11"/>
      <c r="F20" s="12"/>
    </row>
    <row r="21" ht="15.0" customHeight="1">
      <c r="B21" s="2"/>
      <c r="C21" s="13"/>
      <c r="D21" s="14"/>
      <c r="E21" s="14"/>
      <c r="F21" s="15"/>
    </row>
    <row r="22" ht="15.75" customHeight="1"/>
    <row r="23" ht="15.75" customHeight="1"/>
    <row r="24" ht="15.75" customHeight="1">
      <c r="B24" s="4" t="s">
        <v>0</v>
      </c>
      <c r="C24" s="26">
        <v>101.0</v>
      </c>
      <c r="D24" s="27">
        <f t="shared" ref="D24:E24" si="5">C24+1</f>
        <v>102</v>
      </c>
      <c r="E24" s="27">
        <f t="shared" si="5"/>
        <v>103</v>
      </c>
      <c r="F24" s="27"/>
    </row>
    <row r="25" ht="15.75" customHeight="1">
      <c r="B25" s="28" t="s">
        <v>1</v>
      </c>
      <c r="C25" s="29">
        <f>'P101-PG'!V48</f>
        <v>37</v>
      </c>
      <c r="D25" s="30">
        <f>'P102-JR'!V48</f>
        <v>45</v>
      </c>
      <c r="E25" s="29">
        <f>'P103-RS'!V48</f>
        <v>49</v>
      </c>
      <c r="F25" s="30"/>
    </row>
    <row r="26" ht="15.75" customHeight="1">
      <c r="B26" s="28" t="s">
        <v>2</v>
      </c>
      <c r="C26" s="29">
        <f>'P101-PG'!V49</f>
        <v>89</v>
      </c>
      <c r="D26" s="30">
        <f>'P102-JR'!V49</f>
        <v>99</v>
      </c>
      <c r="E26" s="29">
        <f>'P103-RS'!V49</f>
        <v>97</v>
      </c>
      <c r="F26" s="30"/>
    </row>
    <row r="27" ht="15.75" customHeight="1">
      <c r="B27" s="28" t="s">
        <v>3</v>
      </c>
      <c r="C27" s="29">
        <f>'P101-PG'!V50</f>
        <v>0</v>
      </c>
      <c r="D27" s="30">
        <f>'P102-JR'!V50</f>
        <v>0</v>
      </c>
      <c r="E27" s="29">
        <f>'P103-RS'!V50</f>
        <v>0</v>
      </c>
      <c r="F27" s="30"/>
    </row>
    <row r="28" ht="15.75" customHeight="1">
      <c r="B28" s="28" t="s">
        <v>4</v>
      </c>
      <c r="C28" s="29">
        <f>'P101-PG'!V51</f>
        <v>15</v>
      </c>
      <c r="D28" s="30">
        <f>'P102-JR'!V51</f>
        <v>21</v>
      </c>
      <c r="E28" s="29">
        <f>'P103-RS'!V51</f>
        <v>9</v>
      </c>
      <c r="F28" s="30"/>
      <c r="G28" s="18">
        <f t="shared" ref="G28:G30" si="6">sum(C28:E28)</f>
        <v>45</v>
      </c>
      <c r="H28" s="19">
        <f t="shared" ref="H28:H30" si="7">G28/$G$30</f>
        <v>0.5555555556</v>
      </c>
      <c r="I28" s="19">
        <f t="shared" ref="I28:I29" si="8">round(H28*100,1)</f>
        <v>55.6</v>
      </c>
      <c r="J28" s="20" t="s">
        <v>4</v>
      </c>
    </row>
    <row r="29" ht="15.75" customHeight="1">
      <c r="B29" s="28" t="s">
        <v>5</v>
      </c>
      <c r="C29" s="29">
        <f>'P101-PG'!V52</f>
        <v>19</v>
      </c>
      <c r="D29" s="30">
        <f>'P102-JR'!V52</f>
        <v>11</v>
      </c>
      <c r="E29" s="29">
        <f>'P103-RS'!V52</f>
        <v>6</v>
      </c>
      <c r="F29" s="30"/>
      <c r="G29" s="21">
        <f t="shared" si="6"/>
        <v>36</v>
      </c>
      <c r="H29" s="22">
        <f t="shared" si="7"/>
        <v>0.4444444444</v>
      </c>
      <c r="I29" s="22">
        <f t="shared" si="8"/>
        <v>44.4</v>
      </c>
      <c r="J29" s="23" t="s">
        <v>5</v>
      </c>
    </row>
    <row r="30" ht="15.75" customHeight="1">
      <c r="B30" s="28" t="s">
        <v>6</v>
      </c>
      <c r="C30" s="17">
        <f t="shared" ref="C30:E30" si="9">C28+C29</f>
        <v>34</v>
      </c>
      <c r="D30" s="31">
        <f t="shared" si="9"/>
        <v>32</v>
      </c>
      <c r="E30" s="31">
        <f t="shared" si="9"/>
        <v>15</v>
      </c>
      <c r="F30" s="32"/>
      <c r="G30" s="25">
        <f t="shared" si="6"/>
        <v>81</v>
      </c>
      <c r="H30">
        <f t="shared" si="7"/>
        <v>1</v>
      </c>
      <c r="L30">
        <f>22/81*100</f>
        <v>27.16049383</v>
      </c>
    </row>
    <row r="31" ht="15.75" customHeight="1">
      <c r="B31" s="33"/>
      <c r="C31" s="34" t="s">
        <v>9</v>
      </c>
      <c r="F31" s="35"/>
    </row>
    <row r="32" ht="15.75" customHeight="1">
      <c r="B32" s="33"/>
      <c r="C32" s="14"/>
      <c r="D32" s="14"/>
      <c r="E32" s="14"/>
      <c r="F32" s="15"/>
    </row>
    <row r="33" ht="15.75" customHeight="1"/>
    <row r="34" ht="15.75" customHeight="1">
      <c r="B34" s="36" t="s">
        <v>9</v>
      </c>
    </row>
    <row r="35" ht="15.75" customHeight="1">
      <c r="B35" s="4" t="s">
        <v>0</v>
      </c>
      <c r="C35" s="37">
        <v>200.0</v>
      </c>
      <c r="D35" s="27">
        <f t="shared" ref="D35:F35" si="10">C35+1</f>
        <v>201</v>
      </c>
      <c r="E35" s="27">
        <f t="shared" si="10"/>
        <v>202</v>
      </c>
      <c r="F35" s="27">
        <f t="shared" si="10"/>
        <v>203</v>
      </c>
    </row>
    <row r="36" ht="15.75" customHeight="1">
      <c r="B36" s="28" t="s">
        <v>1</v>
      </c>
      <c r="C36" s="29">
        <f t="shared" ref="C36:F36" si="11">C25</f>
        <v>37</v>
      </c>
      <c r="D36" s="29">
        <f t="shared" si="11"/>
        <v>45</v>
      </c>
      <c r="E36" s="29">
        <f t="shared" si="11"/>
        <v>49</v>
      </c>
      <c r="F36" s="29" t="str">
        <f t="shared" si="11"/>
        <v/>
      </c>
    </row>
    <row r="37" ht="15.75" customHeight="1">
      <c r="B37" s="28" t="s">
        <v>2</v>
      </c>
      <c r="C37" s="29">
        <f t="shared" ref="C37:F37" si="12">C26</f>
        <v>89</v>
      </c>
      <c r="D37" s="29">
        <f t="shared" si="12"/>
        <v>99</v>
      </c>
      <c r="E37" s="29">
        <f t="shared" si="12"/>
        <v>97</v>
      </c>
      <c r="F37" s="29" t="str">
        <f t="shared" si="12"/>
        <v/>
      </c>
    </row>
    <row r="38" ht="15.75" customHeight="1">
      <c r="B38" s="28" t="s">
        <v>3</v>
      </c>
      <c r="C38" s="29">
        <f t="shared" ref="C38:F38" si="13">C27</f>
        <v>0</v>
      </c>
      <c r="D38" s="29">
        <f t="shared" si="13"/>
        <v>0</v>
      </c>
      <c r="E38" s="29">
        <f t="shared" si="13"/>
        <v>0</v>
      </c>
      <c r="F38" s="29" t="str">
        <f t="shared" si="13"/>
        <v/>
      </c>
    </row>
    <row r="39" ht="15.75" customHeight="1">
      <c r="B39" s="28" t="s">
        <v>4</v>
      </c>
      <c r="C39" s="29">
        <f t="shared" ref="C39:F39" si="14">C28</f>
        <v>15</v>
      </c>
      <c r="D39" s="29">
        <f t="shared" si="14"/>
        <v>21</v>
      </c>
      <c r="E39" s="29">
        <f t="shared" si="14"/>
        <v>9</v>
      </c>
      <c r="F39" s="29" t="str">
        <f t="shared" si="14"/>
        <v/>
      </c>
      <c r="G39" s="25">
        <f t="shared" ref="G39:G40" si="16">sum(C39:F39)</f>
        <v>45</v>
      </c>
    </row>
    <row r="40" ht="15.75" customHeight="1">
      <c r="B40" s="28" t="s">
        <v>5</v>
      </c>
      <c r="C40" s="29">
        <f t="shared" ref="C40:F40" si="15">C29</f>
        <v>19</v>
      </c>
      <c r="D40" s="29">
        <f t="shared" si="15"/>
        <v>11</v>
      </c>
      <c r="E40" s="29">
        <f t="shared" si="15"/>
        <v>6</v>
      </c>
      <c r="F40" s="29" t="str">
        <f t="shared" si="15"/>
        <v/>
      </c>
      <c r="G40" s="25">
        <f t="shared" si="16"/>
        <v>36</v>
      </c>
    </row>
    <row r="41" ht="15.75" customHeight="1">
      <c r="B41" s="28" t="s">
        <v>10</v>
      </c>
      <c r="C41" s="38">
        <f t="shared" ref="C41:G41" si="17">(C39/C42)</f>
        <v>0.4411764706</v>
      </c>
      <c r="D41" s="38">
        <f t="shared" si="17"/>
        <v>0.65625</v>
      </c>
      <c r="E41" s="38">
        <f t="shared" si="17"/>
        <v>0.6</v>
      </c>
      <c r="F41" s="38" t="str">
        <f t="shared" si="17"/>
        <v>#DIV/0!</v>
      </c>
      <c r="G41" s="38">
        <f t="shared" si="17"/>
        <v>0.5555555556</v>
      </c>
    </row>
    <row r="42" ht="15.75" customHeight="1">
      <c r="B42" s="28" t="s">
        <v>6</v>
      </c>
      <c r="C42" s="17">
        <f t="shared" ref="C42:G42" si="18">C39+C40</f>
        <v>34</v>
      </c>
      <c r="D42" s="31">
        <f t="shared" si="18"/>
        <v>32</v>
      </c>
      <c r="E42" s="31">
        <f t="shared" si="18"/>
        <v>15</v>
      </c>
      <c r="F42" s="31">
        <f t="shared" si="18"/>
        <v>0</v>
      </c>
      <c r="G42" s="31">
        <f t="shared" si="18"/>
        <v>81</v>
      </c>
    </row>
    <row r="43" ht="15.75" customHeight="1">
      <c r="B43" s="33"/>
      <c r="C43" s="39" t="s">
        <v>11</v>
      </c>
      <c r="F43" s="35"/>
    </row>
    <row r="44" ht="15.75" customHeight="1">
      <c r="B44" s="33"/>
      <c r="C44" s="14"/>
      <c r="D44" s="14"/>
      <c r="E44" s="14"/>
      <c r="F44" s="15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9:F10"/>
    <mergeCell ref="C20:F21"/>
    <mergeCell ref="C31:F32"/>
    <mergeCell ref="B34:F34"/>
    <mergeCell ref="C43:F44"/>
  </mergeCells>
  <conditionalFormatting sqref="A6">
    <cfRule type="notContainsBlanks" dxfId="0" priority="1">
      <formula>LEN(TRIM(A6))&gt;0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4.43" defaultRowHeight="15.0"/>
  <cols>
    <col customWidth="1" min="1" max="1" width="12.29"/>
    <col customWidth="1" min="2" max="2" width="3.0"/>
    <col customWidth="1" min="3" max="3" width="3.86"/>
    <col customWidth="1" min="4" max="4" width="10.71"/>
    <col customWidth="1" min="5" max="5" width="3.86"/>
    <col customWidth="1" min="6" max="6" width="9.57"/>
    <col customWidth="1" min="7" max="7" width="3.86"/>
    <col customWidth="1" min="8" max="8" width="16.29"/>
    <col customWidth="1" min="9" max="9" width="16.57"/>
    <col customWidth="1" min="10" max="10" width="25.86"/>
    <col customWidth="1" min="11" max="11" width="5.0"/>
    <col customWidth="1" min="12" max="12" width="23.71"/>
    <col customWidth="1" min="13" max="13" width="28.86"/>
    <col customWidth="1" min="14" max="14" width="5.71"/>
    <col customWidth="1" min="15" max="15" width="4.29"/>
    <col customWidth="1" min="16" max="17" width="5.0"/>
    <col customWidth="1" min="18" max="18" width="4.29"/>
    <col customWidth="1" min="19" max="19" width="5.0"/>
    <col customWidth="1" min="20" max="21" width="3.86"/>
    <col customWidth="1" min="22" max="22" width="3.71"/>
    <col customWidth="1" min="23" max="23" width="5.43"/>
    <col customWidth="1" min="24" max="25" width="5.0"/>
    <col customWidth="1" min="26" max="26" width="4.29"/>
    <col customWidth="1" min="27" max="27" width="5.43"/>
    <col customWidth="1" min="28" max="28" width="5.0"/>
    <col customWidth="1" min="29" max="29" width="6.71"/>
    <col customWidth="1" min="30" max="30" width="4.29"/>
    <col customWidth="1" min="31" max="31" width="5.43"/>
    <col customWidth="1" min="32" max="33" width="5.0"/>
    <col customWidth="1" min="34" max="34" width="3.86"/>
    <col customWidth="1" min="35" max="35" width="5.0"/>
    <col customWidth="1" min="36" max="43" width="4.29"/>
    <col customWidth="1" min="44" max="44" width="4.57"/>
    <col customWidth="1" min="45" max="46" width="3.71"/>
    <col customWidth="1" min="47" max="47" width="4.71"/>
    <col customWidth="1" min="48" max="55" width="4.29"/>
    <col customWidth="1" min="56" max="56" width="4.57"/>
    <col customWidth="1" min="57" max="57" width="4.14"/>
    <col customWidth="1" min="58" max="58" width="6.86"/>
    <col customWidth="1" min="59" max="59" width="4.29"/>
    <col customWidth="1" min="60" max="60" width="6.14"/>
    <col customWidth="1" min="61" max="68" width="4.29"/>
    <col customWidth="1" min="69" max="69" width="4.57"/>
    <col customWidth="1" min="70" max="70" width="3.57"/>
    <col customWidth="1" min="71" max="71" width="6.57"/>
    <col customWidth="1" min="72" max="78" width="4.29"/>
    <col customWidth="1" min="79" max="79" width="4.57"/>
    <col customWidth="1" min="80" max="80" width="4.0"/>
  </cols>
  <sheetData>
    <row r="1" ht="15.75" customHeight="1">
      <c r="A1" s="40"/>
      <c r="B1" s="40"/>
      <c r="C1" s="40"/>
      <c r="D1" s="41"/>
      <c r="E1" s="41"/>
      <c r="F1" s="41"/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12</v>
      </c>
      <c r="X1" s="44"/>
      <c r="Y1" s="44"/>
      <c r="Z1" s="45"/>
      <c r="AA1" s="43" t="s">
        <v>13</v>
      </c>
      <c r="AB1" s="44"/>
      <c r="AC1" s="44"/>
      <c r="AD1" s="45"/>
      <c r="AE1" s="46" t="s">
        <v>14</v>
      </c>
      <c r="AF1" s="44"/>
      <c r="AG1" s="44"/>
      <c r="AH1" s="45"/>
      <c r="AI1" s="47" t="s">
        <v>15</v>
      </c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8" t="s">
        <v>16</v>
      </c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5"/>
      <c r="BH1" s="49" t="s">
        <v>17</v>
      </c>
      <c r="BI1" s="44"/>
      <c r="BJ1" s="44"/>
      <c r="BK1" s="44"/>
      <c r="BL1" s="44"/>
      <c r="BM1" s="44"/>
      <c r="BN1" s="44"/>
      <c r="BO1" s="44"/>
      <c r="BP1" s="44"/>
      <c r="BQ1" s="44"/>
      <c r="BR1" s="45"/>
      <c r="BS1" s="50" t="s">
        <v>18</v>
      </c>
      <c r="BT1" s="44"/>
      <c r="BU1" s="44"/>
      <c r="BV1" s="44"/>
      <c r="BW1" s="44"/>
      <c r="BX1" s="44"/>
      <c r="BY1" s="44"/>
      <c r="BZ1" s="44"/>
      <c r="CA1" s="44"/>
      <c r="CB1" s="45"/>
    </row>
    <row r="2" ht="15.75" customHeight="1">
      <c r="A2" s="41"/>
      <c r="B2" s="41"/>
      <c r="C2" s="41"/>
      <c r="F2" s="41"/>
      <c r="G2" s="41"/>
      <c r="H2" s="41"/>
      <c r="I2" s="42"/>
      <c r="J2" s="42"/>
      <c r="K2" s="42"/>
      <c r="L2" s="42"/>
      <c r="M2" s="42"/>
      <c r="N2" s="51" t="s">
        <v>19</v>
      </c>
      <c r="O2" s="52"/>
      <c r="P2" s="52"/>
      <c r="Q2" s="52"/>
      <c r="R2" s="52"/>
      <c r="S2" s="52"/>
      <c r="T2" s="52"/>
      <c r="U2" s="52"/>
      <c r="V2" s="53"/>
      <c r="W2" s="54">
        <v>20.0</v>
      </c>
      <c r="X2" s="54">
        <v>20.0</v>
      </c>
      <c r="Y2" s="54">
        <v>60.0</v>
      </c>
      <c r="Z2" s="55"/>
      <c r="AA2" s="54">
        <v>30.0</v>
      </c>
      <c r="AB2" s="54">
        <v>70.0</v>
      </c>
      <c r="AC2" s="56"/>
      <c r="AD2" s="55"/>
      <c r="AE2" s="54">
        <v>40.0</v>
      </c>
      <c r="AF2" s="54">
        <v>60.0</v>
      </c>
      <c r="AG2" s="57"/>
      <c r="AH2" s="58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59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60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61"/>
      <c r="BS2" s="42"/>
      <c r="BT2" s="42"/>
      <c r="BU2" s="42"/>
      <c r="BV2" s="42"/>
      <c r="BW2" s="42"/>
      <c r="BX2" s="42"/>
      <c r="BY2" s="42"/>
      <c r="BZ2" s="42"/>
      <c r="CA2" s="42"/>
      <c r="CB2" s="62"/>
    </row>
    <row r="3" ht="15.75" customHeight="1">
      <c r="A3" s="41"/>
      <c r="B3" s="41"/>
      <c r="C3" s="41"/>
      <c r="D3" s="41"/>
      <c r="E3" s="41"/>
      <c r="F3" s="41"/>
      <c r="G3" s="41"/>
      <c r="H3" s="41"/>
      <c r="I3" s="42"/>
      <c r="J3" s="42"/>
      <c r="K3" s="42"/>
      <c r="L3" s="42"/>
      <c r="M3" s="42"/>
      <c r="N3" s="63"/>
      <c r="O3" s="63"/>
      <c r="P3" s="64">
        <v>0.5</v>
      </c>
      <c r="Q3" s="64">
        <v>0.2</v>
      </c>
      <c r="R3" s="64">
        <v>0.05</v>
      </c>
      <c r="S3" s="64">
        <v>0.2</v>
      </c>
      <c r="T3" s="64">
        <v>0.05</v>
      </c>
      <c r="U3" s="64"/>
      <c r="V3" s="64"/>
      <c r="W3" s="65">
        <v>0.2</v>
      </c>
      <c r="X3" s="65">
        <v>0.4</v>
      </c>
      <c r="Y3" s="66">
        <f>Y2/100</f>
        <v>0.6</v>
      </c>
      <c r="Z3" s="55"/>
      <c r="AA3" s="65">
        <v>0.3</v>
      </c>
      <c r="AB3" s="65">
        <v>0.7</v>
      </c>
      <c r="AC3" s="56">
        <f>AC2/100</f>
        <v>0</v>
      </c>
      <c r="AD3" s="55"/>
      <c r="AE3" s="66">
        <f t="shared" ref="AE3:AF3" si="1">AE2/100</f>
        <v>0.4</v>
      </c>
      <c r="AF3" s="66">
        <f t="shared" si="1"/>
        <v>0.6</v>
      </c>
      <c r="AG3" s="66"/>
      <c r="AH3" s="58"/>
      <c r="AI3" s="66"/>
      <c r="AJ3" s="65"/>
      <c r="AK3" s="65"/>
      <c r="AL3" s="65"/>
      <c r="AM3" s="65"/>
      <c r="AN3" s="65"/>
      <c r="AO3" s="65"/>
      <c r="AP3" s="65"/>
      <c r="AQ3" s="65"/>
      <c r="AR3" s="65"/>
      <c r="AS3" s="66"/>
      <c r="AT3" s="67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9" t="s">
        <v>20</v>
      </c>
      <c r="BF3" s="69" t="s">
        <v>21</v>
      </c>
      <c r="BG3" s="70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1"/>
      <c r="BS3" s="68"/>
      <c r="BT3" s="68"/>
      <c r="BU3" s="68"/>
      <c r="BV3" s="68"/>
      <c r="BW3" s="68"/>
      <c r="BX3" s="68"/>
      <c r="BY3" s="68"/>
      <c r="BZ3" s="68"/>
      <c r="CA3" s="68"/>
      <c r="CB3" s="72" t="s">
        <v>22</v>
      </c>
    </row>
    <row r="4" ht="15.75" customHeight="1">
      <c r="A4" s="73" t="s">
        <v>23</v>
      </c>
      <c r="B4" s="73" t="s">
        <v>24</v>
      </c>
      <c r="C4" s="74" t="s">
        <v>25</v>
      </c>
      <c r="D4" s="74" t="s">
        <v>23</v>
      </c>
      <c r="E4" s="74" t="s">
        <v>26</v>
      </c>
      <c r="F4" s="74" t="s">
        <v>27</v>
      </c>
      <c r="G4" s="74" t="s">
        <v>26</v>
      </c>
      <c r="H4" s="74" t="s">
        <v>28</v>
      </c>
      <c r="I4" s="6" t="s">
        <v>29</v>
      </c>
      <c r="J4" s="6" t="s">
        <v>30</v>
      </c>
      <c r="K4" s="75" t="s">
        <v>31</v>
      </c>
      <c r="L4" s="75" t="s">
        <v>32</v>
      </c>
      <c r="M4" s="75" t="s">
        <v>33</v>
      </c>
      <c r="N4" s="76" t="s">
        <v>34</v>
      </c>
      <c r="O4" s="76" t="s">
        <v>35</v>
      </c>
      <c r="P4" s="77" t="s">
        <v>36</v>
      </c>
      <c r="Q4" s="77" t="s">
        <v>37</v>
      </c>
      <c r="R4" s="77" t="s">
        <v>38</v>
      </c>
      <c r="S4" s="77" t="s">
        <v>39</v>
      </c>
      <c r="T4" s="77" t="s">
        <v>40</v>
      </c>
      <c r="U4" s="77" t="s">
        <v>41</v>
      </c>
      <c r="V4" s="77" t="s">
        <v>24</v>
      </c>
      <c r="W4" s="42" t="s">
        <v>42</v>
      </c>
      <c r="X4" s="42" t="s">
        <v>43</v>
      </c>
      <c r="Y4" s="42" t="s">
        <v>44</v>
      </c>
      <c r="Z4" s="55" t="s">
        <v>34</v>
      </c>
      <c r="AA4" s="42" t="s">
        <v>42</v>
      </c>
      <c r="AB4" s="42" t="s">
        <v>43</v>
      </c>
      <c r="AC4" s="78" t="s">
        <v>45</v>
      </c>
      <c r="AD4" s="55" t="s">
        <v>35</v>
      </c>
      <c r="AE4" s="42" t="s">
        <v>42</v>
      </c>
      <c r="AF4" s="42" t="s">
        <v>43</v>
      </c>
      <c r="AG4" s="79" t="s">
        <v>45</v>
      </c>
      <c r="AH4" s="80" t="s">
        <v>41</v>
      </c>
      <c r="AI4" s="81" t="s">
        <v>46</v>
      </c>
      <c r="AJ4" s="81" t="s">
        <v>47</v>
      </c>
      <c r="AK4" s="81" t="s">
        <v>48</v>
      </c>
      <c r="AL4" s="81" t="s">
        <v>49</v>
      </c>
      <c r="AM4" s="81" t="s">
        <v>50</v>
      </c>
      <c r="AN4" s="81" t="s">
        <v>51</v>
      </c>
      <c r="AO4" s="81" t="s">
        <v>52</v>
      </c>
      <c r="AP4" s="81" t="s">
        <v>53</v>
      </c>
      <c r="AQ4" s="81" t="s">
        <v>54</v>
      </c>
      <c r="AR4" s="81" t="s">
        <v>55</v>
      </c>
      <c r="AS4" s="81" t="s">
        <v>56</v>
      </c>
      <c r="AT4" s="82" t="s">
        <v>37</v>
      </c>
      <c r="AU4" s="81" t="s">
        <v>46</v>
      </c>
      <c r="AV4" s="81" t="s">
        <v>47</v>
      </c>
      <c r="AW4" s="81" t="s">
        <v>48</v>
      </c>
      <c r="AX4" s="81" t="s">
        <v>49</v>
      </c>
      <c r="AY4" s="81" t="s">
        <v>50</v>
      </c>
      <c r="AZ4" s="81" t="s">
        <v>51</v>
      </c>
      <c r="BA4" s="81" t="s">
        <v>52</v>
      </c>
      <c r="BB4" s="81" t="s">
        <v>53</v>
      </c>
      <c r="BC4" s="81" t="s">
        <v>54</v>
      </c>
      <c r="BD4" s="81" t="s">
        <v>55</v>
      </c>
      <c r="BE4" s="83" t="s">
        <v>57</v>
      </c>
      <c r="BF4" s="83" t="s">
        <v>58</v>
      </c>
      <c r="BG4" s="84" t="s">
        <v>38</v>
      </c>
      <c r="BH4" s="81" t="s">
        <v>46</v>
      </c>
      <c r="BI4" s="81" t="s">
        <v>47</v>
      </c>
      <c r="BJ4" s="81" t="s">
        <v>48</v>
      </c>
      <c r="BK4" s="81" t="s">
        <v>49</v>
      </c>
      <c r="BL4" s="81" t="s">
        <v>50</v>
      </c>
      <c r="BM4" s="81" t="s">
        <v>51</v>
      </c>
      <c r="BN4" s="81" t="s">
        <v>52</v>
      </c>
      <c r="BO4" s="81" t="s">
        <v>53</v>
      </c>
      <c r="BP4" s="81" t="s">
        <v>54</v>
      </c>
      <c r="BQ4" s="81" t="s">
        <v>55</v>
      </c>
      <c r="BR4" s="85" t="s">
        <v>39</v>
      </c>
      <c r="BS4" s="81" t="s">
        <v>47</v>
      </c>
      <c r="BT4" s="81" t="s">
        <v>48</v>
      </c>
      <c r="BU4" s="81" t="s">
        <v>49</v>
      </c>
      <c r="BV4" s="81" t="s">
        <v>50</v>
      </c>
      <c r="BW4" s="81" t="s">
        <v>51</v>
      </c>
      <c r="BX4" s="81" t="s">
        <v>52</v>
      </c>
      <c r="BY4" s="81" t="s">
        <v>53</v>
      </c>
      <c r="BZ4" s="81" t="s">
        <v>54</v>
      </c>
      <c r="CA4" s="81" t="s">
        <v>55</v>
      </c>
      <c r="CB4" s="86" t="s">
        <v>40</v>
      </c>
    </row>
    <row r="5" ht="15.75" customHeight="1">
      <c r="A5" s="40" t="str">
        <f t="shared" ref="A5:A47" si="2">$D5&amp;"-"&amp;$E5</f>
        <v>202169510-9</v>
      </c>
      <c r="B5" s="87">
        <f t="shared" ref="B5:B47" si="3">$V5</f>
        <v>89</v>
      </c>
      <c r="C5" s="88">
        <v>1.0</v>
      </c>
      <c r="D5" s="89">
        <v>2.0216951E8</v>
      </c>
      <c r="E5" s="89">
        <v>9.0</v>
      </c>
      <c r="F5" s="89">
        <v>2.0538998E7</v>
      </c>
      <c r="G5" s="89">
        <v>9.0</v>
      </c>
      <c r="H5" s="89" t="s">
        <v>59</v>
      </c>
      <c r="I5" s="89" t="s">
        <v>60</v>
      </c>
      <c r="J5" s="89" t="s">
        <v>61</v>
      </c>
      <c r="K5" s="89">
        <v>1.0</v>
      </c>
      <c r="L5" s="89" t="s">
        <v>62</v>
      </c>
      <c r="M5" s="89" t="s">
        <v>63</v>
      </c>
      <c r="N5" s="90">
        <f t="shared" ref="N5:N47" si="4">$Z5</f>
        <v>62</v>
      </c>
      <c r="O5" s="90">
        <f t="shared" ref="O5:O47" si="5">$AD5</f>
        <v>100</v>
      </c>
      <c r="P5" s="90">
        <f t="shared" ref="P5:P30" si="6">if($U5&lt;&gt;0,round((max(N5:O5)*0.5+$U5*0.5),0),round(($N5*0.5+$O5*0.5),0))</f>
        <v>81</v>
      </c>
      <c r="Q5" s="90">
        <f t="shared" ref="Q5:Q47" si="7">$AT5</f>
        <v>95.5</v>
      </c>
      <c r="R5" s="90">
        <f t="shared" ref="R5:R47" si="8">$BG5</f>
        <v>100</v>
      </c>
      <c r="S5" s="90">
        <f t="shared" ref="S5:S47" si="9">$BR5</f>
        <v>96.5</v>
      </c>
      <c r="T5" s="90">
        <f t="shared" ref="T5:T47" si="10">$CB5</f>
        <v>100</v>
      </c>
      <c r="U5" s="91">
        <f t="shared" ref="U5:U47" si="11">$AH5</f>
        <v>0</v>
      </c>
      <c r="V5" s="92">
        <f t="shared" ref="V5:V41" si="12">if($P5&gt;=55,round($P5*$P$3+$Q5*$Q$3+$R5*$R$3+$S5*$S$3+$T5*$T$3,0),$P5)</f>
        <v>89</v>
      </c>
      <c r="W5" s="93">
        <v>17.0</v>
      </c>
      <c r="X5" s="94">
        <v>30.0</v>
      </c>
      <c r="Y5" s="94">
        <v>15.0</v>
      </c>
      <c r="Z5" s="95">
        <f t="shared" ref="Z5:Z47" si="13">sum(W5:Y5)</f>
        <v>62</v>
      </c>
      <c r="AA5" s="94">
        <v>60.0</v>
      </c>
      <c r="AB5" s="94">
        <v>40.0</v>
      </c>
      <c r="AC5" s="96">
        <v>1.0</v>
      </c>
      <c r="AD5" s="95">
        <f t="shared" ref="AD5:AD44" si="14">ROUND(AA5+(AB5*AC5),0)</f>
        <v>100</v>
      </c>
      <c r="AE5" s="94"/>
      <c r="AF5" s="94"/>
      <c r="AG5" s="96"/>
      <c r="AH5" s="95">
        <f t="shared" ref="AH5:AH44" si="15">round(sum(AE5:AF5)*AG5,0)</f>
        <v>0</v>
      </c>
      <c r="AI5" s="97">
        <f>iferror(VLOOKUP($F5&amp;"-"&amp;$G5,SUMATORIAS!$A$2:$K$81,2,False),"")</f>
        <v>100</v>
      </c>
      <c r="AJ5" s="97">
        <f>iferror(VLOOKUP($F5&amp;"-"&amp;$G5,SUMATORIAS!$A$2:$K$81,3,False),"")</f>
        <v>100</v>
      </c>
      <c r="AK5" s="97">
        <f>iferror(VLOOKUP($F5&amp;"-"&amp;$G5,SUMATORIAS!$A$2:$K$81,4,False),"")</f>
        <v>100</v>
      </c>
      <c r="AL5" s="97">
        <f>iferror(VLOOKUP($F5&amp;"-"&amp;$G5,SUMATORIAS!$A$2:$K$81,5,False),"")</f>
        <v>25</v>
      </c>
      <c r="AM5" s="97">
        <f>iferror(VLOOKUP($F5&amp;"-"&amp;$G5,SUMATORIAS!$A$2:$K$81,6,False),"")</f>
        <v>100</v>
      </c>
      <c r="AN5" s="97">
        <f>iferror(VLOOKUP($F5&amp;"-"&amp;$G5,SUMATORIAS!$A$2:$K$81,7,False),"")</f>
        <v>100</v>
      </c>
      <c r="AO5" s="97">
        <f>iferror(VLOOKUP($F5&amp;"-"&amp;$G5,SUMATORIAS!$A$2:$K$81,8,False),"")</f>
        <v>100</v>
      </c>
      <c r="AP5" s="97">
        <f>iferror(VLOOKUP($F5&amp;"-"&amp;$G5,SUMATORIAS!$A$2:$K$81,9,False),"")</f>
        <v>75</v>
      </c>
      <c r="AQ5" s="97">
        <f>iferror(VLOOKUP($F5&amp;"-"&amp;$G5,SUMATORIAS!$A$2:$K$81,10,False),"")</f>
        <v>80</v>
      </c>
      <c r="AR5" s="97">
        <f>iferror(VLOOKUP($F5&amp;"-"&amp;$G5,SUMATORIAS!$A$2:$K$81,11,False),"")</f>
        <v>100</v>
      </c>
      <c r="AS5" s="97"/>
      <c r="AT5" s="95">
        <f>iferror((SUM(AI5:AR5)-SMALL(AI5:AR5,1)+100)/10,0)</f>
        <v>95.5</v>
      </c>
      <c r="AU5" s="97">
        <v>100.0</v>
      </c>
      <c r="AV5" s="97">
        <v>100.0</v>
      </c>
      <c r="AW5" s="97">
        <v>100.0</v>
      </c>
      <c r="AX5" s="97">
        <v>100.0</v>
      </c>
      <c r="AY5" s="97">
        <v>100.0</v>
      </c>
      <c r="AZ5" s="97">
        <v>100.0</v>
      </c>
      <c r="BA5" s="97">
        <v>100.0</v>
      </c>
      <c r="BB5" s="97">
        <v>100.0</v>
      </c>
      <c r="BC5" s="97">
        <v>100.0</v>
      </c>
      <c r="BD5" s="97">
        <v>100.0</v>
      </c>
      <c r="BE5" s="98">
        <f>ifna(VLOOKUP($M5,Cuestionario!$C$2:$F$45,3,FALSE),0)</f>
        <v>100</v>
      </c>
      <c r="BF5" s="98" t="str">
        <f>ifna(vlookup(M5,Cuestionario!$C$2:$F$45,4,FALSE),0)</f>
        <v>control</v>
      </c>
      <c r="BG5" s="99">
        <f t="shared" ref="BG5:BG47" si="16">(sum(AU5:BD5))/(10)</f>
        <v>100</v>
      </c>
      <c r="BH5" s="100">
        <v>95.0</v>
      </c>
      <c r="BI5" s="101">
        <v>100.0</v>
      </c>
      <c r="BJ5" s="97">
        <v>80.0</v>
      </c>
      <c r="BK5" s="97">
        <v>100.0</v>
      </c>
      <c r="BL5" s="97">
        <v>100.0</v>
      </c>
      <c r="BM5" s="97">
        <v>100.0</v>
      </c>
      <c r="BN5" s="97">
        <v>100.0</v>
      </c>
      <c r="BO5" s="97">
        <v>100.0</v>
      </c>
      <c r="BP5" s="97">
        <v>90.0</v>
      </c>
      <c r="BQ5" s="97">
        <v>100.0</v>
      </c>
      <c r="BR5" s="102">
        <f t="shared" ref="BR5:BR8" si="17">iferror(AVERAGE(BH5:BQ5),0)</f>
        <v>96.5</v>
      </c>
      <c r="BS5" s="103">
        <v>100.0</v>
      </c>
      <c r="BT5" s="103">
        <v>100.0</v>
      </c>
      <c r="BU5" s="103">
        <v>100.0</v>
      </c>
      <c r="BV5" s="103">
        <v>100.0</v>
      </c>
      <c r="BW5" s="103">
        <v>100.0</v>
      </c>
      <c r="BX5" s="103">
        <v>100.0</v>
      </c>
      <c r="BY5" s="103">
        <v>100.0</v>
      </c>
      <c r="BZ5" s="103">
        <v>100.0</v>
      </c>
      <c r="CA5" s="97"/>
      <c r="CB5" s="95">
        <f t="shared" ref="CB5:CB47" si="18">iferror(AVERAGE(BS5:CA5),0)</f>
        <v>100</v>
      </c>
    </row>
    <row r="6" ht="15.75" customHeight="1">
      <c r="A6" s="40" t="str">
        <f t="shared" si="2"/>
        <v>202169546-k</v>
      </c>
      <c r="B6" s="87">
        <f t="shared" si="3"/>
        <v>0</v>
      </c>
      <c r="C6" s="104">
        <v>2.0</v>
      </c>
      <c r="D6" s="105">
        <v>2.02169546E8</v>
      </c>
      <c r="E6" s="105" t="s">
        <v>64</v>
      </c>
      <c r="F6" s="105">
        <v>2.6586913E7</v>
      </c>
      <c r="G6" s="105">
        <v>0.0</v>
      </c>
      <c r="H6" s="105" t="s">
        <v>65</v>
      </c>
      <c r="I6" s="105" t="s">
        <v>66</v>
      </c>
      <c r="J6" s="105" t="s">
        <v>67</v>
      </c>
      <c r="K6" s="105">
        <v>1.0</v>
      </c>
      <c r="L6" s="105" t="s">
        <v>62</v>
      </c>
      <c r="M6" s="105" t="s">
        <v>68</v>
      </c>
      <c r="N6" s="90">
        <f t="shared" si="4"/>
        <v>0</v>
      </c>
      <c r="O6" s="90">
        <f t="shared" si="5"/>
        <v>0</v>
      </c>
      <c r="P6" s="90">
        <f t="shared" si="6"/>
        <v>0</v>
      </c>
      <c r="Q6" s="90">
        <f t="shared" si="7"/>
        <v>0</v>
      </c>
      <c r="R6" s="90">
        <f t="shared" si="8"/>
        <v>0</v>
      </c>
      <c r="S6" s="90">
        <f t="shared" si="9"/>
        <v>0</v>
      </c>
      <c r="T6" s="90">
        <f t="shared" si="10"/>
        <v>0</v>
      </c>
      <c r="U6" s="91">
        <f t="shared" si="11"/>
        <v>0</v>
      </c>
      <c r="V6" s="92">
        <f t="shared" si="12"/>
        <v>0</v>
      </c>
      <c r="W6" s="93"/>
      <c r="X6" s="94"/>
      <c r="Y6" s="94"/>
      <c r="Z6" s="95">
        <f t="shared" si="13"/>
        <v>0</v>
      </c>
      <c r="AA6" s="94"/>
      <c r="AB6" s="94"/>
      <c r="AC6" s="96"/>
      <c r="AD6" s="95">
        <f t="shared" si="14"/>
        <v>0</v>
      </c>
      <c r="AE6" s="94"/>
      <c r="AF6" s="94"/>
      <c r="AG6" s="96"/>
      <c r="AH6" s="95">
        <f t="shared" si="15"/>
        <v>0</v>
      </c>
      <c r="AI6" s="97" t="str">
        <f>iferror(VLOOKUP($F6&amp;"-"&amp;$G6,SUMATORIAS!$A$2:$K$81,2,False),"")</f>
        <v/>
      </c>
      <c r="AJ6" s="97" t="str">
        <f>iferror(VLOOKUP($F6&amp;"-"&amp;$G6,SUMATORIAS!$A$2:$K$81,3,False),"")</f>
        <v/>
      </c>
      <c r="AK6" s="97" t="str">
        <f>iferror(VLOOKUP($F6&amp;"-"&amp;$G6,SUMATORIAS!$A$2:$K$81,4,False),"")</f>
        <v/>
      </c>
      <c r="AL6" s="97" t="str">
        <f>iferror(VLOOKUP($F6&amp;"-"&amp;$G6,SUMATORIAS!$A$2:$K$81,5,False),"")</f>
        <v/>
      </c>
      <c r="AM6" s="97" t="str">
        <f>iferror(VLOOKUP($F6&amp;"-"&amp;$G6,SUMATORIAS!$A$2:$K$81,6,False),"")</f>
        <v/>
      </c>
      <c r="AN6" s="97" t="str">
        <f>iferror(VLOOKUP($F6&amp;"-"&amp;$G6,SUMATORIAS!$A$2:$K$81,7,False),"")</f>
        <v/>
      </c>
      <c r="AO6" s="97" t="str">
        <f>iferror(VLOOKUP($F6&amp;"-"&amp;$G6,SUMATORIAS!$A$2:$K$81,8,False),"")</f>
        <v/>
      </c>
      <c r="AP6" s="97" t="str">
        <f>iferror(VLOOKUP($F6&amp;"-"&amp;$G6,SUMATORIAS!$A$2:$K$81,9,False),"")</f>
        <v/>
      </c>
      <c r="AQ6" s="97" t="str">
        <f>iferror(VLOOKUP($F6&amp;"-"&amp;$G6,SUMATORIAS!$A$2:$K$81,10,False),"")</f>
        <v/>
      </c>
      <c r="AR6" s="97" t="str">
        <f>iferror(VLOOKUP($F6&amp;"-"&amp;$G6,SUMATORIAS!$A$2:$K$81,11,False),"")</f>
        <v/>
      </c>
      <c r="AS6" s="97"/>
      <c r="AT6" s="95">
        <f t="shared" ref="AT6:AT7" si="19">iferror(AVERAGE(AI6:AS6),0)</f>
        <v>0</v>
      </c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98">
        <f>ifna(VLOOKUP($M6,Cuestionario!$C$2:$F$45,3,FALSE),0)</f>
        <v>0</v>
      </c>
      <c r="BF6" s="98">
        <f>ifna(vlookup(M6,Cuestionario!$C$2:$F$45,4,FALSE),0)</f>
        <v>0</v>
      </c>
      <c r="BG6" s="99">
        <f t="shared" si="16"/>
        <v>0</v>
      </c>
      <c r="BH6" s="107">
        <v>0.0</v>
      </c>
      <c r="BI6" s="108">
        <v>0.0</v>
      </c>
      <c r="BJ6" s="97">
        <v>0.0</v>
      </c>
      <c r="BK6" s="97">
        <v>0.0</v>
      </c>
      <c r="BL6" s="97">
        <v>0.0</v>
      </c>
      <c r="BM6" s="97">
        <v>0.0</v>
      </c>
      <c r="BN6" s="97">
        <v>0.0</v>
      </c>
      <c r="BO6" s="97">
        <v>0.0</v>
      </c>
      <c r="BP6" s="97">
        <v>0.0</v>
      </c>
      <c r="BQ6" s="97">
        <v>0.0</v>
      </c>
      <c r="BR6" s="102">
        <f t="shared" si="17"/>
        <v>0</v>
      </c>
      <c r="BS6" s="103">
        <v>0.0</v>
      </c>
      <c r="BT6" s="103">
        <v>0.0</v>
      </c>
      <c r="BU6" s="103">
        <v>0.0</v>
      </c>
      <c r="BV6" s="103">
        <v>0.0</v>
      </c>
      <c r="BW6" s="103">
        <v>0.0</v>
      </c>
      <c r="BX6" s="103">
        <v>0.0</v>
      </c>
      <c r="BY6" s="103">
        <v>0.0</v>
      </c>
      <c r="BZ6" s="103">
        <v>0.0</v>
      </c>
      <c r="CA6" s="97"/>
      <c r="CB6" s="95">
        <f t="shared" si="18"/>
        <v>0</v>
      </c>
    </row>
    <row r="7" ht="15.75" customHeight="1">
      <c r="A7" s="40" t="str">
        <f t="shared" si="2"/>
        <v>202169525-7</v>
      </c>
      <c r="B7" s="87">
        <f t="shared" si="3"/>
        <v>68</v>
      </c>
      <c r="C7" s="104">
        <v>3.0</v>
      </c>
      <c r="D7" s="105">
        <v>2.02169525E8</v>
      </c>
      <c r="E7" s="105">
        <v>7.0</v>
      </c>
      <c r="F7" s="105">
        <v>2.1221866E7</v>
      </c>
      <c r="G7" s="105">
        <v>9.0</v>
      </c>
      <c r="H7" s="105" t="s">
        <v>69</v>
      </c>
      <c r="I7" s="105" t="s">
        <v>70</v>
      </c>
      <c r="J7" s="105" t="s">
        <v>71</v>
      </c>
      <c r="K7" s="105">
        <v>1.0</v>
      </c>
      <c r="L7" s="105" t="s">
        <v>62</v>
      </c>
      <c r="M7" s="105" t="s">
        <v>72</v>
      </c>
      <c r="N7" s="90">
        <f t="shared" si="4"/>
        <v>100</v>
      </c>
      <c r="O7" s="90">
        <f t="shared" si="5"/>
        <v>25</v>
      </c>
      <c r="P7" s="90">
        <f t="shared" si="6"/>
        <v>63</v>
      </c>
      <c r="Q7" s="90">
        <f t="shared" si="7"/>
        <v>69</v>
      </c>
      <c r="R7" s="90">
        <f t="shared" si="8"/>
        <v>92.2</v>
      </c>
      <c r="S7" s="90">
        <f t="shared" si="9"/>
        <v>74.5</v>
      </c>
      <c r="T7" s="90">
        <f t="shared" si="10"/>
        <v>62.5</v>
      </c>
      <c r="U7" s="91">
        <f t="shared" si="11"/>
        <v>0</v>
      </c>
      <c r="V7" s="92">
        <f t="shared" si="12"/>
        <v>68</v>
      </c>
      <c r="W7" s="93">
        <v>20.0</v>
      </c>
      <c r="X7" s="94">
        <v>30.0</v>
      </c>
      <c r="Y7" s="94">
        <v>50.0</v>
      </c>
      <c r="Z7" s="95">
        <f t="shared" si="13"/>
        <v>100</v>
      </c>
      <c r="AA7" s="94">
        <v>25.0</v>
      </c>
      <c r="AB7" s="94"/>
      <c r="AC7" s="96"/>
      <c r="AD7" s="95">
        <f t="shared" si="14"/>
        <v>25</v>
      </c>
      <c r="AE7" s="94"/>
      <c r="AF7" s="94"/>
      <c r="AG7" s="96"/>
      <c r="AH7" s="95">
        <f t="shared" si="15"/>
        <v>0</v>
      </c>
      <c r="AI7" s="97">
        <f>iferror(VLOOKUP($F7&amp;"-"&amp;$G7,SUMATORIAS!$A$2:$K$81,2,False),"")</f>
        <v>100</v>
      </c>
      <c r="AJ7" s="97">
        <f>iferror(VLOOKUP($F7&amp;"-"&amp;$G7,SUMATORIAS!$A$2:$K$81,3,False),"")</f>
        <v>100</v>
      </c>
      <c r="AK7" s="97">
        <f>iferror(VLOOKUP($F7&amp;"-"&amp;$G7,SUMATORIAS!$A$2:$K$81,4,False),"")</f>
        <v>100</v>
      </c>
      <c r="AL7" s="97">
        <f>iferror(VLOOKUP($F7&amp;"-"&amp;$G7,SUMATORIAS!$A$2:$K$81,5,False),"")</f>
        <v>0</v>
      </c>
      <c r="AM7" s="97">
        <f>iferror(VLOOKUP($F7&amp;"-"&amp;$G7,SUMATORIAS!$A$2:$K$81,6,False),"")</f>
        <v>75</v>
      </c>
      <c r="AN7" s="97">
        <f>iferror(VLOOKUP($F7&amp;"-"&amp;$G7,SUMATORIAS!$A$2:$K$81,7,False),"")</f>
        <v>40</v>
      </c>
      <c r="AO7" s="97">
        <f>iferror(VLOOKUP($F7&amp;"-"&amp;$G7,SUMATORIAS!$A$2:$K$81,8,False),"")</f>
        <v>100</v>
      </c>
      <c r="AP7" s="97">
        <f>iferror(VLOOKUP($F7&amp;"-"&amp;$G7,SUMATORIAS!$A$2:$K$81,9,False),"")</f>
        <v>75</v>
      </c>
      <c r="AQ7" s="97">
        <f>iferror(VLOOKUP($F7&amp;"-"&amp;$G7,SUMATORIAS!$A$2:$K$81,10,False),"")</f>
        <v>0</v>
      </c>
      <c r="AR7" s="97">
        <f>iferror(VLOOKUP($F7&amp;"-"&amp;$G7,SUMATORIAS!$A$2:$K$81,11,False),"")</f>
        <v>100</v>
      </c>
      <c r="AS7" s="97"/>
      <c r="AT7" s="95">
        <f t="shared" si="19"/>
        <v>69</v>
      </c>
      <c r="AU7" s="97">
        <v>85.0</v>
      </c>
      <c r="AV7" s="97">
        <v>88.0</v>
      </c>
      <c r="AW7" s="97">
        <v>92.0</v>
      </c>
      <c r="AX7" s="97">
        <v>90.0</v>
      </c>
      <c r="AY7" s="97">
        <v>90.0</v>
      </c>
      <c r="AZ7" s="97">
        <v>93.0</v>
      </c>
      <c r="BA7" s="97">
        <v>96.0</v>
      </c>
      <c r="BB7" s="97">
        <v>100.0</v>
      </c>
      <c r="BC7" s="97">
        <v>100.0</v>
      </c>
      <c r="BD7" s="97">
        <v>88.0</v>
      </c>
      <c r="BE7" s="98">
        <f>ifna(VLOOKUP($M7,Cuestionario!$C$2:$F$45,3,FALSE),0)</f>
        <v>0</v>
      </c>
      <c r="BF7" s="98">
        <f>ifna(vlookup(M7,Cuestionario!$C$2:$F$45,4,FALSE),0)</f>
        <v>0</v>
      </c>
      <c r="BG7" s="99">
        <f t="shared" si="16"/>
        <v>92.2</v>
      </c>
      <c r="BH7" s="109">
        <v>100.0</v>
      </c>
      <c r="BI7" s="110">
        <v>100.0</v>
      </c>
      <c r="BJ7" s="97">
        <v>100.0</v>
      </c>
      <c r="BK7" s="97">
        <v>90.0</v>
      </c>
      <c r="BL7" s="97">
        <v>100.0</v>
      </c>
      <c r="BM7" s="97">
        <v>100.0</v>
      </c>
      <c r="BN7" s="97">
        <v>55.0</v>
      </c>
      <c r="BO7" s="97">
        <v>100.0</v>
      </c>
      <c r="BP7" s="97">
        <v>0.0</v>
      </c>
      <c r="BQ7" s="97">
        <v>0.0</v>
      </c>
      <c r="BR7" s="102">
        <f t="shared" si="17"/>
        <v>74.5</v>
      </c>
      <c r="BS7" s="103">
        <v>100.0</v>
      </c>
      <c r="BT7" s="103">
        <v>100.0</v>
      </c>
      <c r="BU7" s="103">
        <v>100.0</v>
      </c>
      <c r="BV7" s="103">
        <v>100.0</v>
      </c>
      <c r="BW7" s="103">
        <v>100.0</v>
      </c>
      <c r="BX7" s="103">
        <v>0.0</v>
      </c>
      <c r="BY7" s="103">
        <v>0.0</v>
      </c>
      <c r="BZ7" s="103">
        <v>0.0</v>
      </c>
      <c r="CA7" s="97"/>
      <c r="CB7" s="95">
        <f t="shared" si="18"/>
        <v>62.5</v>
      </c>
    </row>
    <row r="8" ht="15.75" customHeight="1">
      <c r="A8" s="40" t="str">
        <f t="shared" si="2"/>
        <v>202169523-0</v>
      </c>
      <c r="B8" s="87">
        <f t="shared" si="3"/>
        <v>68</v>
      </c>
      <c r="C8" s="104">
        <v>4.0</v>
      </c>
      <c r="D8" s="105">
        <v>2.02169523E8</v>
      </c>
      <c r="E8" s="105">
        <v>0.0</v>
      </c>
      <c r="F8" s="105">
        <v>2.1248749E7</v>
      </c>
      <c r="G8" s="105" t="s">
        <v>73</v>
      </c>
      <c r="H8" s="105" t="s">
        <v>74</v>
      </c>
      <c r="I8" s="105" t="s">
        <v>75</v>
      </c>
      <c r="J8" s="105" t="s">
        <v>76</v>
      </c>
      <c r="K8" s="105">
        <v>1.0</v>
      </c>
      <c r="L8" s="105" t="s">
        <v>62</v>
      </c>
      <c r="M8" s="105" t="s">
        <v>77</v>
      </c>
      <c r="N8" s="90">
        <f t="shared" si="4"/>
        <v>40</v>
      </c>
      <c r="O8" s="90">
        <f t="shared" si="5"/>
        <v>75</v>
      </c>
      <c r="P8" s="90">
        <f t="shared" si="6"/>
        <v>58</v>
      </c>
      <c r="Q8" s="90">
        <f t="shared" si="7"/>
        <v>83</v>
      </c>
      <c r="R8" s="90">
        <f t="shared" si="8"/>
        <v>75.7</v>
      </c>
      <c r="S8" s="90">
        <f t="shared" si="9"/>
        <v>83.5</v>
      </c>
      <c r="T8" s="90">
        <f t="shared" si="10"/>
        <v>37.5</v>
      </c>
      <c r="U8" s="91">
        <f t="shared" si="11"/>
        <v>0</v>
      </c>
      <c r="V8" s="92">
        <f t="shared" si="12"/>
        <v>68</v>
      </c>
      <c r="W8" s="93">
        <v>20.0</v>
      </c>
      <c r="X8" s="94">
        <v>20.0</v>
      </c>
      <c r="Y8" s="94">
        <v>0.0</v>
      </c>
      <c r="Z8" s="95">
        <f t="shared" si="13"/>
        <v>40</v>
      </c>
      <c r="AA8" s="94">
        <v>55.0</v>
      </c>
      <c r="AB8" s="94">
        <v>20.0</v>
      </c>
      <c r="AC8" s="96">
        <v>1.0</v>
      </c>
      <c r="AD8" s="95">
        <f t="shared" si="14"/>
        <v>75</v>
      </c>
      <c r="AE8" s="94"/>
      <c r="AF8" s="94"/>
      <c r="AG8" s="96"/>
      <c r="AH8" s="95">
        <f t="shared" si="15"/>
        <v>0</v>
      </c>
      <c r="AI8" s="97">
        <f>iferror(VLOOKUP($F8&amp;"-"&amp;$G8,SUMATORIAS!$A$2:$K$81,2,False),"")</f>
        <v>100</v>
      </c>
      <c r="AJ8" s="97">
        <f>iferror(VLOOKUP($F8&amp;"-"&amp;$G8,SUMATORIAS!$A$2:$K$81,3,False),"")</f>
        <v>100</v>
      </c>
      <c r="AK8" s="97">
        <f>iferror(VLOOKUP($F8&amp;"-"&amp;$G8,SUMATORIAS!$A$2:$K$81,4,False),"")</f>
        <v>100</v>
      </c>
      <c r="AL8" s="97">
        <f>iferror(VLOOKUP($F8&amp;"-"&amp;$G8,SUMATORIAS!$A$2:$K$81,5,False),"")</f>
        <v>80</v>
      </c>
      <c r="AM8" s="97">
        <f>iferror(VLOOKUP($F8&amp;"-"&amp;$G8,SUMATORIAS!$A$2:$K$81,6,False),"")</f>
        <v>100</v>
      </c>
      <c r="AN8" s="97">
        <f>iferror(VLOOKUP($F8&amp;"-"&amp;$G8,SUMATORIAS!$A$2:$K$81,7,False),"")</f>
        <v>60</v>
      </c>
      <c r="AO8" s="97">
        <f>iferror(VLOOKUP($F8&amp;"-"&amp;$G8,SUMATORIAS!$A$2:$K$81,8,False),"")</f>
        <v>17</v>
      </c>
      <c r="AP8" s="97">
        <f>iferror(VLOOKUP($F8&amp;"-"&amp;$G8,SUMATORIAS!$A$2:$K$81,9,False),"")</f>
        <v>50</v>
      </c>
      <c r="AQ8" s="97">
        <f>iferror(VLOOKUP($F8&amp;"-"&amp;$G8,SUMATORIAS!$A$2:$K$81,10,False),"")</f>
        <v>40</v>
      </c>
      <c r="AR8" s="97">
        <f>iferror(VLOOKUP($F8&amp;"-"&amp;$G8,SUMATORIAS!$A$2:$K$81,11,False),"")</f>
        <v>100</v>
      </c>
      <c r="AS8" s="97"/>
      <c r="AT8" s="95">
        <f t="shared" ref="AT8:AT9" si="20">iferror((SUM(AI8:AR8)-SMALL(AI8:AR8,1)+100)/10,0)</f>
        <v>83</v>
      </c>
      <c r="AU8" s="97">
        <v>82.0</v>
      </c>
      <c r="AV8" s="97">
        <v>82.0</v>
      </c>
      <c r="AW8" s="97">
        <v>100.0</v>
      </c>
      <c r="AX8" s="97">
        <v>93.0</v>
      </c>
      <c r="AY8" s="97">
        <v>100.0</v>
      </c>
      <c r="AZ8" s="97">
        <v>0.0</v>
      </c>
      <c r="BA8" s="97">
        <v>0.0</v>
      </c>
      <c r="BB8" s="97">
        <v>100.0</v>
      </c>
      <c r="BC8" s="97">
        <v>100.0</v>
      </c>
      <c r="BD8" s="97">
        <v>100.0</v>
      </c>
      <c r="BE8" s="98">
        <f>ifna(VLOOKUP($M8,Cuestionario!$C$2:$F$45,3,FALSE),0)</f>
        <v>100</v>
      </c>
      <c r="BF8" s="98" t="str">
        <f>ifna(vlookup(M8,Cuestionario!$C$2:$F$45,4,FALSE),0)</f>
        <v>control</v>
      </c>
      <c r="BG8" s="99">
        <f t="shared" si="16"/>
        <v>75.7</v>
      </c>
      <c r="BH8" s="109">
        <v>95.0</v>
      </c>
      <c r="BI8" s="110">
        <v>100.0</v>
      </c>
      <c r="BJ8" s="97">
        <v>80.0</v>
      </c>
      <c r="BK8" s="97">
        <v>95.0</v>
      </c>
      <c r="BL8" s="97">
        <v>100.0</v>
      </c>
      <c r="BM8" s="97">
        <v>60.0</v>
      </c>
      <c r="BN8" s="97">
        <v>75.0</v>
      </c>
      <c r="BO8" s="97">
        <v>70.0</v>
      </c>
      <c r="BP8" s="97">
        <v>80.0</v>
      </c>
      <c r="BQ8" s="97">
        <v>80.0</v>
      </c>
      <c r="BR8" s="102">
        <f t="shared" si="17"/>
        <v>83.5</v>
      </c>
      <c r="BS8" s="103">
        <v>100.0</v>
      </c>
      <c r="BT8" s="103">
        <v>100.0</v>
      </c>
      <c r="BU8" s="103">
        <v>100.0</v>
      </c>
      <c r="BV8" s="103">
        <v>0.0</v>
      </c>
      <c r="BW8" s="103">
        <v>0.0</v>
      </c>
      <c r="BX8" s="103">
        <v>0.0</v>
      </c>
      <c r="BY8" s="103">
        <v>0.0</v>
      </c>
      <c r="BZ8" s="103">
        <v>0.0</v>
      </c>
      <c r="CA8" s="97"/>
      <c r="CB8" s="95">
        <f t="shared" si="18"/>
        <v>37.5</v>
      </c>
    </row>
    <row r="9" ht="15.75" customHeight="1">
      <c r="A9" s="40" t="str">
        <f t="shared" si="2"/>
        <v>202169526-5</v>
      </c>
      <c r="B9" s="87">
        <f t="shared" si="3"/>
        <v>50</v>
      </c>
      <c r="C9" s="104">
        <v>5.0</v>
      </c>
      <c r="D9" s="105">
        <v>2.02169526E8</v>
      </c>
      <c r="E9" s="105">
        <v>5.0</v>
      </c>
      <c r="F9" s="105">
        <v>2.0332186E7</v>
      </c>
      <c r="G9" s="105">
        <v>4.0</v>
      </c>
      <c r="H9" s="105" t="s">
        <v>78</v>
      </c>
      <c r="I9" s="105" t="s">
        <v>79</v>
      </c>
      <c r="J9" s="105" t="s">
        <v>80</v>
      </c>
      <c r="K9" s="105">
        <v>1.0</v>
      </c>
      <c r="L9" s="105" t="s">
        <v>62</v>
      </c>
      <c r="M9" s="105" t="s">
        <v>81</v>
      </c>
      <c r="N9" s="90">
        <f t="shared" si="4"/>
        <v>36</v>
      </c>
      <c r="O9" s="90">
        <f t="shared" si="5"/>
        <v>45</v>
      </c>
      <c r="P9" s="90">
        <f t="shared" si="6"/>
        <v>50</v>
      </c>
      <c r="Q9" s="90">
        <f t="shared" si="7"/>
        <v>76.5</v>
      </c>
      <c r="R9" s="90">
        <f t="shared" si="8"/>
        <v>84.7</v>
      </c>
      <c r="S9" s="90">
        <f t="shared" si="9"/>
        <v>35.75</v>
      </c>
      <c r="T9" s="90">
        <f t="shared" si="10"/>
        <v>75</v>
      </c>
      <c r="U9" s="91">
        <f t="shared" si="11"/>
        <v>55</v>
      </c>
      <c r="V9" s="111">
        <f t="shared" si="12"/>
        <v>50</v>
      </c>
      <c r="W9" s="93">
        <v>6.0</v>
      </c>
      <c r="X9" s="94">
        <v>30.0</v>
      </c>
      <c r="Y9" s="94">
        <v>0.0</v>
      </c>
      <c r="Z9" s="95">
        <f t="shared" si="13"/>
        <v>36</v>
      </c>
      <c r="AA9" s="94">
        <v>40.0</v>
      </c>
      <c r="AB9" s="94">
        <v>5.0</v>
      </c>
      <c r="AC9" s="96">
        <v>1.0</v>
      </c>
      <c r="AD9" s="95">
        <f t="shared" si="14"/>
        <v>45</v>
      </c>
      <c r="AE9" s="94">
        <v>55.0</v>
      </c>
      <c r="AF9" s="94"/>
      <c r="AG9" s="96">
        <v>1.0</v>
      </c>
      <c r="AH9" s="95">
        <f t="shared" si="15"/>
        <v>55</v>
      </c>
      <c r="AI9" s="97">
        <f>iferror(VLOOKUP($F9&amp;"-"&amp;$G9,SUMATORIAS!$A$2:$K$81,2,False),"")</f>
        <v>100</v>
      </c>
      <c r="AJ9" s="97">
        <f>iferror(VLOOKUP($F9&amp;"-"&amp;$G9,SUMATORIAS!$A$2:$K$81,3,False),"")</f>
        <v>60</v>
      </c>
      <c r="AK9" s="97">
        <f>iferror(VLOOKUP($F9&amp;"-"&amp;$G9,SUMATORIAS!$A$2:$K$81,4,False),"")</f>
        <v>100</v>
      </c>
      <c r="AL9" s="97">
        <f>iferror(VLOOKUP($F9&amp;"-"&amp;$G9,SUMATORIAS!$A$2:$K$81,5,False),"")</f>
        <v>40</v>
      </c>
      <c r="AM9" s="97">
        <f>iferror(VLOOKUP($F9&amp;"-"&amp;$G9,SUMATORIAS!$A$2:$K$81,6,False),"")</f>
        <v>75</v>
      </c>
      <c r="AN9" s="97">
        <f>iferror(VLOOKUP($F9&amp;"-"&amp;$G9,SUMATORIAS!$A$2:$K$81,7,False),"")</f>
        <v>100</v>
      </c>
      <c r="AO9" s="97">
        <f>iferror(VLOOKUP($F9&amp;"-"&amp;$G9,SUMATORIAS!$A$2:$K$81,8,False),"")</f>
        <v>50</v>
      </c>
      <c r="AP9" s="97">
        <f>iferror(VLOOKUP($F9&amp;"-"&amp;$G9,SUMATORIAS!$A$2:$K$81,9,False),"")</f>
        <v>100</v>
      </c>
      <c r="AQ9" s="97">
        <f>iferror(VLOOKUP($F9&amp;"-"&amp;$G9,SUMATORIAS!$A$2:$K$81,10,False),"")</f>
        <v>0</v>
      </c>
      <c r="AR9" s="97">
        <f>iferror(VLOOKUP($F9&amp;"-"&amp;$G9,SUMATORIAS!$A$2:$K$81,11,False),"")</f>
        <v>40</v>
      </c>
      <c r="AS9" s="97"/>
      <c r="AT9" s="95">
        <f t="shared" si="20"/>
        <v>76.5</v>
      </c>
      <c r="AU9" s="97">
        <v>66.0</v>
      </c>
      <c r="AV9" s="97">
        <v>84.0</v>
      </c>
      <c r="AW9" s="97">
        <v>0.0</v>
      </c>
      <c r="AX9" s="97">
        <v>100.0</v>
      </c>
      <c r="AY9" s="97">
        <v>100.0</v>
      </c>
      <c r="AZ9" s="97">
        <v>100.0</v>
      </c>
      <c r="BA9" s="97">
        <v>97.0</v>
      </c>
      <c r="BB9" s="97">
        <v>100.0</v>
      </c>
      <c r="BC9" s="97">
        <v>100.0</v>
      </c>
      <c r="BD9" s="97">
        <v>100.0</v>
      </c>
      <c r="BE9" s="98">
        <f>ifna(VLOOKUP($M9,Cuestionario!$C$2:$F$45,3,FALSE),0)</f>
        <v>100</v>
      </c>
      <c r="BF9" s="98" t="str">
        <f>ifna(vlookup(M9,Cuestionario!$C$2:$F$45,4,FALSE),0)</f>
        <v>control</v>
      </c>
      <c r="BG9" s="99">
        <f t="shared" si="16"/>
        <v>84.7</v>
      </c>
      <c r="BH9" s="109">
        <v>95.0</v>
      </c>
      <c r="BI9" s="110">
        <v>100.0</v>
      </c>
      <c r="BJ9" s="97">
        <v>100.0</v>
      </c>
      <c r="BK9" s="97">
        <v>85.0</v>
      </c>
      <c r="BL9" s="97">
        <v>100.0</v>
      </c>
      <c r="BM9" s="112">
        <v>0.0</v>
      </c>
      <c r="BN9" s="112">
        <v>0.0</v>
      </c>
      <c r="BO9" s="97">
        <v>100.0</v>
      </c>
      <c r="BP9" s="97">
        <v>50.0</v>
      </c>
      <c r="BQ9" s="97">
        <v>85.0</v>
      </c>
      <c r="BR9" s="113">
        <f>iferror(AVERAGE(BH9:BQ9)/2,0)</f>
        <v>35.75</v>
      </c>
      <c r="BS9" s="103">
        <v>100.0</v>
      </c>
      <c r="BT9" s="103">
        <v>100.0</v>
      </c>
      <c r="BU9" s="103">
        <v>100.0</v>
      </c>
      <c r="BV9" s="103">
        <v>100.0</v>
      </c>
      <c r="BW9" s="103">
        <v>100.0</v>
      </c>
      <c r="BX9" s="103">
        <v>100.0</v>
      </c>
      <c r="BY9" s="103">
        <v>0.0</v>
      </c>
      <c r="BZ9" s="103">
        <v>0.0</v>
      </c>
      <c r="CA9" s="97"/>
      <c r="CB9" s="95">
        <f t="shared" si="18"/>
        <v>75</v>
      </c>
    </row>
    <row r="10" ht="15.75" customHeight="1">
      <c r="A10" s="40" t="str">
        <f t="shared" si="2"/>
        <v>202169518-4</v>
      </c>
      <c r="B10" s="87">
        <f t="shared" si="3"/>
        <v>0</v>
      </c>
      <c r="C10" s="104">
        <v>6.0</v>
      </c>
      <c r="D10" s="105">
        <v>2.02169518E8</v>
      </c>
      <c r="E10" s="105">
        <v>4.0</v>
      </c>
      <c r="F10" s="105">
        <v>2.1194584E7</v>
      </c>
      <c r="G10" s="105">
        <v>2.0</v>
      </c>
      <c r="H10" s="105" t="s">
        <v>82</v>
      </c>
      <c r="I10" s="105" t="s">
        <v>83</v>
      </c>
      <c r="J10" s="105" t="s">
        <v>84</v>
      </c>
      <c r="K10" s="105">
        <v>1.0</v>
      </c>
      <c r="L10" s="105" t="s">
        <v>62</v>
      </c>
      <c r="M10" s="105" t="s">
        <v>85</v>
      </c>
      <c r="N10" s="90">
        <f t="shared" si="4"/>
        <v>0</v>
      </c>
      <c r="O10" s="90">
        <f t="shared" si="5"/>
        <v>0</v>
      </c>
      <c r="P10" s="90">
        <f t="shared" si="6"/>
        <v>0</v>
      </c>
      <c r="Q10" s="90">
        <f t="shared" si="7"/>
        <v>0</v>
      </c>
      <c r="R10" s="90">
        <f t="shared" si="8"/>
        <v>2.7</v>
      </c>
      <c r="S10" s="90">
        <f t="shared" si="9"/>
        <v>0</v>
      </c>
      <c r="T10" s="90">
        <f t="shared" si="10"/>
        <v>0</v>
      </c>
      <c r="U10" s="91">
        <f t="shared" si="11"/>
        <v>0</v>
      </c>
      <c r="V10" s="92">
        <f t="shared" si="12"/>
        <v>0</v>
      </c>
      <c r="W10" s="93"/>
      <c r="X10" s="94"/>
      <c r="Y10" s="94"/>
      <c r="Z10" s="95">
        <f t="shared" si="13"/>
        <v>0</v>
      </c>
      <c r="AA10" s="94"/>
      <c r="AB10" s="94"/>
      <c r="AC10" s="96"/>
      <c r="AD10" s="95">
        <f t="shared" si="14"/>
        <v>0</v>
      </c>
      <c r="AE10" s="94"/>
      <c r="AF10" s="94"/>
      <c r="AG10" s="96"/>
      <c r="AH10" s="95">
        <f t="shared" si="15"/>
        <v>0</v>
      </c>
      <c r="AI10" s="97">
        <f>iferror(VLOOKUP($F10&amp;"-"&amp;$G10,SUMATORIAS!$A$2:$K$81,2,False),"")</f>
        <v>0</v>
      </c>
      <c r="AJ10" s="97">
        <f>iferror(VLOOKUP($F10&amp;"-"&amp;$G10,SUMATORIAS!$A$2:$K$81,3,False),"")</f>
        <v>0</v>
      </c>
      <c r="AK10" s="97">
        <f>iferror(VLOOKUP($F10&amp;"-"&amp;$G10,SUMATORIAS!$A$2:$K$81,4,False),"")</f>
        <v>0</v>
      </c>
      <c r="AL10" s="97">
        <f>iferror(VLOOKUP($F10&amp;"-"&amp;$G10,SUMATORIAS!$A$2:$K$81,5,False),"")</f>
        <v>0</v>
      </c>
      <c r="AM10" s="97" t="str">
        <f>iferror(VLOOKUP($F10&amp;"-"&amp;$G10,SUMATORIAS!$A$2:$K$81,6,False),"")</f>
        <v/>
      </c>
      <c r="AN10" s="97" t="str">
        <f>iferror(VLOOKUP($F10&amp;"-"&amp;$G10,SUMATORIAS!$A$2:$K$81,7,False),"")</f>
        <v/>
      </c>
      <c r="AO10" s="97" t="str">
        <f>iferror(VLOOKUP($F10&amp;"-"&amp;$G10,SUMATORIAS!$A$2:$K$81,8,False),"")</f>
        <v/>
      </c>
      <c r="AP10" s="97" t="str">
        <f>iferror(VLOOKUP($F10&amp;"-"&amp;$G10,SUMATORIAS!$A$2:$K$81,9,False),"")</f>
        <v/>
      </c>
      <c r="AQ10" s="97" t="str">
        <f>iferror(VLOOKUP($F10&amp;"-"&amp;$G10,SUMATORIAS!$A$2:$K$81,10,False),"")</f>
        <v/>
      </c>
      <c r="AR10" s="97" t="str">
        <f>iferror(VLOOKUP($F10&amp;"-"&amp;$G10,SUMATORIAS!$A$2:$K$81,11,False),"")</f>
        <v/>
      </c>
      <c r="AS10" s="97"/>
      <c r="AT10" s="95">
        <f t="shared" ref="AT10:AT11" si="21">iferror(AVERAGE(AI10:AS10),0)</f>
        <v>0</v>
      </c>
      <c r="AU10" s="97">
        <v>27.0</v>
      </c>
      <c r="AV10" s="97">
        <v>0.0</v>
      </c>
      <c r="AW10" s="97">
        <v>0.0</v>
      </c>
      <c r="AX10" s="97">
        <v>0.0</v>
      </c>
      <c r="AY10" s="97">
        <v>0.0</v>
      </c>
      <c r="AZ10" s="106"/>
      <c r="BA10" s="106"/>
      <c r="BB10" s="106"/>
      <c r="BC10" s="106"/>
      <c r="BD10" s="106"/>
      <c r="BE10" s="98">
        <f>ifna(VLOOKUP($M10,Cuestionario!$C$2:$F$45,3,FALSE),0)</f>
        <v>0</v>
      </c>
      <c r="BF10" s="98">
        <f>ifna(vlookup(M10,Cuestionario!$C$2:$F$45,4,FALSE),0)</f>
        <v>0</v>
      </c>
      <c r="BG10" s="99">
        <f t="shared" si="16"/>
        <v>2.7</v>
      </c>
      <c r="BH10" s="109">
        <v>0.0</v>
      </c>
      <c r="BI10" s="110">
        <v>0.0</v>
      </c>
      <c r="BJ10" s="97">
        <v>0.0</v>
      </c>
      <c r="BK10" s="97">
        <v>0.0</v>
      </c>
      <c r="BL10" s="97">
        <v>0.0</v>
      </c>
      <c r="BM10" s="97">
        <v>0.0</v>
      </c>
      <c r="BN10" s="97">
        <v>0.0</v>
      </c>
      <c r="BO10" s="97">
        <v>0.0</v>
      </c>
      <c r="BP10" s="97">
        <v>0.0</v>
      </c>
      <c r="BQ10" s="97">
        <v>0.0</v>
      </c>
      <c r="BR10" s="102">
        <f>iferror(AVERAGE(BH10:BQ10),0)</f>
        <v>0</v>
      </c>
      <c r="BS10" s="103">
        <v>0.0</v>
      </c>
      <c r="BT10" s="103">
        <v>0.0</v>
      </c>
      <c r="BU10" s="103">
        <v>0.0</v>
      </c>
      <c r="BV10" s="103">
        <v>0.0</v>
      </c>
      <c r="BW10" s="103">
        <v>0.0</v>
      </c>
      <c r="BX10" s="103">
        <v>0.0</v>
      </c>
      <c r="BY10" s="103">
        <v>0.0</v>
      </c>
      <c r="BZ10" s="103">
        <v>0.0</v>
      </c>
      <c r="CA10" s="97"/>
      <c r="CB10" s="95">
        <f t="shared" si="18"/>
        <v>0</v>
      </c>
    </row>
    <row r="11" ht="15.75" customHeight="1">
      <c r="A11" s="40" t="str">
        <f t="shared" si="2"/>
        <v>202169519-2</v>
      </c>
      <c r="B11" s="87">
        <f t="shared" si="3"/>
        <v>85</v>
      </c>
      <c r="C11" s="104">
        <v>7.0</v>
      </c>
      <c r="D11" s="105">
        <v>2.02169519E8</v>
      </c>
      <c r="E11" s="105">
        <v>2.0</v>
      </c>
      <c r="F11" s="105">
        <v>2.1119296E7</v>
      </c>
      <c r="G11" s="105">
        <v>8.0</v>
      </c>
      <c r="H11" s="105" t="s">
        <v>86</v>
      </c>
      <c r="I11" s="105" t="s">
        <v>87</v>
      </c>
      <c r="J11" s="105" t="s">
        <v>88</v>
      </c>
      <c r="K11" s="105">
        <v>1.0</v>
      </c>
      <c r="L11" s="105" t="s">
        <v>62</v>
      </c>
      <c r="M11" s="105" t="s">
        <v>89</v>
      </c>
      <c r="N11" s="90">
        <f t="shared" si="4"/>
        <v>18</v>
      </c>
      <c r="O11" s="90">
        <f t="shared" si="5"/>
        <v>85</v>
      </c>
      <c r="P11" s="90">
        <f t="shared" si="6"/>
        <v>83</v>
      </c>
      <c r="Q11" s="90">
        <f t="shared" si="7"/>
        <v>80.2</v>
      </c>
      <c r="R11" s="90">
        <f t="shared" si="8"/>
        <v>91</v>
      </c>
      <c r="S11" s="90">
        <f t="shared" si="9"/>
        <v>95</v>
      </c>
      <c r="T11" s="90">
        <f t="shared" si="10"/>
        <v>73.125</v>
      </c>
      <c r="U11" s="91">
        <f t="shared" si="11"/>
        <v>80</v>
      </c>
      <c r="V11" s="92">
        <f t="shared" si="12"/>
        <v>85</v>
      </c>
      <c r="W11" s="93">
        <v>18.0</v>
      </c>
      <c r="X11" s="94">
        <v>0.0</v>
      </c>
      <c r="Y11" s="94">
        <v>0.0</v>
      </c>
      <c r="Z11" s="95">
        <f t="shared" si="13"/>
        <v>18</v>
      </c>
      <c r="AA11" s="94">
        <v>60.0</v>
      </c>
      <c r="AB11" s="94">
        <v>25.0</v>
      </c>
      <c r="AC11" s="96">
        <v>1.0</v>
      </c>
      <c r="AD11" s="95">
        <f t="shared" si="14"/>
        <v>85</v>
      </c>
      <c r="AE11" s="94">
        <v>80.0</v>
      </c>
      <c r="AF11" s="94"/>
      <c r="AG11" s="96">
        <v>1.0</v>
      </c>
      <c r="AH11" s="95">
        <f t="shared" si="15"/>
        <v>80</v>
      </c>
      <c r="AI11" s="97">
        <f>iferror(VLOOKUP($F11&amp;"-"&amp;$G11,SUMATORIAS!$A$2:$K$81,2,False),"")</f>
        <v>60</v>
      </c>
      <c r="AJ11" s="97">
        <f>iferror(VLOOKUP($F11&amp;"-"&amp;$G11,SUMATORIAS!$A$2:$K$81,3,False),"")</f>
        <v>100</v>
      </c>
      <c r="AK11" s="97">
        <f>iferror(VLOOKUP($F11&amp;"-"&amp;$G11,SUMATORIAS!$A$2:$K$81,4,False),"")</f>
        <v>100</v>
      </c>
      <c r="AL11" s="97">
        <f>iferror(VLOOKUP($F11&amp;"-"&amp;$G11,SUMATORIAS!$A$2:$K$81,5,False),"")</f>
        <v>100</v>
      </c>
      <c r="AM11" s="97">
        <f>iferror(VLOOKUP($F11&amp;"-"&amp;$G11,SUMATORIAS!$A$2:$K$81,6,False),"")</f>
        <v>75</v>
      </c>
      <c r="AN11" s="97">
        <f>iferror(VLOOKUP($F11&amp;"-"&amp;$G11,SUMATORIAS!$A$2:$K$81,7,False),"")</f>
        <v>80</v>
      </c>
      <c r="AO11" s="97">
        <f>iferror(VLOOKUP($F11&amp;"-"&amp;$G11,SUMATORIAS!$A$2:$K$81,8,False),"")</f>
        <v>67</v>
      </c>
      <c r="AP11" s="97">
        <f>iferror(VLOOKUP($F11&amp;"-"&amp;$G11,SUMATORIAS!$A$2:$K$81,9,False),"")</f>
        <v>100</v>
      </c>
      <c r="AQ11" s="97">
        <f>iferror(VLOOKUP($F11&amp;"-"&amp;$G11,SUMATORIAS!$A$2:$K$81,10,False),"")</f>
        <v>20</v>
      </c>
      <c r="AR11" s="97">
        <f>iferror(VLOOKUP($F11&amp;"-"&amp;$G11,SUMATORIAS!$A$2:$K$81,11,False),"")</f>
        <v>100</v>
      </c>
      <c r="AS11" s="97"/>
      <c r="AT11" s="95">
        <f t="shared" si="21"/>
        <v>80.2</v>
      </c>
      <c r="AU11" s="97">
        <v>85.0</v>
      </c>
      <c r="AV11" s="97">
        <v>100.0</v>
      </c>
      <c r="AW11" s="97">
        <v>100.0</v>
      </c>
      <c r="AX11" s="97">
        <v>100.0</v>
      </c>
      <c r="AY11" s="97">
        <v>100.0</v>
      </c>
      <c r="AZ11" s="97">
        <v>100.0</v>
      </c>
      <c r="BA11" s="97">
        <v>60.0</v>
      </c>
      <c r="BB11" s="97">
        <v>100.0</v>
      </c>
      <c r="BC11" s="97">
        <v>65.0</v>
      </c>
      <c r="BD11" s="97">
        <v>100.0</v>
      </c>
      <c r="BE11" s="98">
        <f>ifna(VLOOKUP($M11,Cuestionario!$C$2:$F$45,3,FALSE),0)</f>
        <v>100</v>
      </c>
      <c r="BF11" s="98" t="str">
        <f>ifna(vlookup(M11,Cuestionario!$C$2:$F$45,4,FALSE),0)</f>
        <v>tarea</v>
      </c>
      <c r="BG11" s="99">
        <f t="shared" si="16"/>
        <v>91</v>
      </c>
      <c r="BH11" s="109">
        <v>100.0</v>
      </c>
      <c r="BI11" s="110">
        <v>100.0</v>
      </c>
      <c r="BJ11" s="97">
        <v>100.0</v>
      </c>
      <c r="BK11" s="97">
        <v>100.0</v>
      </c>
      <c r="BL11" s="97">
        <v>100.0</v>
      </c>
      <c r="BM11" s="97">
        <v>15.0</v>
      </c>
      <c r="BN11" s="97">
        <v>90.0</v>
      </c>
      <c r="BO11" s="97">
        <v>85.0</v>
      </c>
      <c r="BP11" s="97">
        <v>80.0</v>
      </c>
      <c r="BQ11" s="97">
        <v>95.0</v>
      </c>
      <c r="BR11" s="102">
        <f>iferror((sum(BH11:BQ11,BE11)-small(BH11:BQ11,1))/10,0)</f>
        <v>95</v>
      </c>
      <c r="BS11" s="103">
        <v>100.0</v>
      </c>
      <c r="BT11" s="103">
        <v>0.0</v>
      </c>
      <c r="BU11" s="103">
        <v>25.0</v>
      </c>
      <c r="BV11" s="103">
        <v>100.0</v>
      </c>
      <c r="BW11" s="103">
        <v>60.0</v>
      </c>
      <c r="BX11" s="103">
        <v>100.0</v>
      </c>
      <c r="BY11" s="103">
        <v>100.0</v>
      </c>
      <c r="BZ11" s="103">
        <v>100.0</v>
      </c>
      <c r="CA11" s="97"/>
      <c r="CB11" s="95">
        <f t="shared" si="18"/>
        <v>73.125</v>
      </c>
    </row>
    <row r="12" ht="15.75" customHeight="1">
      <c r="A12" s="40" t="str">
        <f t="shared" si="2"/>
        <v>202169507-9</v>
      </c>
      <c r="B12" s="87">
        <f t="shared" si="3"/>
        <v>65</v>
      </c>
      <c r="C12" s="104">
        <v>8.0</v>
      </c>
      <c r="D12" s="105">
        <v>2.02169507E8</v>
      </c>
      <c r="E12" s="105">
        <v>9.0</v>
      </c>
      <c r="F12" s="105">
        <v>2.1523662E7</v>
      </c>
      <c r="G12" s="105">
        <v>5.0</v>
      </c>
      <c r="H12" s="105" t="s">
        <v>90</v>
      </c>
      <c r="I12" s="105" t="s">
        <v>91</v>
      </c>
      <c r="J12" s="105" t="s">
        <v>92</v>
      </c>
      <c r="K12" s="105">
        <v>1.0</v>
      </c>
      <c r="L12" s="105" t="s">
        <v>62</v>
      </c>
      <c r="M12" s="105" t="s">
        <v>93</v>
      </c>
      <c r="N12" s="90">
        <f t="shared" si="4"/>
        <v>10</v>
      </c>
      <c r="O12" s="90">
        <f t="shared" si="5"/>
        <v>50</v>
      </c>
      <c r="P12" s="90">
        <f t="shared" si="6"/>
        <v>60</v>
      </c>
      <c r="Q12" s="90">
        <f t="shared" si="7"/>
        <v>73.2</v>
      </c>
      <c r="R12" s="90">
        <f t="shared" si="8"/>
        <v>79.4</v>
      </c>
      <c r="S12" s="90">
        <f t="shared" si="9"/>
        <v>70.5</v>
      </c>
      <c r="T12" s="90">
        <f t="shared" si="10"/>
        <v>37.5</v>
      </c>
      <c r="U12" s="91">
        <f t="shared" si="11"/>
        <v>70</v>
      </c>
      <c r="V12" s="92">
        <f t="shared" si="12"/>
        <v>65</v>
      </c>
      <c r="W12" s="93">
        <v>0.0</v>
      </c>
      <c r="X12" s="94">
        <v>10.0</v>
      </c>
      <c r="Y12" s="94">
        <v>0.0</v>
      </c>
      <c r="Z12" s="95">
        <f t="shared" si="13"/>
        <v>10</v>
      </c>
      <c r="AA12" s="94">
        <v>50.0</v>
      </c>
      <c r="AB12" s="94"/>
      <c r="AC12" s="96">
        <v>1.0</v>
      </c>
      <c r="AD12" s="95">
        <f t="shared" si="14"/>
        <v>50</v>
      </c>
      <c r="AE12" s="94">
        <v>70.0</v>
      </c>
      <c r="AF12" s="94"/>
      <c r="AG12" s="96">
        <v>1.0</v>
      </c>
      <c r="AH12" s="95">
        <f t="shared" si="15"/>
        <v>70</v>
      </c>
      <c r="AI12" s="97">
        <f>iferror(VLOOKUP($F12&amp;"-"&amp;$G12,SUMATORIAS!$A$2:$K$81,2,False),"")</f>
        <v>67</v>
      </c>
      <c r="AJ12" s="97">
        <f>iferror(VLOOKUP($F12&amp;"-"&amp;$G12,SUMATORIAS!$A$2:$K$81,3,False),"")</f>
        <v>40</v>
      </c>
      <c r="AK12" s="97">
        <f>iferror(VLOOKUP($F12&amp;"-"&amp;$G12,SUMATORIAS!$A$2:$K$81,4,False),"")</f>
        <v>100</v>
      </c>
      <c r="AL12" s="97">
        <f>iferror(VLOOKUP($F12&amp;"-"&amp;$G12,SUMATORIAS!$A$2:$K$81,5,False),"")</f>
        <v>50</v>
      </c>
      <c r="AM12" s="97">
        <f>iferror(VLOOKUP($F12&amp;"-"&amp;$G12,SUMATORIAS!$A$2:$K$81,6,False),"")</f>
        <v>75</v>
      </c>
      <c r="AN12" s="97">
        <f>iferror(VLOOKUP($F12&amp;"-"&amp;$G12,SUMATORIAS!$A$2:$K$81,7,False),"")</f>
        <v>40</v>
      </c>
      <c r="AO12" s="97">
        <f>iferror(VLOOKUP($F12&amp;"-"&amp;$G12,SUMATORIAS!$A$2:$K$81,8,False),"")</f>
        <v>60</v>
      </c>
      <c r="AP12" s="97">
        <f>iferror(VLOOKUP($F12&amp;"-"&amp;$G12,SUMATORIAS!$A$2:$K$81,9,False),"")</f>
        <v>100</v>
      </c>
      <c r="AQ12" s="97">
        <f>iferror(VLOOKUP($F12&amp;"-"&amp;$G12,SUMATORIAS!$A$2:$K$81,10,False),"")</f>
        <v>0</v>
      </c>
      <c r="AR12" s="97">
        <f>iferror(VLOOKUP($F12&amp;"-"&amp;$G12,SUMATORIAS!$A$2:$K$81,11,False),"")</f>
        <v>100</v>
      </c>
      <c r="AS12" s="97"/>
      <c r="AT12" s="95">
        <f>iferror((SUM(AI12:AR12)-SMALL(AI12:AR12,1)+100)/10,0)</f>
        <v>73.2</v>
      </c>
      <c r="AU12" s="97">
        <v>95.0</v>
      </c>
      <c r="AV12" s="97">
        <v>92.0</v>
      </c>
      <c r="AW12" s="97">
        <v>92.0</v>
      </c>
      <c r="AX12" s="97">
        <v>73.0</v>
      </c>
      <c r="AY12" s="97">
        <v>64.0</v>
      </c>
      <c r="AZ12" s="97">
        <v>63.0</v>
      </c>
      <c r="BA12" s="97">
        <v>73.0</v>
      </c>
      <c r="BB12" s="97">
        <v>66.0</v>
      </c>
      <c r="BC12" s="97">
        <v>76.0</v>
      </c>
      <c r="BD12" s="97">
        <v>100.0</v>
      </c>
      <c r="BE12" s="98">
        <f>ifna(VLOOKUP($M12,Cuestionario!$C$2:$F$45,3,FALSE),0)</f>
        <v>100</v>
      </c>
      <c r="BF12" s="98" t="str">
        <f>ifna(vlookup(M12,Cuestionario!$C$2:$F$45,4,FALSE),0)</f>
        <v>control</v>
      </c>
      <c r="BG12" s="99">
        <f t="shared" si="16"/>
        <v>79.4</v>
      </c>
      <c r="BH12" s="109">
        <v>95.0</v>
      </c>
      <c r="BI12" s="110">
        <v>100.0</v>
      </c>
      <c r="BJ12" s="97">
        <v>60.0</v>
      </c>
      <c r="BK12" s="97">
        <v>45.0</v>
      </c>
      <c r="BL12" s="97">
        <v>100.0</v>
      </c>
      <c r="BM12" s="97">
        <v>35.0</v>
      </c>
      <c r="BN12" s="97">
        <v>0.0</v>
      </c>
      <c r="BO12" s="97">
        <v>100.0</v>
      </c>
      <c r="BP12" s="97">
        <v>70.0</v>
      </c>
      <c r="BQ12" s="97">
        <v>100.0</v>
      </c>
      <c r="BR12" s="102">
        <f t="shared" ref="BR12:BR13" si="22">iferror(AVERAGE(BH12:BQ12),0)</f>
        <v>70.5</v>
      </c>
      <c r="BS12" s="103">
        <v>0.0</v>
      </c>
      <c r="BT12" s="103">
        <v>0.0</v>
      </c>
      <c r="BU12" s="103">
        <v>0.0</v>
      </c>
      <c r="BV12" s="103">
        <v>100.0</v>
      </c>
      <c r="BW12" s="103">
        <v>100.0</v>
      </c>
      <c r="BX12" s="103">
        <v>0.0</v>
      </c>
      <c r="BY12" s="103">
        <v>0.0</v>
      </c>
      <c r="BZ12" s="103">
        <v>100.0</v>
      </c>
      <c r="CA12" s="97"/>
      <c r="CB12" s="95">
        <f t="shared" si="18"/>
        <v>37.5</v>
      </c>
    </row>
    <row r="13" ht="15.75" customHeight="1">
      <c r="A13" s="40" t="str">
        <f t="shared" si="2"/>
        <v>202060622-6</v>
      </c>
      <c r="B13" s="87">
        <f t="shared" si="3"/>
        <v>3</v>
      </c>
      <c r="C13" s="104">
        <v>9.0</v>
      </c>
      <c r="D13" s="105">
        <v>2.02060622E8</v>
      </c>
      <c r="E13" s="105">
        <v>6.0</v>
      </c>
      <c r="F13" s="105">
        <v>2.079759E7</v>
      </c>
      <c r="G13" s="105">
        <v>7.0</v>
      </c>
      <c r="H13" s="105" t="s">
        <v>94</v>
      </c>
      <c r="I13" s="105" t="s">
        <v>95</v>
      </c>
      <c r="J13" s="105" t="s">
        <v>96</v>
      </c>
      <c r="K13" s="105">
        <v>1.0</v>
      </c>
      <c r="L13" s="105" t="s">
        <v>97</v>
      </c>
      <c r="M13" s="105" t="s">
        <v>98</v>
      </c>
      <c r="N13" s="90">
        <f t="shared" si="4"/>
        <v>6</v>
      </c>
      <c r="O13" s="90">
        <f t="shared" si="5"/>
        <v>0</v>
      </c>
      <c r="P13" s="90">
        <f t="shared" si="6"/>
        <v>3</v>
      </c>
      <c r="Q13" s="90">
        <f t="shared" si="7"/>
        <v>43.88888889</v>
      </c>
      <c r="R13" s="90">
        <f t="shared" si="8"/>
        <v>68</v>
      </c>
      <c r="S13" s="90">
        <f t="shared" si="9"/>
        <v>28</v>
      </c>
      <c r="T13" s="90">
        <f t="shared" si="10"/>
        <v>23.75</v>
      </c>
      <c r="U13" s="91">
        <f t="shared" si="11"/>
        <v>0</v>
      </c>
      <c r="V13" s="92">
        <f t="shared" si="12"/>
        <v>3</v>
      </c>
      <c r="W13" s="93">
        <v>6.0</v>
      </c>
      <c r="X13" s="94">
        <v>0.0</v>
      </c>
      <c r="Y13" s="94">
        <v>0.0</v>
      </c>
      <c r="Z13" s="95">
        <f t="shared" si="13"/>
        <v>6</v>
      </c>
      <c r="AA13" s="94"/>
      <c r="AB13" s="94"/>
      <c r="AC13" s="96"/>
      <c r="AD13" s="95">
        <f t="shared" si="14"/>
        <v>0</v>
      </c>
      <c r="AE13" s="94"/>
      <c r="AF13" s="94"/>
      <c r="AG13" s="96"/>
      <c r="AH13" s="95">
        <f t="shared" si="15"/>
        <v>0</v>
      </c>
      <c r="AI13" s="97">
        <f>iferror(VLOOKUP($F13&amp;"-"&amp;$G13,SUMATORIAS!$A$2:$K$81,2,False),"")</f>
        <v>100</v>
      </c>
      <c r="AJ13" s="97">
        <f>iferror(VLOOKUP($F13&amp;"-"&amp;$G13,SUMATORIAS!$A$2:$K$81,3,False),"")</f>
        <v>40</v>
      </c>
      <c r="AK13" s="97">
        <f>iferror(VLOOKUP($F13&amp;"-"&amp;$G13,SUMATORIAS!$A$2:$K$81,4,False),"")</f>
        <v>100</v>
      </c>
      <c r="AL13" s="97">
        <f>iferror(VLOOKUP($F13&amp;"-"&amp;$G13,SUMATORIAS!$A$2:$K$81,5,False),"")</f>
        <v>80</v>
      </c>
      <c r="AM13" s="97">
        <f>iferror(VLOOKUP($F13&amp;"-"&amp;$G13,SUMATORIAS!$A$2:$K$81,6,False),"")</f>
        <v>75</v>
      </c>
      <c r="AN13" s="97">
        <f>iferror(VLOOKUP($F13&amp;"-"&amp;$G13,SUMATORIAS!$A$2:$K$81,7,False),"")</f>
        <v>0</v>
      </c>
      <c r="AO13" s="97">
        <f>iferror(VLOOKUP($F13&amp;"-"&amp;$G13,SUMATORIAS!$A$2:$K$81,8,False),"")</f>
        <v>0</v>
      </c>
      <c r="AP13" s="97">
        <f>iferror(VLOOKUP($F13&amp;"-"&amp;$G13,SUMATORIAS!$A$2:$K$81,9,False),"")</f>
        <v>0</v>
      </c>
      <c r="AQ13" s="97">
        <f>iferror(VLOOKUP($F13&amp;"-"&amp;$G13,SUMATORIAS!$A$2:$K$81,10,False),"")</f>
        <v>0</v>
      </c>
      <c r="AR13" s="97" t="str">
        <f>iferror(VLOOKUP($F13&amp;"-"&amp;$G13,SUMATORIAS!$A$2:$K$81,11,False),"")</f>
        <v/>
      </c>
      <c r="AS13" s="97"/>
      <c r="AT13" s="95">
        <f>iferror(AVERAGE(AI13:AS13),0)</f>
        <v>43.88888889</v>
      </c>
      <c r="AU13" s="97">
        <v>95.0</v>
      </c>
      <c r="AV13" s="97">
        <v>100.0</v>
      </c>
      <c r="AW13" s="97">
        <v>100.0</v>
      </c>
      <c r="AX13" s="97">
        <v>100.0</v>
      </c>
      <c r="AY13" s="97">
        <v>97.0</v>
      </c>
      <c r="AZ13" s="97">
        <v>93.0</v>
      </c>
      <c r="BA13" s="97">
        <v>95.0</v>
      </c>
      <c r="BB13" s="97">
        <v>0.0</v>
      </c>
      <c r="BC13" s="97">
        <v>0.0</v>
      </c>
      <c r="BD13" s="106"/>
      <c r="BE13" s="98">
        <f>ifna(VLOOKUP($M13,Cuestionario!$C$2:$F$45,3,FALSE),0)</f>
        <v>0</v>
      </c>
      <c r="BF13" s="98">
        <f>ifna(vlookup(M13,Cuestionario!$C$2:$F$45,4,FALSE),0)</f>
        <v>0</v>
      </c>
      <c r="BG13" s="99">
        <f t="shared" si="16"/>
        <v>68</v>
      </c>
      <c r="BH13" s="109">
        <v>0.0</v>
      </c>
      <c r="BI13" s="110">
        <v>100.0</v>
      </c>
      <c r="BJ13" s="97">
        <v>80.0</v>
      </c>
      <c r="BK13" s="97">
        <v>0.0</v>
      </c>
      <c r="BL13" s="97">
        <v>100.0</v>
      </c>
      <c r="BM13" s="97">
        <v>0.0</v>
      </c>
      <c r="BN13" s="97">
        <v>0.0</v>
      </c>
      <c r="BO13" s="97">
        <v>0.0</v>
      </c>
      <c r="BP13" s="97">
        <v>0.0</v>
      </c>
      <c r="BQ13" s="97">
        <v>0.0</v>
      </c>
      <c r="BR13" s="102">
        <f t="shared" si="22"/>
        <v>28</v>
      </c>
      <c r="BS13" s="103">
        <v>100.0</v>
      </c>
      <c r="BT13" s="103">
        <v>90.0</v>
      </c>
      <c r="BU13" s="103">
        <v>0.0</v>
      </c>
      <c r="BV13" s="103">
        <v>0.0</v>
      </c>
      <c r="BW13" s="103">
        <v>0.0</v>
      </c>
      <c r="BX13" s="103">
        <v>0.0</v>
      </c>
      <c r="BY13" s="103">
        <v>0.0</v>
      </c>
      <c r="BZ13" s="103">
        <v>0.0</v>
      </c>
      <c r="CA13" s="97"/>
      <c r="CB13" s="95">
        <f t="shared" si="18"/>
        <v>23.75</v>
      </c>
    </row>
    <row r="14" ht="15.75" customHeight="1">
      <c r="A14" s="40" t="str">
        <f t="shared" si="2"/>
        <v>202169551-6</v>
      </c>
      <c r="B14" s="87">
        <f t="shared" si="3"/>
        <v>73</v>
      </c>
      <c r="C14" s="104">
        <v>10.0</v>
      </c>
      <c r="D14" s="105">
        <v>2.02169551E8</v>
      </c>
      <c r="E14" s="105">
        <v>6.0</v>
      </c>
      <c r="F14" s="105">
        <v>2.0637638E7</v>
      </c>
      <c r="G14" s="105">
        <v>4.0</v>
      </c>
      <c r="H14" s="105" t="s">
        <v>99</v>
      </c>
      <c r="I14" s="105" t="s">
        <v>100</v>
      </c>
      <c r="J14" s="105" t="s">
        <v>101</v>
      </c>
      <c r="K14" s="105">
        <v>1.0</v>
      </c>
      <c r="L14" s="105" t="s">
        <v>62</v>
      </c>
      <c r="M14" s="105" t="s">
        <v>102</v>
      </c>
      <c r="N14" s="90">
        <f t="shared" si="4"/>
        <v>51</v>
      </c>
      <c r="O14" s="90">
        <f t="shared" si="5"/>
        <v>100</v>
      </c>
      <c r="P14" s="90">
        <f t="shared" si="6"/>
        <v>76</v>
      </c>
      <c r="Q14" s="90">
        <f t="shared" si="7"/>
        <v>96</v>
      </c>
      <c r="R14" s="90">
        <f t="shared" si="8"/>
        <v>75.7</v>
      </c>
      <c r="S14" s="90">
        <f t="shared" si="9"/>
        <v>32.75</v>
      </c>
      <c r="T14" s="90">
        <f t="shared" si="10"/>
        <v>100</v>
      </c>
      <c r="U14" s="91">
        <f t="shared" si="11"/>
        <v>0</v>
      </c>
      <c r="V14" s="111">
        <f t="shared" si="12"/>
        <v>73</v>
      </c>
      <c r="W14" s="93">
        <v>16.0</v>
      </c>
      <c r="X14" s="94">
        <v>30.0</v>
      </c>
      <c r="Y14" s="94">
        <v>5.0</v>
      </c>
      <c r="Z14" s="95">
        <f t="shared" si="13"/>
        <v>51</v>
      </c>
      <c r="AA14" s="94">
        <v>60.0</v>
      </c>
      <c r="AB14" s="94">
        <v>40.0</v>
      </c>
      <c r="AC14" s="96">
        <v>1.0</v>
      </c>
      <c r="AD14" s="95">
        <f t="shared" si="14"/>
        <v>100</v>
      </c>
      <c r="AE14" s="94"/>
      <c r="AF14" s="94"/>
      <c r="AG14" s="96"/>
      <c r="AH14" s="95">
        <f t="shared" si="15"/>
        <v>0</v>
      </c>
      <c r="AI14" s="97">
        <f>iferror(VLOOKUP($F14&amp;"-"&amp;$G14,SUMATORIAS!$A$2:$K$81,2,False),"")</f>
        <v>100</v>
      </c>
      <c r="AJ14" s="97">
        <f>iferror(VLOOKUP($F14&amp;"-"&amp;$G14,SUMATORIAS!$A$2:$K$81,3,False),"")</f>
        <v>100</v>
      </c>
      <c r="AK14" s="97">
        <f>iferror(VLOOKUP($F14&amp;"-"&amp;$G14,SUMATORIAS!$A$2:$K$81,4,False),"")</f>
        <v>100</v>
      </c>
      <c r="AL14" s="97">
        <f>iferror(VLOOKUP($F14&amp;"-"&amp;$G14,SUMATORIAS!$A$2:$K$81,5,False),"")</f>
        <v>60</v>
      </c>
      <c r="AM14" s="97">
        <f>iferror(VLOOKUP($F14&amp;"-"&amp;$G14,SUMATORIAS!$A$2:$K$81,6,False),"")</f>
        <v>100</v>
      </c>
      <c r="AN14" s="97">
        <f>iferror(VLOOKUP($F14&amp;"-"&amp;$G14,SUMATORIAS!$A$2:$K$81,7,False),"")</f>
        <v>100</v>
      </c>
      <c r="AO14" s="97">
        <f>iferror(VLOOKUP($F14&amp;"-"&amp;$G14,SUMATORIAS!$A$2:$K$81,8,False),"")</f>
        <v>100</v>
      </c>
      <c r="AP14" s="97">
        <f>iferror(VLOOKUP($F14&amp;"-"&amp;$G14,SUMATORIAS!$A$2:$K$81,9,False),"")</f>
        <v>100</v>
      </c>
      <c r="AQ14" s="97">
        <f>iferror(VLOOKUP($F14&amp;"-"&amp;$G14,SUMATORIAS!$A$2:$K$81,10,False),"")</f>
        <v>60</v>
      </c>
      <c r="AR14" s="97">
        <f>iferror(VLOOKUP($F14&amp;"-"&amp;$G14,SUMATORIAS!$A$2:$K$81,11,False),"")</f>
        <v>100</v>
      </c>
      <c r="AS14" s="97"/>
      <c r="AT14" s="95">
        <f>iferror((SUM(AI14:AR14)-SMALL(AI14:AR14,1)+100)/10,0)</f>
        <v>96</v>
      </c>
      <c r="AU14" s="97">
        <v>77.0</v>
      </c>
      <c r="AV14" s="97">
        <v>87.0</v>
      </c>
      <c r="AW14" s="97">
        <v>100.0</v>
      </c>
      <c r="AX14" s="97">
        <v>100.0</v>
      </c>
      <c r="AY14" s="97">
        <v>0.0</v>
      </c>
      <c r="AZ14" s="97">
        <v>100.0</v>
      </c>
      <c r="BA14" s="97">
        <v>93.0</v>
      </c>
      <c r="BB14" s="97">
        <v>0.0</v>
      </c>
      <c r="BC14" s="97">
        <v>100.0</v>
      </c>
      <c r="BD14" s="97">
        <v>100.0</v>
      </c>
      <c r="BE14" s="98">
        <f>ifna(VLOOKUP($M14,Cuestionario!$C$2:$F$45,3,FALSE),0)</f>
        <v>100</v>
      </c>
      <c r="BF14" s="98" t="str">
        <f>ifna(vlookup(M14,Cuestionario!$C$2:$F$45,4,FALSE),0)</f>
        <v>control</v>
      </c>
      <c r="BG14" s="99">
        <f t="shared" si="16"/>
        <v>75.7</v>
      </c>
      <c r="BH14" s="109">
        <v>95.0</v>
      </c>
      <c r="BI14" s="110">
        <v>100.0</v>
      </c>
      <c r="BJ14" s="97">
        <v>100.0</v>
      </c>
      <c r="BK14" s="97">
        <v>100.0</v>
      </c>
      <c r="BL14" s="97">
        <v>75.0</v>
      </c>
      <c r="BM14" s="112">
        <v>0.0</v>
      </c>
      <c r="BN14" s="97">
        <v>0.0</v>
      </c>
      <c r="BO14" s="97">
        <v>85.0</v>
      </c>
      <c r="BP14" s="97">
        <v>100.0</v>
      </c>
      <c r="BQ14" s="97">
        <v>0.0</v>
      </c>
      <c r="BR14" s="113">
        <f>iferror(AVERAGE(BH14:BQ14)/2,0)</f>
        <v>32.75</v>
      </c>
      <c r="BS14" s="103">
        <v>100.0</v>
      </c>
      <c r="BT14" s="103">
        <v>100.0</v>
      </c>
      <c r="BU14" s="103">
        <v>100.0</v>
      </c>
      <c r="BV14" s="103">
        <v>100.0</v>
      </c>
      <c r="BW14" s="103">
        <v>100.0</v>
      </c>
      <c r="BX14" s="103">
        <v>100.0</v>
      </c>
      <c r="BY14" s="103">
        <v>100.0</v>
      </c>
      <c r="BZ14" s="103">
        <v>100.0</v>
      </c>
      <c r="CA14" s="97"/>
      <c r="CB14" s="95">
        <f t="shared" si="18"/>
        <v>100</v>
      </c>
    </row>
    <row r="15" ht="15.75" customHeight="1">
      <c r="A15" s="40" t="str">
        <f t="shared" si="2"/>
        <v>202169543-5</v>
      </c>
      <c r="B15" s="87">
        <f t="shared" si="3"/>
        <v>77</v>
      </c>
      <c r="C15" s="104">
        <v>11.0</v>
      </c>
      <c r="D15" s="105">
        <v>2.02169543E8</v>
      </c>
      <c r="E15" s="105">
        <v>5.0</v>
      </c>
      <c r="F15" s="105">
        <v>2.0425537E7</v>
      </c>
      <c r="G15" s="105">
        <v>7.0</v>
      </c>
      <c r="H15" s="105" t="s">
        <v>103</v>
      </c>
      <c r="I15" s="105" t="s">
        <v>104</v>
      </c>
      <c r="J15" s="105" t="s">
        <v>105</v>
      </c>
      <c r="K15" s="105">
        <v>1.0</v>
      </c>
      <c r="L15" s="105" t="s">
        <v>62</v>
      </c>
      <c r="M15" s="105" t="s">
        <v>106</v>
      </c>
      <c r="N15" s="90">
        <f t="shared" si="4"/>
        <v>50</v>
      </c>
      <c r="O15" s="90">
        <f t="shared" si="5"/>
        <v>75</v>
      </c>
      <c r="P15" s="90">
        <f t="shared" si="6"/>
        <v>63</v>
      </c>
      <c r="Q15" s="90">
        <f t="shared" si="7"/>
        <v>94</v>
      </c>
      <c r="R15" s="90">
        <f t="shared" si="8"/>
        <v>78.9</v>
      </c>
      <c r="S15" s="90">
        <f t="shared" si="9"/>
        <v>94.5</v>
      </c>
      <c r="T15" s="90">
        <f t="shared" si="10"/>
        <v>85</v>
      </c>
      <c r="U15" s="91">
        <f t="shared" si="11"/>
        <v>0</v>
      </c>
      <c r="V15" s="92">
        <f t="shared" si="12"/>
        <v>77</v>
      </c>
      <c r="W15" s="93">
        <v>20.0</v>
      </c>
      <c r="X15" s="94">
        <v>30.0</v>
      </c>
      <c r="Y15" s="94">
        <v>0.0</v>
      </c>
      <c r="Z15" s="95">
        <f t="shared" si="13"/>
        <v>50</v>
      </c>
      <c r="AA15" s="94">
        <v>60.0</v>
      </c>
      <c r="AB15" s="94">
        <v>15.0</v>
      </c>
      <c r="AC15" s="96">
        <v>1.0</v>
      </c>
      <c r="AD15" s="95">
        <f t="shared" si="14"/>
        <v>75</v>
      </c>
      <c r="AE15" s="94"/>
      <c r="AF15" s="94"/>
      <c r="AG15" s="96"/>
      <c r="AH15" s="95">
        <f t="shared" si="15"/>
        <v>0</v>
      </c>
      <c r="AI15" s="97">
        <f>iferror(VLOOKUP($F15&amp;"-"&amp;$G15,SUMATORIAS!$A$2:$K$81,2,False),"")</f>
        <v>100</v>
      </c>
      <c r="AJ15" s="97">
        <f>iferror(VLOOKUP($F15&amp;"-"&amp;$G15,SUMATORIAS!$A$2:$K$81,3,False),"")</f>
        <v>100</v>
      </c>
      <c r="AK15" s="97">
        <f>iferror(VLOOKUP($F15&amp;"-"&amp;$G15,SUMATORIAS!$A$2:$K$81,4,False),"")</f>
        <v>100</v>
      </c>
      <c r="AL15" s="97">
        <f>iferror(VLOOKUP($F15&amp;"-"&amp;$G15,SUMATORIAS!$A$2:$K$81,5,False),"")</f>
        <v>60</v>
      </c>
      <c r="AM15" s="97">
        <f>iferror(VLOOKUP($F15&amp;"-"&amp;$G15,SUMATORIAS!$A$2:$K$81,6,False),"")</f>
        <v>100</v>
      </c>
      <c r="AN15" s="97">
        <f>iferror(VLOOKUP($F15&amp;"-"&amp;$G15,SUMATORIAS!$A$2:$K$81,7,False),"")</f>
        <v>80</v>
      </c>
      <c r="AO15" s="97">
        <f>iferror(VLOOKUP($F15&amp;"-"&amp;$G15,SUMATORIAS!$A$2:$K$81,8,False),"")</f>
        <v>100</v>
      </c>
      <c r="AP15" s="97">
        <f>iferror(VLOOKUP($F15&amp;"-"&amp;$G15,SUMATORIAS!$A$2:$K$81,9,False),"")</f>
        <v>100</v>
      </c>
      <c r="AQ15" s="97">
        <f>iferror(VLOOKUP($F15&amp;"-"&amp;$G15,SUMATORIAS!$A$2:$K$81,10,False),"")</f>
        <v>100</v>
      </c>
      <c r="AR15" s="97">
        <f>iferror(VLOOKUP($F15&amp;"-"&amp;$G15,SUMATORIAS!$A$2:$K$81,11,False),"")</f>
        <v>100</v>
      </c>
      <c r="AS15" s="97"/>
      <c r="AT15" s="95">
        <f>iferror(AVERAGE(AI15:AS15),0)</f>
        <v>94</v>
      </c>
      <c r="AU15" s="97">
        <v>100.0</v>
      </c>
      <c r="AV15" s="97">
        <v>95.0</v>
      </c>
      <c r="AW15" s="97">
        <v>100.0</v>
      </c>
      <c r="AX15" s="97">
        <v>100.0</v>
      </c>
      <c r="AY15" s="97">
        <v>94.0</v>
      </c>
      <c r="AZ15" s="97">
        <v>0.0</v>
      </c>
      <c r="BA15" s="97">
        <v>100.0</v>
      </c>
      <c r="BB15" s="97">
        <v>100.0</v>
      </c>
      <c r="BC15" s="97">
        <v>0.0</v>
      </c>
      <c r="BD15" s="97">
        <v>100.0</v>
      </c>
      <c r="BE15" s="98">
        <f>ifna(VLOOKUP($M15,Cuestionario!$C$2:$F$45,3,FALSE),0)</f>
        <v>0</v>
      </c>
      <c r="BF15" s="98">
        <f>ifna(vlookup(M15,Cuestionario!$C$2:$F$45,4,FALSE),0)</f>
        <v>0</v>
      </c>
      <c r="BG15" s="99">
        <f t="shared" si="16"/>
        <v>78.9</v>
      </c>
      <c r="BH15" s="109">
        <v>75.0</v>
      </c>
      <c r="BI15" s="110">
        <v>100.0</v>
      </c>
      <c r="BJ15" s="97">
        <v>80.0</v>
      </c>
      <c r="BK15" s="97">
        <v>100.0</v>
      </c>
      <c r="BL15" s="97">
        <v>100.0</v>
      </c>
      <c r="BM15" s="97">
        <v>100.0</v>
      </c>
      <c r="BN15" s="97">
        <v>100.0</v>
      </c>
      <c r="BO15" s="97">
        <v>100.0</v>
      </c>
      <c r="BP15" s="97">
        <v>90.0</v>
      </c>
      <c r="BQ15" s="97">
        <v>100.0</v>
      </c>
      <c r="BR15" s="102">
        <f t="shared" ref="BR15:BR20" si="23">iferror(AVERAGE(BH15:BQ15),0)</f>
        <v>94.5</v>
      </c>
      <c r="BS15" s="103">
        <v>100.0</v>
      </c>
      <c r="BT15" s="103">
        <v>100.0</v>
      </c>
      <c r="BU15" s="103">
        <v>100.0</v>
      </c>
      <c r="BV15" s="103">
        <v>0.0</v>
      </c>
      <c r="BW15" s="103">
        <v>80.0</v>
      </c>
      <c r="BX15" s="103">
        <v>100.0</v>
      </c>
      <c r="BY15" s="103">
        <v>100.0</v>
      </c>
      <c r="BZ15" s="103">
        <v>100.0</v>
      </c>
      <c r="CA15" s="97"/>
      <c r="CB15" s="95">
        <f t="shared" si="18"/>
        <v>85</v>
      </c>
    </row>
    <row r="16" ht="15.75" customHeight="1">
      <c r="A16" s="40" t="str">
        <f t="shared" si="2"/>
        <v>202169528-1</v>
      </c>
      <c r="B16" s="87">
        <f t="shared" si="3"/>
        <v>0</v>
      </c>
      <c r="C16" s="104">
        <v>12.0</v>
      </c>
      <c r="D16" s="105">
        <v>2.02169528E8</v>
      </c>
      <c r="E16" s="105">
        <v>1.0</v>
      </c>
      <c r="F16" s="105">
        <v>2.1233315E7</v>
      </c>
      <c r="G16" s="105">
        <v>8.0</v>
      </c>
      <c r="H16" s="105" t="s">
        <v>107</v>
      </c>
      <c r="I16" s="105" t="s">
        <v>108</v>
      </c>
      <c r="J16" s="105" t="s">
        <v>109</v>
      </c>
      <c r="K16" s="105">
        <v>1.0</v>
      </c>
      <c r="L16" s="105" t="s">
        <v>62</v>
      </c>
      <c r="M16" s="105" t="s">
        <v>110</v>
      </c>
      <c r="N16" s="90">
        <f t="shared" si="4"/>
        <v>0</v>
      </c>
      <c r="O16" s="90">
        <f t="shared" si="5"/>
        <v>0</v>
      </c>
      <c r="P16" s="90">
        <f t="shared" si="6"/>
        <v>0</v>
      </c>
      <c r="Q16" s="90">
        <f t="shared" si="7"/>
        <v>29</v>
      </c>
      <c r="R16" s="90">
        <f t="shared" si="8"/>
        <v>10</v>
      </c>
      <c r="S16" s="90">
        <f t="shared" si="9"/>
        <v>0</v>
      </c>
      <c r="T16" s="90">
        <f t="shared" si="10"/>
        <v>0</v>
      </c>
      <c r="U16" s="91">
        <f t="shared" si="11"/>
        <v>0</v>
      </c>
      <c r="V16" s="111">
        <f t="shared" si="12"/>
        <v>0</v>
      </c>
      <c r="W16" s="93"/>
      <c r="X16" s="94"/>
      <c r="Y16" s="94"/>
      <c r="Z16" s="95">
        <f t="shared" si="13"/>
        <v>0</v>
      </c>
      <c r="AA16" s="114">
        <v>0.0</v>
      </c>
      <c r="AB16" s="114">
        <v>0.0</v>
      </c>
      <c r="AC16" s="115">
        <v>1.0</v>
      </c>
      <c r="AD16" s="113">
        <f t="shared" si="14"/>
        <v>0</v>
      </c>
      <c r="AE16" s="94"/>
      <c r="AF16" s="94"/>
      <c r="AG16" s="96"/>
      <c r="AH16" s="95">
        <f t="shared" si="15"/>
        <v>0</v>
      </c>
      <c r="AI16" s="97">
        <f>iferror(VLOOKUP($F16&amp;"-"&amp;$G16,SUMATORIAS!$A$2:$K$81,2,False),"")</f>
        <v>0</v>
      </c>
      <c r="AJ16" s="97">
        <f>iferror(VLOOKUP($F16&amp;"-"&amp;$G16,SUMATORIAS!$A$2:$K$81,3,False),"")</f>
        <v>40</v>
      </c>
      <c r="AK16" s="97">
        <f>iferror(VLOOKUP($F16&amp;"-"&amp;$G16,SUMATORIAS!$A$2:$K$81,4,False),"")</f>
        <v>0</v>
      </c>
      <c r="AL16" s="97">
        <f>iferror(VLOOKUP($F16&amp;"-"&amp;$G16,SUMATORIAS!$A$2:$K$81,5,False),"")</f>
        <v>20</v>
      </c>
      <c r="AM16" s="97">
        <f>iferror(VLOOKUP($F16&amp;"-"&amp;$G16,SUMATORIAS!$A$2:$K$81,6,False),"")</f>
        <v>50</v>
      </c>
      <c r="AN16" s="97">
        <f>iferror(VLOOKUP($F16&amp;"-"&amp;$G16,SUMATORIAS!$A$2:$K$81,7,False),"")</f>
        <v>40</v>
      </c>
      <c r="AO16" s="97">
        <f>iferror(VLOOKUP($F16&amp;"-"&amp;$G16,SUMATORIAS!$A$2:$K$81,8,False),"")</f>
        <v>40</v>
      </c>
      <c r="AP16" s="97">
        <f>iferror(VLOOKUP($F16&amp;"-"&amp;$G16,SUMATORIAS!$A$2:$K$81,9,False),"")</f>
        <v>0</v>
      </c>
      <c r="AQ16" s="97">
        <f>iferror(VLOOKUP($F16&amp;"-"&amp;$G16,SUMATORIAS!$A$2:$K$81,10,False),"")</f>
        <v>0</v>
      </c>
      <c r="AR16" s="97">
        <f>iferror(VLOOKUP($F16&amp;"-"&amp;$G16,SUMATORIAS!$A$2:$K$81,11,False),"")</f>
        <v>0</v>
      </c>
      <c r="AS16" s="97"/>
      <c r="AT16" s="95">
        <f t="shared" ref="AT16:AT17" si="24">iferror((SUM(AI16:AR16)-SMALL(AI16:AR16,1)+100)/10,0)</f>
        <v>29</v>
      </c>
      <c r="AU16" s="97">
        <v>0.0</v>
      </c>
      <c r="AV16" s="97">
        <v>100.0</v>
      </c>
      <c r="AW16" s="97">
        <v>0.0</v>
      </c>
      <c r="AX16" s="97">
        <v>0.0</v>
      </c>
      <c r="AY16" s="97">
        <v>0.0</v>
      </c>
      <c r="AZ16" s="97">
        <v>0.0</v>
      </c>
      <c r="BA16" s="97">
        <v>0.0</v>
      </c>
      <c r="BB16" s="97">
        <v>0.0</v>
      </c>
      <c r="BC16" s="97">
        <v>0.0</v>
      </c>
      <c r="BD16" s="97">
        <v>0.0</v>
      </c>
      <c r="BE16" s="98">
        <f>ifna(VLOOKUP($M16,Cuestionario!$C$2:$F$45,3,FALSE),0)</f>
        <v>100</v>
      </c>
      <c r="BF16" s="98" t="str">
        <f>ifna(vlookup(M16,Cuestionario!$C$2:$F$45,4,FALSE),0)</f>
        <v>control</v>
      </c>
      <c r="BG16" s="99">
        <f t="shared" si="16"/>
        <v>10</v>
      </c>
      <c r="BH16" s="109">
        <v>0.0</v>
      </c>
      <c r="BI16" s="110">
        <v>0.0</v>
      </c>
      <c r="BJ16" s="97">
        <v>0.0</v>
      </c>
      <c r="BK16" s="97">
        <v>0.0</v>
      </c>
      <c r="BL16" s="97">
        <v>0.0</v>
      </c>
      <c r="BM16" s="97">
        <v>0.0</v>
      </c>
      <c r="BN16" s="97">
        <v>0.0</v>
      </c>
      <c r="BO16" s="97">
        <v>0.0</v>
      </c>
      <c r="BP16" s="97">
        <v>0.0</v>
      </c>
      <c r="BQ16" s="97">
        <v>0.0</v>
      </c>
      <c r="BR16" s="102">
        <f t="shared" si="23"/>
        <v>0</v>
      </c>
      <c r="BS16" s="103">
        <v>0.0</v>
      </c>
      <c r="BT16" s="103">
        <v>0.0</v>
      </c>
      <c r="BU16" s="103">
        <v>0.0</v>
      </c>
      <c r="BV16" s="103">
        <v>0.0</v>
      </c>
      <c r="BW16" s="103">
        <v>0.0</v>
      </c>
      <c r="BX16" s="103">
        <v>0.0</v>
      </c>
      <c r="BY16" s="103">
        <v>0.0</v>
      </c>
      <c r="BZ16" s="103">
        <v>0.0</v>
      </c>
      <c r="CA16" s="97"/>
      <c r="CB16" s="95">
        <f t="shared" si="18"/>
        <v>0</v>
      </c>
    </row>
    <row r="17" ht="15.75" customHeight="1">
      <c r="A17" s="40" t="str">
        <f t="shared" si="2"/>
        <v>202060536-k</v>
      </c>
      <c r="B17" s="87">
        <f t="shared" si="3"/>
        <v>75</v>
      </c>
      <c r="C17" s="104">
        <v>13.0</v>
      </c>
      <c r="D17" s="105">
        <v>2.02060536E8</v>
      </c>
      <c r="E17" s="105" t="s">
        <v>64</v>
      </c>
      <c r="F17" s="105">
        <v>2.0982632E7</v>
      </c>
      <c r="G17" s="105">
        <v>1.0</v>
      </c>
      <c r="H17" s="105" t="s">
        <v>111</v>
      </c>
      <c r="I17" s="105" t="s">
        <v>112</v>
      </c>
      <c r="J17" s="105" t="s">
        <v>113</v>
      </c>
      <c r="K17" s="105">
        <v>1.0</v>
      </c>
      <c r="L17" s="105" t="s">
        <v>97</v>
      </c>
      <c r="M17" s="105" t="s">
        <v>114</v>
      </c>
      <c r="N17" s="90">
        <f t="shared" si="4"/>
        <v>33</v>
      </c>
      <c r="O17" s="90">
        <f t="shared" si="5"/>
        <v>60</v>
      </c>
      <c r="P17" s="90">
        <f t="shared" si="6"/>
        <v>80</v>
      </c>
      <c r="Q17" s="90">
        <f t="shared" si="7"/>
        <v>79.3</v>
      </c>
      <c r="R17" s="90">
        <f t="shared" si="8"/>
        <v>49.8</v>
      </c>
      <c r="S17" s="90">
        <f t="shared" si="9"/>
        <v>70</v>
      </c>
      <c r="T17" s="90">
        <f t="shared" si="10"/>
        <v>43.75</v>
      </c>
      <c r="U17" s="91">
        <f t="shared" si="11"/>
        <v>100</v>
      </c>
      <c r="V17" s="92">
        <f t="shared" si="12"/>
        <v>75</v>
      </c>
      <c r="W17" s="93">
        <v>18.0</v>
      </c>
      <c r="X17" s="94">
        <v>15.0</v>
      </c>
      <c r="Y17" s="94">
        <v>0.0</v>
      </c>
      <c r="Z17" s="95">
        <f t="shared" si="13"/>
        <v>33</v>
      </c>
      <c r="AA17" s="94">
        <v>30.0</v>
      </c>
      <c r="AB17" s="94">
        <v>30.0</v>
      </c>
      <c r="AC17" s="96">
        <v>1.0</v>
      </c>
      <c r="AD17" s="95">
        <f t="shared" si="14"/>
        <v>60</v>
      </c>
      <c r="AE17" s="94">
        <v>100.0</v>
      </c>
      <c r="AF17" s="94"/>
      <c r="AG17" s="96">
        <v>1.0</v>
      </c>
      <c r="AH17" s="95">
        <f t="shared" si="15"/>
        <v>100</v>
      </c>
      <c r="AI17" s="97">
        <f>iferror(VLOOKUP($F17&amp;"-"&amp;$G17,SUMATORIAS!$A$2:$K$81,2,False),"")</f>
        <v>100</v>
      </c>
      <c r="AJ17" s="97">
        <f>iferror(VLOOKUP($F17&amp;"-"&amp;$G17,SUMATORIAS!$A$2:$K$81,3,False),"")</f>
        <v>100</v>
      </c>
      <c r="AK17" s="97">
        <f>iferror(VLOOKUP($F17&amp;"-"&amp;$G17,SUMATORIAS!$A$2:$K$81,4,False),"")</f>
        <v>100</v>
      </c>
      <c r="AL17" s="97">
        <f>iferror(VLOOKUP($F17&amp;"-"&amp;$G17,SUMATORIAS!$A$2:$K$81,5,False),"")</f>
        <v>60</v>
      </c>
      <c r="AM17" s="97">
        <f>iferror(VLOOKUP($F17&amp;"-"&amp;$G17,SUMATORIAS!$A$2:$K$81,6,False),"")</f>
        <v>100</v>
      </c>
      <c r="AN17" s="97">
        <f>iferror(VLOOKUP($F17&amp;"-"&amp;$G17,SUMATORIAS!$A$2:$K$81,7,False),"")</f>
        <v>40</v>
      </c>
      <c r="AO17" s="97">
        <f>iferror(VLOOKUP($F17&amp;"-"&amp;$G17,SUMATORIAS!$A$2:$K$81,8,False),"")</f>
        <v>83</v>
      </c>
      <c r="AP17" s="97">
        <f>iferror(VLOOKUP($F17&amp;"-"&amp;$G17,SUMATORIAS!$A$2:$K$81,9,False),"")</f>
        <v>50</v>
      </c>
      <c r="AQ17" s="97">
        <f>iferror(VLOOKUP($F17&amp;"-"&amp;$G17,SUMATORIAS!$A$2:$K$81,10,False),"")</f>
        <v>0</v>
      </c>
      <c r="AR17" s="97">
        <f>iferror(VLOOKUP($F17&amp;"-"&amp;$G17,SUMATORIAS!$A$2:$K$81,11,False),"")</f>
        <v>60</v>
      </c>
      <c r="AS17" s="97"/>
      <c r="AT17" s="95">
        <f t="shared" si="24"/>
        <v>79.3</v>
      </c>
      <c r="AU17" s="97">
        <v>80.0</v>
      </c>
      <c r="AV17" s="97">
        <v>95.0</v>
      </c>
      <c r="AW17" s="97">
        <v>77.0</v>
      </c>
      <c r="AX17" s="97">
        <v>90.0</v>
      </c>
      <c r="AY17" s="97">
        <v>90.0</v>
      </c>
      <c r="AZ17" s="97">
        <v>0.0</v>
      </c>
      <c r="BA17" s="97">
        <v>66.0</v>
      </c>
      <c r="BB17" s="97">
        <v>0.0</v>
      </c>
      <c r="BC17" s="97">
        <v>0.0</v>
      </c>
      <c r="BD17" s="97">
        <v>0.0</v>
      </c>
      <c r="BE17" s="98">
        <f>ifna(VLOOKUP($M17,Cuestionario!$C$2:$F$45,3,FALSE),0)</f>
        <v>100</v>
      </c>
      <c r="BF17" s="98" t="str">
        <f>ifna(vlookup(M17,Cuestionario!$C$2:$F$45,4,FALSE),0)</f>
        <v>control</v>
      </c>
      <c r="BG17" s="99">
        <f t="shared" si="16"/>
        <v>49.8</v>
      </c>
      <c r="BH17" s="109">
        <v>95.0</v>
      </c>
      <c r="BI17" s="108">
        <v>0.0</v>
      </c>
      <c r="BJ17" s="97">
        <v>100.0</v>
      </c>
      <c r="BK17" s="97">
        <v>100.0</v>
      </c>
      <c r="BL17" s="97">
        <v>100.0</v>
      </c>
      <c r="BM17" s="97">
        <v>65.0</v>
      </c>
      <c r="BN17" s="97">
        <v>0.0</v>
      </c>
      <c r="BO17" s="97">
        <v>90.0</v>
      </c>
      <c r="BP17" s="97">
        <v>100.0</v>
      </c>
      <c r="BQ17" s="97">
        <v>50.0</v>
      </c>
      <c r="BR17" s="102">
        <f t="shared" si="23"/>
        <v>70</v>
      </c>
      <c r="BS17" s="103">
        <v>100.0</v>
      </c>
      <c r="BT17" s="103">
        <v>80.0</v>
      </c>
      <c r="BU17" s="103">
        <v>0.0</v>
      </c>
      <c r="BV17" s="103">
        <v>0.0</v>
      </c>
      <c r="BW17" s="103">
        <v>0.0</v>
      </c>
      <c r="BX17" s="103">
        <v>0.0</v>
      </c>
      <c r="BY17" s="103">
        <v>70.0</v>
      </c>
      <c r="BZ17" s="103">
        <v>100.0</v>
      </c>
      <c r="CA17" s="97"/>
      <c r="CB17" s="95">
        <f t="shared" si="18"/>
        <v>43.75</v>
      </c>
    </row>
    <row r="18" ht="15.75" customHeight="1">
      <c r="A18" s="40" t="str">
        <f t="shared" si="2"/>
        <v>202069552-0</v>
      </c>
      <c r="B18" s="87">
        <f t="shared" si="3"/>
        <v>0</v>
      </c>
      <c r="C18" s="104">
        <v>14.0</v>
      </c>
      <c r="D18" s="105">
        <v>2.02069552E8</v>
      </c>
      <c r="E18" s="105">
        <v>0.0</v>
      </c>
      <c r="F18" s="105">
        <v>2.0286505E7</v>
      </c>
      <c r="G18" s="105">
        <v>4.0</v>
      </c>
      <c r="H18" s="105" t="s">
        <v>115</v>
      </c>
      <c r="I18" s="105" t="s">
        <v>116</v>
      </c>
      <c r="J18" s="105" t="s">
        <v>117</v>
      </c>
      <c r="K18" s="105">
        <v>1.0</v>
      </c>
      <c r="L18" s="105" t="s">
        <v>62</v>
      </c>
      <c r="M18" s="105" t="s">
        <v>118</v>
      </c>
      <c r="N18" s="90">
        <f t="shared" si="4"/>
        <v>0</v>
      </c>
      <c r="O18" s="90">
        <f t="shared" si="5"/>
        <v>0</v>
      </c>
      <c r="P18" s="90">
        <f t="shared" si="6"/>
        <v>0</v>
      </c>
      <c r="Q18" s="90">
        <f t="shared" si="7"/>
        <v>41.7</v>
      </c>
      <c r="R18" s="90">
        <f t="shared" si="8"/>
        <v>0</v>
      </c>
      <c r="S18" s="90">
        <f t="shared" si="9"/>
        <v>0</v>
      </c>
      <c r="T18" s="90">
        <f t="shared" si="10"/>
        <v>0</v>
      </c>
      <c r="U18" s="91">
        <f t="shared" si="11"/>
        <v>0</v>
      </c>
      <c r="V18" s="92">
        <f t="shared" si="12"/>
        <v>0</v>
      </c>
      <c r="W18" s="93"/>
      <c r="X18" s="94"/>
      <c r="Y18" s="94"/>
      <c r="Z18" s="95">
        <f t="shared" si="13"/>
        <v>0</v>
      </c>
      <c r="AA18" s="94"/>
      <c r="AB18" s="94"/>
      <c r="AC18" s="96"/>
      <c r="AD18" s="95">
        <f t="shared" si="14"/>
        <v>0</v>
      </c>
      <c r="AE18" s="94"/>
      <c r="AF18" s="94"/>
      <c r="AG18" s="96"/>
      <c r="AH18" s="95">
        <f t="shared" si="15"/>
        <v>0</v>
      </c>
      <c r="AI18" s="97">
        <f>iferror(VLOOKUP($F18&amp;"-"&amp;$G18,SUMATORIAS!$A$2:$K$81,2,False),"")</f>
        <v>100</v>
      </c>
      <c r="AJ18" s="97">
        <f>iferror(VLOOKUP($F18&amp;"-"&amp;$G18,SUMATORIAS!$A$2:$K$81,3,False),"")</f>
        <v>100</v>
      </c>
      <c r="AK18" s="97">
        <f>iferror(VLOOKUP($F18&amp;"-"&amp;$G18,SUMATORIAS!$A$2:$K$81,4,False),"")</f>
        <v>0</v>
      </c>
      <c r="AL18" s="97">
        <f>iferror(VLOOKUP($F18&amp;"-"&amp;$G18,SUMATORIAS!$A$2:$K$81,5,False),"")</f>
        <v>40</v>
      </c>
      <c r="AM18" s="97">
        <f>iferror(VLOOKUP($F18&amp;"-"&amp;$G18,SUMATORIAS!$A$2:$K$81,6,False),"")</f>
        <v>50</v>
      </c>
      <c r="AN18" s="97">
        <f>iferror(VLOOKUP($F18&amp;"-"&amp;$G18,SUMATORIAS!$A$2:$K$81,7,False),"")</f>
        <v>60</v>
      </c>
      <c r="AO18" s="97">
        <f>iferror(VLOOKUP($F18&amp;"-"&amp;$G18,SUMATORIAS!$A$2:$K$81,8,False),"")</f>
        <v>17</v>
      </c>
      <c r="AP18" s="97">
        <f>iferror(VLOOKUP($F18&amp;"-"&amp;$G18,SUMATORIAS!$A$2:$K$81,9,False),"")</f>
        <v>50</v>
      </c>
      <c r="AQ18" s="97">
        <f>iferror(VLOOKUP($F18&amp;"-"&amp;$G18,SUMATORIAS!$A$2:$K$81,10,False),"")</f>
        <v>0</v>
      </c>
      <c r="AR18" s="97">
        <f>iferror(VLOOKUP($F18&amp;"-"&amp;$G18,SUMATORIAS!$A$2:$K$81,11,False),"")</f>
        <v>0</v>
      </c>
      <c r="AS18" s="97"/>
      <c r="AT18" s="95">
        <f>iferror(AVERAGE(AI18:AS18),0)</f>
        <v>41.7</v>
      </c>
      <c r="AU18" s="97">
        <v>0.0</v>
      </c>
      <c r="AV18" s="97">
        <v>0.0</v>
      </c>
      <c r="AW18" s="97">
        <v>0.0</v>
      </c>
      <c r="AX18" s="97">
        <v>0.0</v>
      </c>
      <c r="AY18" s="97">
        <v>0.0</v>
      </c>
      <c r="AZ18" s="97">
        <v>0.0</v>
      </c>
      <c r="BA18" s="97">
        <v>0.0</v>
      </c>
      <c r="BB18" s="97">
        <v>0.0</v>
      </c>
      <c r="BC18" s="97">
        <v>0.0</v>
      </c>
      <c r="BD18" s="97">
        <v>0.0</v>
      </c>
      <c r="BE18" s="98">
        <f>ifna(VLOOKUP($M18,Cuestionario!$C$2:$F$45,3,FALSE),0)</f>
        <v>0</v>
      </c>
      <c r="BF18" s="98">
        <f>ifna(vlookup(M18,Cuestionario!$C$2:$F$45,4,FALSE),0)</f>
        <v>0</v>
      </c>
      <c r="BG18" s="99">
        <f t="shared" si="16"/>
        <v>0</v>
      </c>
      <c r="BH18" s="109">
        <v>0.0</v>
      </c>
      <c r="BI18" s="110">
        <v>0.0</v>
      </c>
      <c r="BJ18" s="97">
        <v>0.0</v>
      </c>
      <c r="BK18" s="97">
        <v>0.0</v>
      </c>
      <c r="BL18" s="97">
        <v>0.0</v>
      </c>
      <c r="BM18" s="97">
        <v>0.0</v>
      </c>
      <c r="BN18" s="97">
        <v>0.0</v>
      </c>
      <c r="BO18" s="97">
        <v>0.0</v>
      </c>
      <c r="BP18" s="97">
        <v>0.0</v>
      </c>
      <c r="BQ18" s="97">
        <v>0.0</v>
      </c>
      <c r="BR18" s="102">
        <f t="shared" si="23"/>
        <v>0</v>
      </c>
      <c r="BS18" s="103">
        <v>0.0</v>
      </c>
      <c r="BT18" s="103">
        <v>0.0</v>
      </c>
      <c r="BU18" s="103">
        <v>0.0</v>
      </c>
      <c r="BV18" s="103">
        <v>0.0</v>
      </c>
      <c r="BW18" s="103">
        <v>0.0</v>
      </c>
      <c r="BX18" s="103">
        <v>0.0</v>
      </c>
      <c r="BY18" s="103">
        <v>0.0</v>
      </c>
      <c r="BZ18" s="103">
        <v>0.0</v>
      </c>
      <c r="CA18" s="97"/>
      <c r="CB18" s="95">
        <f t="shared" si="18"/>
        <v>0</v>
      </c>
    </row>
    <row r="19" ht="15.75" customHeight="1">
      <c r="A19" s="40" t="str">
        <f t="shared" si="2"/>
        <v>202169531-1</v>
      </c>
      <c r="B19" s="87">
        <f t="shared" si="3"/>
        <v>83</v>
      </c>
      <c r="C19" s="104">
        <v>15.0</v>
      </c>
      <c r="D19" s="105">
        <v>2.02169531E8</v>
      </c>
      <c r="E19" s="105">
        <v>1.0</v>
      </c>
      <c r="F19" s="105">
        <v>2.0776709E7</v>
      </c>
      <c r="G19" s="105">
        <v>3.0</v>
      </c>
      <c r="H19" s="105" t="s">
        <v>119</v>
      </c>
      <c r="I19" s="105" t="s">
        <v>120</v>
      </c>
      <c r="J19" s="105" t="s">
        <v>121</v>
      </c>
      <c r="K19" s="105">
        <v>1.0</v>
      </c>
      <c r="L19" s="105" t="s">
        <v>62</v>
      </c>
      <c r="M19" s="105" t="s">
        <v>122</v>
      </c>
      <c r="N19" s="90">
        <f t="shared" si="4"/>
        <v>60</v>
      </c>
      <c r="O19" s="90">
        <f t="shared" si="5"/>
        <v>95</v>
      </c>
      <c r="P19" s="90">
        <f t="shared" si="6"/>
        <v>78</v>
      </c>
      <c r="Q19" s="90">
        <f t="shared" si="7"/>
        <v>89</v>
      </c>
      <c r="R19" s="90">
        <f t="shared" si="8"/>
        <v>43.1</v>
      </c>
      <c r="S19" s="90">
        <f t="shared" si="9"/>
        <v>98.5</v>
      </c>
      <c r="T19" s="90">
        <f t="shared" si="10"/>
        <v>87.5</v>
      </c>
      <c r="U19" s="91">
        <f t="shared" si="11"/>
        <v>0</v>
      </c>
      <c r="V19" s="92">
        <f t="shared" si="12"/>
        <v>83</v>
      </c>
      <c r="W19" s="93">
        <v>20.0</v>
      </c>
      <c r="X19" s="94">
        <v>30.0</v>
      </c>
      <c r="Y19" s="94">
        <v>10.0</v>
      </c>
      <c r="Z19" s="95">
        <f t="shared" si="13"/>
        <v>60</v>
      </c>
      <c r="AA19" s="94">
        <v>60.0</v>
      </c>
      <c r="AB19" s="94">
        <v>35.0</v>
      </c>
      <c r="AC19" s="96">
        <v>1.0</v>
      </c>
      <c r="AD19" s="95">
        <f t="shared" si="14"/>
        <v>95</v>
      </c>
      <c r="AE19" s="94"/>
      <c r="AF19" s="94"/>
      <c r="AG19" s="96"/>
      <c r="AH19" s="95">
        <f t="shared" si="15"/>
        <v>0</v>
      </c>
      <c r="AI19" s="97">
        <f>iferror(VLOOKUP($F19&amp;"-"&amp;$G19,SUMATORIAS!$A$2:$K$81,2,False),"")</f>
        <v>100</v>
      </c>
      <c r="AJ19" s="97">
        <f>iferror(VLOOKUP($F19&amp;"-"&amp;$G19,SUMATORIAS!$A$2:$K$81,3,False),"")</f>
        <v>100</v>
      </c>
      <c r="AK19" s="97">
        <f>iferror(VLOOKUP($F19&amp;"-"&amp;$G19,SUMATORIAS!$A$2:$K$81,4,False),"")</f>
        <v>100</v>
      </c>
      <c r="AL19" s="97">
        <f>iferror(VLOOKUP($F19&amp;"-"&amp;$G19,SUMATORIAS!$A$2:$K$81,5,False),"")</f>
        <v>50</v>
      </c>
      <c r="AM19" s="97">
        <f>iferror(VLOOKUP($F19&amp;"-"&amp;$G19,SUMATORIAS!$A$2:$K$81,6,False),"")</f>
        <v>100</v>
      </c>
      <c r="AN19" s="97">
        <f>iferror(VLOOKUP($F19&amp;"-"&amp;$G19,SUMATORIAS!$A$2:$K$81,7,False),"")</f>
        <v>80</v>
      </c>
      <c r="AO19" s="97">
        <f>iferror(VLOOKUP($F19&amp;"-"&amp;$G19,SUMATORIAS!$A$2:$K$81,8,False),"")</f>
        <v>60</v>
      </c>
      <c r="AP19" s="97">
        <f>iferror(VLOOKUP($F19&amp;"-"&amp;$G19,SUMATORIAS!$A$2:$K$81,9,False),"")</f>
        <v>100</v>
      </c>
      <c r="AQ19" s="97">
        <f>iferror(VLOOKUP($F19&amp;"-"&amp;$G19,SUMATORIAS!$A$2:$K$81,10,False),"")</f>
        <v>40</v>
      </c>
      <c r="AR19" s="97">
        <f>iferror(VLOOKUP($F19&amp;"-"&amp;$G19,SUMATORIAS!$A$2:$K$81,11,False),"")</f>
        <v>100</v>
      </c>
      <c r="AS19" s="97"/>
      <c r="AT19" s="95">
        <f t="shared" ref="AT19:AT20" si="25">iferror((SUM(AI19:AR19)-SMALL(AI19:AR19,1)+100)/10,0)</f>
        <v>89</v>
      </c>
      <c r="AU19" s="97">
        <v>0.0</v>
      </c>
      <c r="AV19" s="97">
        <v>69.0</v>
      </c>
      <c r="AW19" s="97">
        <v>100.0</v>
      </c>
      <c r="AX19" s="97">
        <v>100.0</v>
      </c>
      <c r="AY19" s="97">
        <v>0.0</v>
      </c>
      <c r="AZ19" s="97">
        <v>0.0</v>
      </c>
      <c r="BA19" s="97">
        <v>62.0</v>
      </c>
      <c r="BB19" s="97">
        <v>0.0</v>
      </c>
      <c r="BC19" s="97">
        <v>0.0</v>
      </c>
      <c r="BD19" s="97">
        <v>100.0</v>
      </c>
      <c r="BE19" s="98">
        <f>ifna(VLOOKUP($M19,Cuestionario!$C$2:$F$45,3,FALSE),0)</f>
        <v>100</v>
      </c>
      <c r="BF19" s="98" t="str">
        <f>ifna(vlookup(M19,Cuestionario!$C$2:$F$45,4,FALSE),0)</f>
        <v>control</v>
      </c>
      <c r="BG19" s="99">
        <f t="shared" si="16"/>
        <v>43.1</v>
      </c>
      <c r="BH19" s="109">
        <v>90.0</v>
      </c>
      <c r="BI19" s="110">
        <v>100.0</v>
      </c>
      <c r="BJ19" s="97">
        <v>100.0</v>
      </c>
      <c r="BK19" s="97">
        <v>100.0</v>
      </c>
      <c r="BL19" s="97">
        <v>100.0</v>
      </c>
      <c r="BM19" s="97">
        <v>100.0</v>
      </c>
      <c r="BN19" s="97">
        <v>100.0</v>
      </c>
      <c r="BO19" s="97">
        <v>100.0</v>
      </c>
      <c r="BP19" s="97">
        <v>100.0</v>
      </c>
      <c r="BQ19" s="97">
        <v>95.0</v>
      </c>
      <c r="BR19" s="102">
        <f t="shared" si="23"/>
        <v>98.5</v>
      </c>
      <c r="BS19" s="103">
        <v>100.0</v>
      </c>
      <c r="BT19" s="103">
        <v>100.0</v>
      </c>
      <c r="BU19" s="103">
        <v>100.0</v>
      </c>
      <c r="BV19" s="103">
        <v>100.0</v>
      </c>
      <c r="BW19" s="103">
        <v>100.0</v>
      </c>
      <c r="BX19" s="103">
        <v>100.0</v>
      </c>
      <c r="BY19" s="103">
        <v>100.0</v>
      </c>
      <c r="BZ19" s="103">
        <v>0.0</v>
      </c>
      <c r="CA19" s="97"/>
      <c r="CB19" s="95">
        <f t="shared" si="18"/>
        <v>87.5</v>
      </c>
    </row>
    <row r="20" ht="15.75" customHeight="1">
      <c r="A20" s="40" t="str">
        <f t="shared" si="2"/>
        <v>202169515-k</v>
      </c>
      <c r="B20" s="87">
        <f t="shared" si="3"/>
        <v>77</v>
      </c>
      <c r="C20" s="104">
        <v>16.0</v>
      </c>
      <c r="D20" s="105">
        <v>2.02169515E8</v>
      </c>
      <c r="E20" s="105" t="s">
        <v>64</v>
      </c>
      <c r="F20" s="105">
        <v>2.0880988E7</v>
      </c>
      <c r="G20" s="105">
        <v>1.0</v>
      </c>
      <c r="H20" s="105" t="s">
        <v>123</v>
      </c>
      <c r="I20" s="105" t="s">
        <v>124</v>
      </c>
      <c r="J20" s="105" t="s">
        <v>125</v>
      </c>
      <c r="K20" s="105">
        <v>1.0</v>
      </c>
      <c r="L20" s="105" t="s">
        <v>62</v>
      </c>
      <c r="M20" s="105" t="s">
        <v>126</v>
      </c>
      <c r="N20" s="90">
        <f t="shared" si="4"/>
        <v>46</v>
      </c>
      <c r="O20" s="90">
        <f t="shared" si="5"/>
        <v>35</v>
      </c>
      <c r="P20" s="90">
        <f t="shared" si="6"/>
        <v>73</v>
      </c>
      <c r="Q20" s="90">
        <f t="shared" si="7"/>
        <v>73</v>
      </c>
      <c r="R20" s="90">
        <f t="shared" si="8"/>
        <v>92.7</v>
      </c>
      <c r="S20" s="90">
        <f t="shared" si="9"/>
        <v>89.5</v>
      </c>
      <c r="T20" s="90">
        <f t="shared" si="10"/>
        <v>75</v>
      </c>
      <c r="U20" s="91">
        <f t="shared" si="11"/>
        <v>100</v>
      </c>
      <c r="V20" s="92">
        <f t="shared" si="12"/>
        <v>77</v>
      </c>
      <c r="W20" s="93">
        <v>11.0</v>
      </c>
      <c r="X20" s="94">
        <v>30.0</v>
      </c>
      <c r="Y20" s="94">
        <v>5.0</v>
      </c>
      <c r="Z20" s="95">
        <f t="shared" si="13"/>
        <v>46</v>
      </c>
      <c r="AA20" s="94">
        <v>30.0</v>
      </c>
      <c r="AB20" s="94">
        <v>5.0</v>
      </c>
      <c r="AC20" s="96">
        <v>1.0</v>
      </c>
      <c r="AD20" s="95">
        <f t="shared" si="14"/>
        <v>35</v>
      </c>
      <c r="AE20" s="94">
        <v>100.0</v>
      </c>
      <c r="AF20" s="94"/>
      <c r="AG20" s="96">
        <v>1.0</v>
      </c>
      <c r="AH20" s="95">
        <f t="shared" si="15"/>
        <v>100</v>
      </c>
      <c r="AI20" s="97">
        <f>iferror(VLOOKUP($F20&amp;"-"&amp;$G20,SUMATORIAS!$A$2:$K$81,2,False),"")</f>
        <v>100</v>
      </c>
      <c r="AJ20" s="97">
        <f>iferror(VLOOKUP($F20&amp;"-"&amp;$G20,SUMATORIAS!$A$2:$K$81,3,False),"")</f>
        <v>60</v>
      </c>
      <c r="AK20" s="97">
        <f>iferror(VLOOKUP($F20&amp;"-"&amp;$G20,SUMATORIAS!$A$2:$K$81,4,False),"")</f>
        <v>0</v>
      </c>
      <c r="AL20" s="97">
        <f>iferror(VLOOKUP($F20&amp;"-"&amp;$G20,SUMATORIAS!$A$2:$K$81,5,False),"")</f>
        <v>100</v>
      </c>
      <c r="AM20" s="97">
        <f>iferror(VLOOKUP($F20&amp;"-"&amp;$G20,SUMATORIAS!$A$2:$K$81,6,False),"")</f>
        <v>50</v>
      </c>
      <c r="AN20" s="97">
        <f>iferror(VLOOKUP($F20&amp;"-"&amp;$G20,SUMATORIAS!$A$2:$K$81,7,False),"")</f>
        <v>40</v>
      </c>
      <c r="AO20" s="97">
        <f>iferror(VLOOKUP($F20&amp;"-"&amp;$G20,SUMATORIAS!$A$2:$K$81,8,False),"")</f>
        <v>60</v>
      </c>
      <c r="AP20" s="97">
        <f>iferror(VLOOKUP($F20&amp;"-"&amp;$G20,SUMATORIAS!$A$2:$K$81,9,False),"")</f>
        <v>100</v>
      </c>
      <c r="AQ20" s="97">
        <f>iferror(VLOOKUP($F20&amp;"-"&amp;$G20,SUMATORIAS!$A$2:$K$81,10,False),"")</f>
        <v>20</v>
      </c>
      <c r="AR20" s="97">
        <f>iferror(VLOOKUP($F20&amp;"-"&amp;$G20,SUMATORIAS!$A$2:$K$81,11,False),"")</f>
        <v>100</v>
      </c>
      <c r="AS20" s="97"/>
      <c r="AT20" s="95">
        <f t="shared" si="25"/>
        <v>73</v>
      </c>
      <c r="AU20" s="97">
        <v>95.0</v>
      </c>
      <c r="AV20" s="97">
        <v>100.0</v>
      </c>
      <c r="AW20" s="97">
        <v>100.0</v>
      </c>
      <c r="AX20" s="97">
        <v>100.0</v>
      </c>
      <c r="AY20" s="97">
        <v>100.0</v>
      </c>
      <c r="AZ20" s="97">
        <v>100.0</v>
      </c>
      <c r="BA20" s="97">
        <v>66.0</v>
      </c>
      <c r="BB20" s="97">
        <v>100.0</v>
      </c>
      <c r="BC20" s="97">
        <v>100.0</v>
      </c>
      <c r="BD20" s="97">
        <v>66.0</v>
      </c>
      <c r="BE20" s="98">
        <f>ifna(VLOOKUP($M20,Cuestionario!$C$2:$F$45,3,FALSE),0)</f>
        <v>100</v>
      </c>
      <c r="BF20" s="98" t="str">
        <f>ifna(vlookup(M20,Cuestionario!$C$2:$F$45,4,FALSE),0)</f>
        <v>control</v>
      </c>
      <c r="BG20" s="99">
        <f t="shared" si="16"/>
        <v>92.7</v>
      </c>
      <c r="BH20" s="109">
        <v>90.0</v>
      </c>
      <c r="BI20" s="110">
        <v>100.0</v>
      </c>
      <c r="BJ20" s="97">
        <v>100.0</v>
      </c>
      <c r="BK20" s="97">
        <v>100.0</v>
      </c>
      <c r="BL20" s="97">
        <v>100.0</v>
      </c>
      <c r="BM20" s="97">
        <v>80.0</v>
      </c>
      <c r="BN20" s="97">
        <v>65.0</v>
      </c>
      <c r="BO20" s="97">
        <v>100.0</v>
      </c>
      <c r="BP20" s="97">
        <v>65.0</v>
      </c>
      <c r="BQ20" s="97">
        <v>95.0</v>
      </c>
      <c r="BR20" s="102">
        <f t="shared" si="23"/>
        <v>89.5</v>
      </c>
      <c r="BS20" s="103">
        <v>100.0</v>
      </c>
      <c r="BT20" s="103">
        <v>100.0</v>
      </c>
      <c r="BU20" s="103">
        <v>100.0</v>
      </c>
      <c r="BV20" s="103">
        <v>100.0</v>
      </c>
      <c r="BW20" s="103">
        <v>100.0</v>
      </c>
      <c r="BX20" s="103">
        <v>0.0</v>
      </c>
      <c r="BY20" s="103">
        <v>100.0</v>
      </c>
      <c r="BZ20" s="103">
        <v>0.0</v>
      </c>
      <c r="CA20" s="97"/>
      <c r="CB20" s="95">
        <f t="shared" si="18"/>
        <v>75</v>
      </c>
    </row>
    <row r="21" ht="15.75" customHeight="1">
      <c r="A21" s="40" t="str">
        <f t="shared" si="2"/>
        <v>202069543-1</v>
      </c>
      <c r="B21" s="87">
        <f t="shared" si="3"/>
        <v>73</v>
      </c>
      <c r="C21" s="104">
        <v>17.0</v>
      </c>
      <c r="D21" s="105">
        <v>2.02069543E8</v>
      </c>
      <c r="E21" s="105">
        <v>1.0</v>
      </c>
      <c r="F21" s="105">
        <v>2.0820073E7</v>
      </c>
      <c r="G21" s="105">
        <v>9.0</v>
      </c>
      <c r="H21" s="105" t="s">
        <v>127</v>
      </c>
      <c r="I21" s="105" t="s">
        <v>128</v>
      </c>
      <c r="J21" s="105" t="s">
        <v>129</v>
      </c>
      <c r="K21" s="105">
        <v>1.0</v>
      </c>
      <c r="L21" s="105" t="s">
        <v>62</v>
      </c>
      <c r="M21" s="105" t="s">
        <v>130</v>
      </c>
      <c r="N21" s="90">
        <f t="shared" si="4"/>
        <v>55</v>
      </c>
      <c r="O21" s="90">
        <f t="shared" si="5"/>
        <v>75</v>
      </c>
      <c r="P21" s="90">
        <f t="shared" si="6"/>
        <v>65</v>
      </c>
      <c r="Q21" s="90">
        <f t="shared" si="7"/>
        <v>86.7</v>
      </c>
      <c r="R21" s="90">
        <f t="shared" si="8"/>
        <v>100</v>
      </c>
      <c r="S21" s="90">
        <f t="shared" si="9"/>
        <v>69</v>
      </c>
      <c r="T21" s="90">
        <f t="shared" si="10"/>
        <v>86.5</v>
      </c>
      <c r="U21" s="91">
        <f t="shared" si="11"/>
        <v>0</v>
      </c>
      <c r="V21" s="92">
        <f t="shared" si="12"/>
        <v>73</v>
      </c>
      <c r="W21" s="93">
        <v>20.0</v>
      </c>
      <c r="X21" s="94">
        <v>30.0</v>
      </c>
      <c r="Y21" s="94">
        <v>5.0</v>
      </c>
      <c r="Z21" s="95">
        <f t="shared" si="13"/>
        <v>55</v>
      </c>
      <c r="AA21" s="94">
        <v>55.0</v>
      </c>
      <c r="AB21" s="94">
        <v>20.0</v>
      </c>
      <c r="AC21" s="96">
        <v>1.0</v>
      </c>
      <c r="AD21" s="95">
        <f t="shared" si="14"/>
        <v>75</v>
      </c>
      <c r="AE21" s="94"/>
      <c r="AF21" s="94"/>
      <c r="AG21" s="96"/>
      <c r="AH21" s="95">
        <f t="shared" si="15"/>
        <v>0</v>
      </c>
      <c r="AI21" s="97">
        <f>iferror(VLOOKUP($F21&amp;"-"&amp;$G21,SUMATORIAS!$A$2:$K$81,2,False),"")</f>
        <v>100</v>
      </c>
      <c r="AJ21" s="97">
        <f>iferror(VLOOKUP($F21&amp;"-"&amp;$G21,SUMATORIAS!$A$2:$K$81,3,False),"")</f>
        <v>60</v>
      </c>
      <c r="AK21" s="97">
        <f>iferror(VLOOKUP($F21&amp;"-"&amp;$G21,SUMATORIAS!$A$2:$K$81,4,False),"")</f>
        <v>100</v>
      </c>
      <c r="AL21" s="97">
        <f>iferror(VLOOKUP($F21&amp;"-"&amp;$G21,SUMATORIAS!$A$2:$K$81,5,False),"")</f>
        <v>100</v>
      </c>
      <c r="AM21" s="97">
        <f>iferror(VLOOKUP($F21&amp;"-"&amp;$G21,SUMATORIAS!$A$2:$K$81,6,False),"")</f>
        <v>100</v>
      </c>
      <c r="AN21" s="97">
        <f>iferror(VLOOKUP($F21&amp;"-"&amp;$G21,SUMATORIAS!$A$2:$K$81,7,False),"")</f>
        <v>100</v>
      </c>
      <c r="AO21" s="97">
        <f>iferror(VLOOKUP($F21&amp;"-"&amp;$G21,SUMATORIAS!$A$2:$K$81,8,False),"")</f>
        <v>67</v>
      </c>
      <c r="AP21" s="97">
        <f>iferror(VLOOKUP($F21&amp;"-"&amp;$G21,SUMATORIAS!$A$2:$K$81,9,False),"")</f>
        <v>100</v>
      </c>
      <c r="AQ21" s="97">
        <f>iferror(VLOOKUP($F21&amp;"-"&amp;$G21,SUMATORIAS!$A$2:$K$81,10,False),"")</f>
        <v>40</v>
      </c>
      <c r="AR21" s="97">
        <f>iferror(VLOOKUP($F21&amp;"-"&amp;$G21,SUMATORIAS!$A$2:$K$81,11,False),"")</f>
        <v>100</v>
      </c>
      <c r="AS21" s="97"/>
      <c r="AT21" s="95">
        <f t="shared" ref="AT21:AT27" si="26">iferror(AVERAGE(AI21:AS21),0)</f>
        <v>86.7</v>
      </c>
      <c r="AU21" s="97">
        <v>100.0</v>
      </c>
      <c r="AV21" s="97">
        <v>100.0</v>
      </c>
      <c r="AW21" s="97">
        <v>100.0</v>
      </c>
      <c r="AX21" s="97">
        <v>100.0</v>
      </c>
      <c r="AY21" s="97">
        <v>100.0</v>
      </c>
      <c r="AZ21" s="97">
        <v>100.0</v>
      </c>
      <c r="BA21" s="97">
        <v>100.0</v>
      </c>
      <c r="BB21" s="97">
        <v>100.0</v>
      </c>
      <c r="BC21" s="97">
        <v>100.0</v>
      </c>
      <c r="BD21" s="97">
        <v>100.0</v>
      </c>
      <c r="BE21" s="98">
        <f>ifna(VLOOKUP($M21,Cuestionario!$C$2:$F$45,3,FALSE),0)</f>
        <v>100</v>
      </c>
      <c r="BF21" s="98" t="str">
        <f>ifna(vlookup(M21,Cuestionario!$C$2:$F$45,4,FALSE),0)</f>
        <v>tarea</v>
      </c>
      <c r="BG21" s="99">
        <f t="shared" si="16"/>
        <v>100</v>
      </c>
      <c r="BH21" s="109">
        <v>100.0</v>
      </c>
      <c r="BI21" s="110">
        <v>100.0</v>
      </c>
      <c r="BJ21" s="97">
        <v>90.0</v>
      </c>
      <c r="BK21" s="97">
        <v>100.0</v>
      </c>
      <c r="BL21" s="97">
        <v>100.0</v>
      </c>
      <c r="BM21" s="97">
        <v>0.0</v>
      </c>
      <c r="BN21" s="97">
        <v>0.0</v>
      </c>
      <c r="BO21" s="97">
        <v>100.0</v>
      </c>
      <c r="BP21" s="97">
        <v>0.0</v>
      </c>
      <c r="BQ21" s="97">
        <v>0.0</v>
      </c>
      <c r="BR21" s="102">
        <f>iferror((sum(BH21:BQ21,BE21)-small(BH21:BQ21,1))/10,0)</f>
        <v>69</v>
      </c>
      <c r="BS21" s="103">
        <v>100.0</v>
      </c>
      <c r="BT21" s="103">
        <v>100.0</v>
      </c>
      <c r="BU21" s="103">
        <v>100.0</v>
      </c>
      <c r="BV21" s="103">
        <v>100.0</v>
      </c>
      <c r="BW21" s="103">
        <v>100.0</v>
      </c>
      <c r="BX21" s="103">
        <v>12.0</v>
      </c>
      <c r="BY21" s="103">
        <v>100.0</v>
      </c>
      <c r="BZ21" s="103">
        <v>80.0</v>
      </c>
      <c r="CA21" s="97"/>
      <c r="CB21" s="95">
        <f t="shared" si="18"/>
        <v>86.5</v>
      </c>
    </row>
    <row r="22" ht="15.75" customHeight="1">
      <c r="A22" s="40" t="str">
        <f t="shared" si="2"/>
        <v>202069550-4</v>
      </c>
      <c r="B22" s="87">
        <f t="shared" si="3"/>
        <v>0</v>
      </c>
      <c r="C22" s="104">
        <v>18.0</v>
      </c>
      <c r="D22" s="105">
        <v>2.0206955E8</v>
      </c>
      <c r="E22" s="105">
        <v>4.0</v>
      </c>
      <c r="F22" s="105">
        <v>2.044766E7</v>
      </c>
      <c r="G22" s="105">
        <v>8.0</v>
      </c>
      <c r="H22" s="105" t="s">
        <v>131</v>
      </c>
      <c r="I22" s="105" t="s">
        <v>112</v>
      </c>
      <c r="J22" s="105" t="s">
        <v>132</v>
      </c>
      <c r="K22" s="105">
        <v>1.0</v>
      </c>
      <c r="L22" s="105" t="s">
        <v>62</v>
      </c>
      <c r="M22" s="105" t="s">
        <v>133</v>
      </c>
      <c r="N22" s="90">
        <f t="shared" si="4"/>
        <v>0</v>
      </c>
      <c r="O22" s="90">
        <f t="shared" si="5"/>
        <v>0</v>
      </c>
      <c r="P22" s="90">
        <f t="shared" si="6"/>
        <v>0</v>
      </c>
      <c r="Q22" s="90">
        <f t="shared" si="7"/>
        <v>47.5</v>
      </c>
      <c r="R22" s="90">
        <f t="shared" si="8"/>
        <v>46.2</v>
      </c>
      <c r="S22" s="90">
        <f t="shared" si="9"/>
        <v>10</v>
      </c>
      <c r="T22" s="90">
        <f t="shared" si="10"/>
        <v>0</v>
      </c>
      <c r="U22" s="91">
        <f t="shared" si="11"/>
        <v>0</v>
      </c>
      <c r="V22" s="92">
        <f t="shared" si="12"/>
        <v>0</v>
      </c>
      <c r="W22" s="93"/>
      <c r="X22" s="94"/>
      <c r="Y22" s="94"/>
      <c r="Z22" s="95">
        <f t="shared" si="13"/>
        <v>0</v>
      </c>
      <c r="AA22" s="94"/>
      <c r="AB22" s="94"/>
      <c r="AC22" s="96"/>
      <c r="AD22" s="95">
        <f t="shared" si="14"/>
        <v>0</v>
      </c>
      <c r="AE22" s="94"/>
      <c r="AF22" s="94"/>
      <c r="AG22" s="96"/>
      <c r="AH22" s="95">
        <f t="shared" si="15"/>
        <v>0</v>
      </c>
      <c r="AI22" s="97">
        <f>iferror(VLOOKUP($F22&amp;"-"&amp;$G22,SUMATORIAS!$A$2:$K$81,2,False),"")</f>
        <v>100</v>
      </c>
      <c r="AJ22" s="97">
        <f>iferror(VLOOKUP($F22&amp;"-"&amp;$G22,SUMATORIAS!$A$2:$K$81,3,False),"")</f>
        <v>100</v>
      </c>
      <c r="AK22" s="97">
        <f>iferror(VLOOKUP($F22&amp;"-"&amp;$G22,SUMATORIAS!$A$2:$K$81,4,False),"")</f>
        <v>100</v>
      </c>
      <c r="AL22" s="97">
        <f>iferror(VLOOKUP($F22&amp;"-"&amp;$G22,SUMATORIAS!$A$2:$K$81,5,False),"")</f>
        <v>100</v>
      </c>
      <c r="AM22" s="97">
        <f>iferror(VLOOKUP($F22&amp;"-"&amp;$G22,SUMATORIAS!$A$2:$K$81,6,False),"")</f>
        <v>75</v>
      </c>
      <c r="AN22" s="97">
        <f>iferror(VLOOKUP($F22&amp;"-"&amp;$G22,SUMATORIAS!$A$2:$K$81,7,False),"")</f>
        <v>0</v>
      </c>
      <c r="AO22" s="97">
        <f>iferror(VLOOKUP($F22&amp;"-"&amp;$G22,SUMATORIAS!$A$2:$K$81,8,False),"")</f>
        <v>0</v>
      </c>
      <c r="AP22" s="97">
        <f>iferror(VLOOKUP($F22&amp;"-"&amp;$G22,SUMATORIAS!$A$2:$K$81,9,False),"")</f>
        <v>0</v>
      </c>
      <c r="AQ22" s="97">
        <f>iferror(VLOOKUP($F22&amp;"-"&amp;$G22,SUMATORIAS!$A$2:$K$81,10,False),"")</f>
        <v>0</v>
      </c>
      <c r="AR22" s="97">
        <f>iferror(VLOOKUP($F22&amp;"-"&amp;$G22,SUMATORIAS!$A$2:$K$81,11,False),"")</f>
        <v>0</v>
      </c>
      <c r="AS22" s="97"/>
      <c r="AT22" s="95">
        <f t="shared" si="26"/>
        <v>47.5</v>
      </c>
      <c r="AU22" s="97">
        <v>0.0</v>
      </c>
      <c r="AV22" s="97">
        <v>100.0</v>
      </c>
      <c r="AW22" s="97">
        <v>91.0</v>
      </c>
      <c r="AX22" s="97">
        <v>91.0</v>
      </c>
      <c r="AY22" s="97">
        <v>84.0</v>
      </c>
      <c r="AZ22" s="97">
        <v>96.0</v>
      </c>
      <c r="BA22" s="97">
        <v>0.0</v>
      </c>
      <c r="BB22" s="97">
        <v>0.0</v>
      </c>
      <c r="BC22" s="97">
        <v>0.0</v>
      </c>
      <c r="BD22" s="97">
        <v>0.0</v>
      </c>
      <c r="BE22" s="98">
        <f>ifna(VLOOKUP($M22,Cuestionario!$C$2:$F$45,3,FALSE),0)</f>
        <v>0</v>
      </c>
      <c r="BF22" s="98">
        <f>ifna(vlookup(M22,Cuestionario!$C$2:$F$45,4,FALSE),0)</f>
        <v>0</v>
      </c>
      <c r="BG22" s="99">
        <f t="shared" si="16"/>
        <v>46.2</v>
      </c>
      <c r="BH22" s="109">
        <v>0.0</v>
      </c>
      <c r="BI22" s="110">
        <v>100.0</v>
      </c>
      <c r="BJ22" s="97">
        <v>0.0</v>
      </c>
      <c r="BK22" s="97">
        <v>0.0</v>
      </c>
      <c r="BL22" s="97">
        <v>0.0</v>
      </c>
      <c r="BM22" s="97">
        <v>0.0</v>
      </c>
      <c r="BN22" s="97">
        <v>0.0</v>
      </c>
      <c r="BO22" s="97">
        <v>0.0</v>
      </c>
      <c r="BP22" s="97">
        <v>0.0</v>
      </c>
      <c r="BQ22" s="97">
        <v>0.0</v>
      </c>
      <c r="BR22" s="102">
        <f t="shared" ref="BR22:BR25" si="27">iferror(AVERAGE(BH22:BQ22),0)</f>
        <v>10</v>
      </c>
      <c r="BS22" s="103">
        <v>0.0</v>
      </c>
      <c r="BT22" s="103">
        <v>0.0</v>
      </c>
      <c r="BU22" s="103">
        <v>0.0</v>
      </c>
      <c r="BV22" s="103">
        <v>0.0</v>
      </c>
      <c r="BW22" s="103">
        <v>0.0</v>
      </c>
      <c r="BX22" s="103">
        <v>0.0</v>
      </c>
      <c r="BY22" s="103">
        <v>0.0</v>
      </c>
      <c r="BZ22" s="103">
        <v>0.0</v>
      </c>
      <c r="CA22" s="97"/>
      <c r="CB22" s="95">
        <f t="shared" si="18"/>
        <v>0</v>
      </c>
    </row>
    <row r="23" ht="15.75" customHeight="1">
      <c r="A23" s="40" t="str">
        <f t="shared" si="2"/>
        <v>202060610-2</v>
      </c>
      <c r="B23" s="87">
        <f t="shared" si="3"/>
        <v>45</v>
      </c>
      <c r="C23" s="104">
        <v>19.0</v>
      </c>
      <c r="D23" s="105">
        <v>2.0206061E8</v>
      </c>
      <c r="E23" s="105">
        <v>2.0</v>
      </c>
      <c r="F23" s="105">
        <v>2.0835867E7</v>
      </c>
      <c r="G23" s="105">
        <v>7.0</v>
      </c>
      <c r="H23" s="105" t="s">
        <v>134</v>
      </c>
      <c r="I23" s="105" t="s">
        <v>135</v>
      </c>
      <c r="J23" s="105" t="s">
        <v>136</v>
      </c>
      <c r="K23" s="105">
        <v>1.0</v>
      </c>
      <c r="L23" s="105" t="s">
        <v>97</v>
      </c>
      <c r="M23" s="105" t="s">
        <v>137</v>
      </c>
      <c r="N23" s="90">
        <f t="shared" si="4"/>
        <v>90</v>
      </c>
      <c r="O23" s="90">
        <f t="shared" si="5"/>
        <v>0</v>
      </c>
      <c r="P23" s="90">
        <f t="shared" si="6"/>
        <v>45</v>
      </c>
      <c r="Q23" s="90">
        <f t="shared" si="7"/>
        <v>57.5</v>
      </c>
      <c r="R23" s="90">
        <f t="shared" si="8"/>
        <v>69.3</v>
      </c>
      <c r="S23" s="90">
        <f t="shared" si="9"/>
        <v>47.5</v>
      </c>
      <c r="T23" s="90">
        <f t="shared" si="10"/>
        <v>12.5</v>
      </c>
      <c r="U23" s="91">
        <f t="shared" si="11"/>
        <v>0</v>
      </c>
      <c r="V23" s="111">
        <f t="shared" si="12"/>
        <v>45</v>
      </c>
      <c r="W23" s="93">
        <v>20.0</v>
      </c>
      <c r="X23" s="94">
        <v>30.0</v>
      </c>
      <c r="Y23" s="94">
        <v>40.0</v>
      </c>
      <c r="Z23" s="95">
        <f t="shared" si="13"/>
        <v>90</v>
      </c>
      <c r="AA23" s="114">
        <v>0.0</v>
      </c>
      <c r="AB23" s="114">
        <v>0.0</v>
      </c>
      <c r="AC23" s="115">
        <v>1.0</v>
      </c>
      <c r="AD23" s="113">
        <f t="shared" si="14"/>
        <v>0</v>
      </c>
      <c r="AE23" s="94"/>
      <c r="AF23" s="94"/>
      <c r="AG23" s="96"/>
      <c r="AH23" s="95">
        <f t="shared" si="15"/>
        <v>0</v>
      </c>
      <c r="AI23" s="97">
        <f>iferror(VLOOKUP($F23&amp;"-"&amp;$G23,SUMATORIAS!$A$2:$K$81,2,False),"")</f>
        <v>100</v>
      </c>
      <c r="AJ23" s="97">
        <f>iferror(VLOOKUP($F23&amp;"-"&amp;$G23,SUMATORIAS!$A$2:$K$81,3,False),"")</f>
        <v>60</v>
      </c>
      <c r="AK23" s="97">
        <f>iferror(VLOOKUP($F23&amp;"-"&amp;$G23,SUMATORIAS!$A$2:$K$81,4,False),"")</f>
        <v>100</v>
      </c>
      <c r="AL23" s="97">
        <f>iferror(VLOOKUP($F23&amp;"-"&amp;$G23,SUMATORIAS!$A$2:$K$81,5,False),"")</f>
        <v>40</v>
      </c>
      <c r="AM23" s="97">
        <f>iferror(VLOOKUP($F23&amp;"-"&amp;$G23,SUMATORIAS!$A$2:$K$81,6,False),"")</f>
        <v>75</v>
      </c>
      <c r="AN23" s="97">
        <f>iferror(VLOOKUP($F23&amp;"-"&amp;$G23,SUMATORIAS!$A$2:$K$81,7,False),"")</f>
        <v>40</v>
      </c>
      <c r="AO23" s="97">
        <f>iferror(VLOOKUP($F23&amp;"-"&amp;$G23,SUMATORIAS!$A$2:$K$81,8,False),"")</f>
        <v>0</v>
      </c>
      <c r="AP23" s="97">
        <f>iferror(VLOOKUP($F23&amp;"-"&amp;$G23,SUMATORIAS!$A$2:$K$81,9,False),"")</f>
        <v>100</v>
      </c>
      <c r="AQ23" s="97">
        <f>iferror(VLOOKUP($F23&amp;"-"&amp;$G23,SUMATORIAS!$A$2:$K$81,10,False),"")</f>
        <v>20</v>
      </c>
      <c r="AR23" s="97">
        <f>iferror(VLOOKUP($F23&amp;"-"&amp;$G23,SUMATORIAS!$A$2:$K$81,11,False),"")</f>
        <v>40</v>
      </c>
      <c r="AS23" s="97"/>
      <c r="AT23" s="95">
        <f t="shared" si="26"/>
        <v>57.5</v>
      </c>
      <c r="AU23" s="97">
        <v>95.0</v>
      </c>
      <c r="AV23" s="97">
        <v>98.0</v>
      </c>
      <c r="AW23" s="97">
        <v>100.0</v>
      </c>
      <c r="AX23" s="97">
        <v>100.0</v>
      </c>
      <c r="AY23" s="97">
        <v>100.0</v>
      </c>
      <c r="AZ23" s="97">
        <v>100.0</v>
      </c>
      <c r="BA23" s="97">
        <v>0.0</v>
      </c>
      <c r="BB23" s="97">
        <v>100.0</v>
      </c>
      <c r="BC23" s="97">
        <v>0.0</v>
      </c>
      <c r="BD23" s="97">
        <v>0.0</v>
      </c>
      <c r="BE23" s="98">
        <f>ifna(VLOOKUP($M23,Cuestionario!$C$2:$F$45,3,FALSE),0)</f>
        <v>0</v>
      </c>
      <c r="BF23" s="98">
        <f>ifna(vlookup(M23,Cuestionario!$C$2:$F$45,4,FALSE),0)</f>
        <v>0</v>
      </c>
      <c r="BG23" s="99">
        <f t="shared" si="16"/>
        <v>69.3</v>
      </c>
      <c r="BH23" s="109">
        <v>90.0</v>
      </c>
      <c r="BI23" s="110">
        <v>90.0</v>
      </c>
      <c r="BJ23" s="97">
        <v>100.0</v>
      </c>
      <c r="BK23" s="97">
        <v>95.0</v>
      </c>
      <c r="BL23" s="97">
        <v>100.0</v>
      </c>
      <c r="BM23" s="97">
        <v>0.0</v>
      </c>
      <c r="BN23" s="97">
        <v>0.0</v>
      </c>
      <c r="BO23" s="97">
        <v>0.0</v>
      </c>
      <c r="BP23" s="97">
        <v>0.0</v>
      </c>
      <c r="BQ23" s="97">
        <v>0.0</v>
      </c>
      <c r="BR23" s="102">
        <f t="shared" si="27"/>
        <v>47.5</v>
      </c>
      <c r="BS23" s="103">
        <v>100.0</v>
      </c>
      <c r="BT23" s="103">
        <v>0.0</v>
      </c>
      <c r="BU23" s="103">
        <v>0.0</v>
      </c>
      <c r="BV23" s="103">
        <v>0.0</v>
      </c>
      <c r="BW23" s="103">
        <v>0.0</v>
      </c>
      <c r="BX23" s="103">
        <v>0.0</v>
      </c>
      <c r="BY23" s="103">
        <v>0.0</v>
      </c>
      <c r="BZ23" s="103">
        <v>0.0</v>
      </c>
      <c r="CA23" s="97"/>
      <c r="CB23" s="95">
        <f t="shared" si="18"/>
        <v>12.5</v>
      </c>
    </row>
    <row r="24" ht="15.75" customHeight="1">
      <c r="A24" s="40" t="str">
        <f t="shared" si="2"/>
        <v>202169514-1</v>
      </c>
      <c r="B24" s="87">
        <f t="shared" si="3"/>
        <v>0</v>
      </c>
      <c r="C24" s="104">
        <v>20.0</v>
      </c>
      <c r="D24" s="105">
        <v>2.02169514E8</v>
      </c>
      <c r="E24" s="105">
        <v>1.0</v>
      </c>
      <c r="F24" s="105">
        <v>2.0579158E7</v>
      </c>
      <c r="G24" s="105">
        <v>2.0</v>
      </c>
      <c r="H24" s="105" t="s">
        <v>138</v>
      </c>
      <c r="I24" s="105" t="s">
        <v>139</v>
      </c>
      <c r="J24" s="105" t="s">
        <v>140</v>
      </c>
      <c r="K24" s="105">
        <v>1.0</v>
      </c>
      <c r="L24" s="105" t="s">
        <v>62</v>
      </c>
      <c r="M24" s="105" t="s">
        <v>141</v>
      </c>
      <c r="N24" s="90">
        <f t="shared" si="4"/>
        <v>0</v>
      </c>
      <c r="O24" s="90">
        <f t="shared" si="5"/>
        <v>0</v>
      </c>
      <c r="P24" s="90">
        <f t="shared" si="6"/>
        <v>0</v>
      </c>
      <c r="Q24" s="90">
        <f t="shared" si="7"/>
        <v>50</v>
      </c>
      <c r="R24" s="90">
        <f t="shared" si="8"/>
        <v>18.4</v>
      </c>
      <c r="S24" s="90">
        <f t="shared" si="9"/>
        <v>7.5</v>
      </c>
      <c r="T24" s="90">
        <f t="shared" si="10"/>
        <v>0</v>
      </c>
      <c r="U24" s="91">
        <f t="shared" si="11"/>
        <v>0</v>
      </c>
      <c r="V24" s="92">
        <f t="shared" si="12"/>
        <v>0</v>
      </c>
      <c r="W24" s="93"/>
      <c r="X24" s="94"/>
      <c r="Y24" s="94"/>
      <c r="Z24" s="95">
        <f t="shared" si="13"/>
        <v>0</v>
      </c>
      <c r="AA24" s="94"/>
      <c r="AB24" s="94"/>
      <c r="AC24" s="96"/>
      <c r="AD24" s="95">
        <f t="shared" si="14"/>
        <v>0</v>
      </c>
      <c r="AE24" s="94"/>
      <c r="AF24" s="94"/>
      <c r="AG24" s="96"/>
      <c r="AH24" s="95">
        <f t="shared" si="15"/>
        <v>0</v>
      </c>
      <c r="AI24" s="97">
        <f>iferror(VLOOKUP($F24&amp;"-"&amp;$G24,SUMATORIAS!$A$2:$K$81,2,False),"")</f>
        <v>100</v>
      </c>
      <c r="AJ24" s="97">
        <f>iferror(VLOOKUP($F24&amp;"-"&amp;$G24,SUMATORIAS!$A$2:$K$81,3,False),"")</f>
        <v>0</v>
      </c>
      <c r="AK24" s="97">
        <f>iferror(VLOOKUP($F24&amp;"-"&amp;$G24,SUMATORIAS!$A$2:$K$81,4,False),"")</f>
        <v>0</v>
      </c>
      <c r="AL24" s="97">
        <f>iferror(VLOOKUP($F24&amp;"-"&amp;$G24,SUMATORIAS!$A$2:$K$81,5,False),"")</f>
        <v>75</v>
      </c>
      <c r="AM24" s="97">
        <f>iferror(VLOOKUP($F24&amp;"-"&amp;$G24,SUMATORIAS!$A$2:$K$81,6,False),"")</f>
        <v>75</v>
      </c>
      <c r="AN24" s="97" t="str">
        <f>iferror(VLOOKUP($F24&amp;"-"&amp;$G24,SUMATORIAS!$A$2:$K$81,7,False),"")</f>
        <v/>
      </c>
      <c r="AO24" s="97" t="str">
        <f>iferror(VLOOKUP($F24&amp;"-"&amp;$G24,SUMATORIAS!$A$2:$K$81,8,False),"")</f>
        <v/>
      </c>
      <c r="AP24" s="97" t="str">
        <f>iferror(VLOOKUP($F24&amp;"-"&amp;$G24,SUMATORIAS!$A$2:$K$81,9,False),"")</f>
        <v/>
      </c>
      <c r="AQ24" s="97" t="str">
        <f>iferror(VLOOKUP($F24&amp;"-"&amp;$G24,SUMATORIAS!$A$2:$K$81,10,False),"")</f>
        <v/>
      </c>
      <c r="AR24" s="97" t="str">
        <f>iferror(VLOOKUP($F24&amp;"-"&amp;$G24,SUMATORIAS!$A$2:$K$81,11,False),"")</f>
        <v/>
      </c>
      <c r="AS24" s="97"/>
      <c r="AT24" s="95">
        <f t="shared" si="26"/>
        <v>50</v>
      </c>
      <c r="AU24" s="97">
        <v>84.0</v>
      </c>
      <c r="AV24" s="97">
        <v>100.0</v>
      </c>
      <c r="AW24" s="97">
        <v>0.0</v>
      </c>
      <c r="AX24" s="97">
        <v>0.0</v>
      </c>
      <c r="AY24" s="97">
        <v>0.0</v>
      </c>
      <c r="AZ24" s="97">
        <v>0.0</v>
      </c>
      <c r="BA24" s="106"/>
      <c r="BB24" s="106"/>
      <c r="BC24" s="106"/>
      <c r="BD24" s="106"/>
      <c r="BE24" s="98">
        <f>ifna(VLOOKUP($M24,Cuestionario!$C$2:$F$45,3,FALSE),0)</f>
        <v>0</v>
      </c>
      <c r="BF24" s="98">
        <f>ifna(vlookup(M24,Cuestionario!$C$2:$F$45,4,FALSE),0)</f>
        <v>0</v>
      </c>
      <c r="BG24" s="99">
        <f t="shared" si="16"/>
        <v>18.4</v>
      </c>
      <c r="BH24" s="109">
        <v>75.0</v>
      </c>
      <c r="BI24" s="110">
        <v>0.0</v>
      </c>
      <c r="BJ24" s="97">
        <v>0.0</v>
      </c>
      <c r="BK24" s="97">
        <v>0.0</v>
      </c>
      <c r="BL24" s="97">
        <v>0.0</v>
      </c>
      <c r="BM24" s="97">
        <v>0.0</v>
      </c>
      <c r="BN24" s="97">
        <v>0.0</v>
      </c>
      <c r="BO24" s="97">
        <v>0.0</v>
      </c>
      <c r="BP24" s="97">
        <v>0.0</v>
      </c>
      <c r="BQ24" s="97">
        <v>0.0</v>
      </c>
      <c r="BR24" s="102">
        <f t="shared" si="27"/>
        <v>7.5</v>
      </c>
      <c r="BS24" s="103">
        <v>0.0</v>
      </c>
      <c r="BT24" s="103">
        <v>0.0</v>
      </c>
      <c r="BU24" s="103">
        <v>0.0</v>
      </c>
      <c r="BV24" s="103">
        <v>0.0</v>
      </c>
      <c r="BW24" s="103">
        <v>0.0</v>
      </c>
      <c r="BX24" s="103">
        <v>0.0</v>
      </c>
      <c r="BY24" s="103">
        <v>0.0</v>
      </c>
      <c r="BZ24" s="103">
        <v>0.0</v>
      </c>
      <c r="CA24" s="97"/>
      <c r="CB24" s="95">
        <f t="shared" si="18"/>
        <v>0</v>
      </c>
    </row>
    <row r="25" ht="15.75" customHeight="1">
      <c r="A25" s="40" t="str">
        <f t="shared" si="2"/>
        <v>202060673-0</v>
      </c>
      <c r="B25" s="87">
        <f t="shared" si="3"/>
        <v>0</v>
      </c>
      <c r="C25" s="104">
        <v>21.0</v>
      </c>
      <c r="D25" s="105">
        <v>2.02060673E8</v>
      </c>
      <c r="E25" s="105">
        <v>0.0</v>
      </c>
      <c r="F25" s="105">
        <v>2.0026968E7</v>
      </c>
      <c r="G25" s="105">
        <v>3.0</v>
      </c>
      <c r="H25" s="105" t="s">
        <v>142</v>
      </c>
      <c r="I25" s="105" t="s">
        <v>143</v>
      </c>
      <c r="J25" s="105" t="s">
        <v>144</v>
      </c>
      <c r="K25" s="105">
        <v>1.0</v>
      </c>
      <c r="L25" s="105" t="s">
        <v>97</v>
      </c>
      <c r="M25" s="105" t="s">
        <v>145</v>
      </c>
      <c r="N25" s="90">
        <f t="shared" si="4"/>
        <v>0</v>
      </c>
      <c r="O25" s="90">
        <f t="shared" si="5"/>
        <v>0</v>
      </c>
      <c r="P25" s="90">
        <f t="shared" si="6"/>
        <v>0</v>
      </c>
      <c r="Q25" s="90">
        <f t="shared" si="7"/>
        <v>13</v>
      </c>
      <c r="R25" s="90">
        <f t="shared" si="8"/>
        <v>0</v>
      </c>
      <c r="S25" s="90">
        <f t="shared" si="9"/>
        <v>0</v>
      </c>
      <c r="T25" s="90">
        <f t="shared" si="10"/>
        <v>0</v>
      </c>
      <c r="U25" s="91">
        <f t="shared" si="11"/>
        <v>0</v>
      </c>
      <c r="V25" s="92">
        <f t="shared" si="12"/>
        <v>0</v>
      </c>
      <c r="W25" s="93"/>
      <c r="X25" s="94"/>
      <c r="Y25" s="94"/>
      <c r="Z25" s="95">
        <f t="shared" si="13"/>
        <v>0</v>
      </c>
      <c r="AA25" s="94"/>
      <c r="AB25" s="94"/>
      <c r="AC25" s="96"/>
      <c r="AD25" s="95">
        <f t="shared" si="14"/>
        <v>0</v>
      </c>
      <c r="AE25" s="94"/>
      <c r="AF25" s="94"/>
      <c r="AG25" s="96"/>
      <c r="AH25" s="95">
        <f t="shared" si="15"/>
        <v>0</v>
      </c>
      <c r="AI25" s="97">
        <f>iferror(VLOOKUP($F25&amp;"-"&amp;$G25,SUMATORIAS!$A$2:$K$81,2,False),"")</f>
        <v>67</v>
      </c>
      <c r="AJ25" s="97">
        <f>iferror(VLOOKUP($F25&amp;"-"&amp;$G25,SUMATORIAS!$A$2:$K$81,3,False),"")</f>
        <v>0</v>
      </c>
      <c r="AK25" s="97">
        <f>iferror(VLOOKUP($F25&amp;"-"&amp;$G25,SUMATORIAS!$A$2:$K$81,4,False),"")</f>
        <v>0</v>
      </c>
      <c r="AL25" s="97">
        <f>iferror(VLOOKUP($F25&amp;"-"&amp;$G25,SUMATORIAS!$A$2:$K$81,5,False),"")</f>
        <v>25</v>
      </c>
      <c r="AM25" s="97">
        <f>iferror(VLOOKUP($F25&amp;"-"&amp;$G25,SUMATORIAS!$A$2:$K$81,6,False),"")</f>
        <v>25</v>
      </c>
      <c r="AN25" s="97">
        <f>iferror(VLOOKUP($F25&amp;"-"&amp;$G25,SUMATORIAS!$A$2:$K$81,7,False),"")</f>
        <v>0</v>
      </c>
      <c r="AO25" s="97">
        <f>iferror(VLOOKUP($F25&amp;"-"&amp;$G25,SUMATORIAS!$A$2:$K$81,8,False),"")</f>
        <v>0</v>
      </c>
      <c r="AP25" s="97">
        <f>iferror(VLOOKUP($F25&amp;"-"&amp;$G25,SUMATORIAS!$A$2:$K$81,9,False),"")</f>
        <v>0</v>
      </c>
      <c r="AQ25" s="97">
        <f>iferror(VLOOKUP($F25&amp;"-"&amp;$G25,SUMATORIAS!$A$2:$K$81,10,False),"")</f>
        <v>0</v>
      </c>
      <c r="AR25" s="97" t="str">
        <f>iferror(VLOOKUP($F25&amp;"-"&amp;$G25,SUMATORIAS!$A$2:$K$81,11,False),"")</f>
        <v/>
      </c>
      <c r="AS25" s="97"/>
      <c r="AT25" s="95">
        <f t="shared" si="26"/>
        <v>13</v>
      </c>
      <c r="AU25" s="97">
        <v>0.0</v>
      </c>
      <c r="AV25" s="97">
        <v>0.0</v>
      </c>
      <c r="AW25" s="97">
        <v>0.0</v>
      </c>
      <c r="AX25" s="97">
        <v>0.0</v>
      </c>
      <c r="AY25" s="97">
        <v>0.0</v>
      </c>
      <c r="AZ25" s="97">
        <v>0.0</v>
      </c>
      <c r="BA25" s="97">
        <v>0.0</v>
      </c>
      <c r="BB25" s="97">
        <v>0.0</v>
      </c>
      <c r="BC25" s="97">
        <v>0.0</v>
      </c>
      <c r="BD25" s="106"/>
      <c r="BE25" s="98">
        <f>ifna(VLOOKUP($M25,Cuestionario!$C$2:$F$45,3,FALSE),0)</f>
        <v>0</v>
      </c>
      <c r="BF25" s="98">
        <f>ifna(vlookup(M25,Cuestionario!$C$2:$F$45,4,FALSE),0)</f>
        <v>0</v>
      </c>
      <c r="BG25" s="99">
        <f t="shared" si="16"/>
        <v>0</v>
      </c>
      <c r="BH25" s="109">
        <v>0.0</v>
      </c>
      <c r="BI25" s="108">
        <v>0.0</v>
      </c>
      <c r="BJ25" s="97">
        <v>0.0</v>
      </c>
      <c r="BK25" s="97">
        <v>0.0</v>
      </c>
      <c r="BL25" s="97">
        <v>0.0</v>
      </c>
      <c r="BM25" s="97">
        <v>0.0</v>
      </c>
      <c r="BN25" s="97">
        <v>0.0</v>
      </c>
      <c r="BO25" s="97">
        <v>0.0</v>
      </c>
      <c r="BP25" s="97">
        <v>0.0</v>
      </c>
      <c r="BQ25" s="97">
        <v>0.0</v>
      </c>
      <c r="BR25" s="102">
        <f t="shared" si="27"/>
        <v>0</v>
      </c>
      <c r="BS25" s="103">
        <v>0.0</v>
      </c>
      <c r="BT25" s="103">
        <v>0.0</v>
      </c>
      <c r="BU25" s="103">
        <v>0.0</v>
      </c>
      <c r="BV25" s="103">
        <v>0.0</v>
      </c>
      <c r="BW25" s="103">
        <v>0.0</v>
      </c>
      <c r="BX25" s="103">
        <v>0.0</v>
      </c>
      <c r="BY25" s="103">
        <v>0.0</v>
      </c>
      <c r="BZ25" s="103">
        <v>0.0</v>
      </c>
      <c r="CA25" s="97"/>
      <c r="CB25" s="95">
        <f t="shared" si="18"/>
        <v>0</v>
      </c>
    </row>
    <row r="26" ht="15.75" customHeight="1">
      <c r="A26" s="40" t="str">
        <f t="shared" si="2"/>
        <v>202169501-k</v>
      </c>
      <c r="B26" s="87">
        <f t="shared" si="3"/>
        <v>81</v>
      </c>
      <c r="C26" s="104">
        <v>22.0</v>
      </c>
      <c r="D26" s="105">
        <v>2.02169501E8</v>
      </c>
      <c r="E26" s="105" t="s">
        <v>64</v>
      </c>
      <c r="F26" s="105">
        <v>2.0951973E7</v>
      </c>
      <c r="G26" s="105">
        <v>9.0</v>
      </c>
      <c r="H26" s="105" t="s">
        <v>146</v>
      </c>
      <c r="I26" s="105" t="s">
        <v>147</v>
      </c>
      <c r="J26" s="105" t="s">
        <v>148</v>
      </c>
      <c r="K26" s="105">
        <v>1.0</v>
      </c>
      <c r="L26" s="105" t="s">
        <v>62</v>
      </c>
      <c r="M26" s="105" t="s">
        <v>149</v>
      </c>
      <c r="N26" s="90">
        <f t="shared" si="4"/>
        <v>55</v>
      </c>
      <c r="O26" s="90">
        <f t="shared" si="5"/>
        <v>85</v>
      </c>
      <c r="P26" s="90">
        <f t="shared" si="6"/>
        <v>70</v>
      </c>
      <c r="Q26" s="90">
        <f t="shared" si="7"/>
        <v>86</v>
      </c>
      <c r="R26" s="90">
        <f t="shared" si="8"/>
        <v>86.6</v>
      </c>
      <c r="S26" s="90">
        <f t="shared" si="9"/>
        <v>98.5</v>
      </c>
      <c r="T26" s="90">
        <f t="shared" si="10"/>
        <v>87.5</v>
      </c>
      <c r="U26" s="91">
        <f t="shared" si="11"/>
        <v>0</v>
      </c>
      <c r="V26" s="92">
        <f t="shared" si="12"/>
        <v>81</v>
      </c>
      <c r="W26" s="93">
        <v>20.0</v>
      </c>
      <c r="X26" s="94">
        <v>30.0</v>
      </c>
      <c r="Y26" s="94">
        <v>5.0</v>
      </c>
      <c r="Z26" s="95">
        <f t="shared" si="13"/>
        <v>55</v>
      </c>
      <c r="AA26" s="94">
        <v>60.0</v>
      </c>
      <c r="AB26" s="94">
        <v>25.0</v>
      </c>
      <c r="AC26" s="96">
        <v>1.0</v>
      </c>
      <c r="AD26" s="95">
        <f t="shared" si="14"/>
        <v>85</v>
      </c>
      <c r="AE26" s="94"/>
      <c r="AF26" s="94"/>
      <c r="AG26" s="96"/>
      <c r="AH26" s="95">
        <f t="shared" si="15"/>
        <v>0</v>
      </c>
      <c r="AI26" s="97">
        <f>iferror(VLOOKUP($F26&amp;"-"&amp;$G26,SUMATORIAS!$A$2:$K$81,2,False),"")</f>
        <v>100</v>
      </c>
      <c r="AJ26" s="97">
        <f>iferror(VLOOKUP($F26&amp;"-"&amp;$G26,SUMATORIAS!$A$2:$K$81,3,False),"")</f>
        <v>100</v>
      </c>
      <c r="AK26" s="97">
        <f>iferror(VLOOKUP($F26&amp;"-"&amp;$G26,SUMATORIAS!$A$2:$K$81,4,False),"")</f>
        <v>100</v>
      </c>
      <c r="AL26" s="97">
        <f>iferror(VLOOKUP($F26&amp;"-"&amp;$G26,SUMATORIAS!$A$2:$K$81,5,False),"")</f>
        <v>75</v>
      </c>
      <c r="AM26" s="97">
        <f>iferror(VLOOKUP($F26&amp;"-"&amp;$G26,SUMATORIAS!$A$2:$K$81,6,False),"")</f>
        <v>25</v>
      </c>
      <c r="AN26" s="97">
        <f>iferror(VLOOKUP($F26&amp;"-"&amp;$G26,SUMATORIAS!$A$2:$K$81,7,False),"")</f>
        <v>60</v>
      </c>
      <c r="AO26" s="97">
        <f>iferror(VLOOKUP($F26&amp;"-"&amp;$G26,SUMATORIAS!$A$2:$K$81,8,False),"")</f>
        <v>100</v>
      </c>
      <c r="AP26" s="97">
        <f>iferror(VLOOKUP($F26&amp;"-"&amp;$G26,SUMATORIAS!$A$2:$K$81,9,False),"")</f>
        <v>100</v>
      </c>
      <c r="AQ26" s="97">
        <f>iferror(VLOOKUP($F26&amp;"-"&amp;$G26,SUMATORIAS!$A$2:$K$81,10,False),"")</f>
        <v>100</v>
      </c>
      <c r="AR26" s="97">
        <f>iferror(VLOOKUP($F26&amp;"-"&amp;$G26,SUMATORIAS!$A$2:$K$81,11,False),"")</f>
        <v>100</v>
      </c>
      <c r="AS26" s="97"/>
      <c r="AT26" s="95">
        <f t="shared" si="26"/>
        <v>86</v>
      </c>
      <c r="AU26" s="97">
        <v>66.0</v>
      </c>
      <c r="AV26" s="97">
        <v>100.0</v>
      </c>
      <c r="AW26" s="97">
        <v>100.0</v>
      </c>
      <c r="AX26" s="97">
        <v>100.0</v>
      </c>
      <c r="AY26" s="97">
        <v>100.0</v>
      </c>
      <c r="AZ26" s="97">
        <v>100.0</v>
      </c>
      <c r="BA26" s="97">
        <v>100.0</v>
      </c>
      <c r="BB26" s="97">
        <v>100.0</v>
      </c>
      <c r="BC26" s="97">
        <v>0.0</v>
      </c>
      <c r="BD26" s="97">
        <v>100.0</v>
      </c>
      <c r="BE26" s="98">
        <f>ifna(VLOOKUP($M26,Cuestionario!$C$2:$F$45,3,FALSE),0)</f>
        <v>100</v>
      </c>
      <c r="BF26" s="98" t="str">
        <f>ifna(vlookup(M26,Cuestionario!$C$2:$F$45,4,FALSE),0)</f>
        <v>tarea</v>
      </c>
      <c r="BG26" s="99">
        <f t="shared" si="16"/>
        <v>86.6</v>
      </c>
      <c r="BH26" s="109">
        <v>95.0</v>
      </c>
      <c r="BI26" s="110">
        <v>100.0</v>
      </c>
      <c r="BJ26" s="97">
        <v>80.0</v>
      </c>
      <c r="BK26" s="97">
        <v>100.0</v>
      </c>
      <c r="BL26" s="97">
        <v>90.0</v>
      </c>
      <c r="BM26" s="97">
        <v>100.0</v>
      </c>
      <c r="BN26" s="97">
        <v>100.0</v>
      </c>
      <c r="BO26" s="97">
        <v>100.0</v>
      </c>
      <c r="BP26" s="97">
        <v>100.0</v>
      </c>
      <c r="BQ26" s="97">
        <v>100.0</v>
      </c>
      <c r="BR26" s="102">
        <f t="shared" ref="BR26:BR27" si="28">iferror((sum(BH26:BQ26,BE26)-small(BH26:BQ26,1))/10,0)</f>
        <v>98.5</v>
      </c>
      <c r="BS26" s="103">
        <v>100.0</v>
      </c>
      <c r="BT26" s="103">
        <v>100.0</v>
      </c>
      <c r="BU26" s="103">
        <v>100.0</v>
      </c>
      <c r="BV26" s="103">
        <v>0.0</v>
      </c>
      <c r="BW26" s="103">
        <v>100.0</v>
      </c>
      <c r="BX26" s="103">
        <v>100.0</v>
      </c>
      <c r="BY26" s="103">
        <v>100.0</v>
      </c>
      <c r="BZ26" s="103">
        <v>100.0</v>
      </c>
      <c r="CA26" s="97"/>
      <c r="CB26" s="95">
        <f t="shared" si="18"/>
        <v>87.5</v>
      </c>
    </row>
    <row r="27" ht="15.75" customHeight="1">
      <c r="A27" s="40" t="str">
        <f t="shared" si="2"/>
        <v>202169545-1</v>
      </c>
      <c r="B27" s="87">
        <f t="shared" si="3"/>
        <v>2</v>
      </c>
      <c r="C27" s="104">
        <v>23.0</v>
      </c>
      <c r="D27" s="105">
        <v>2.02169545E8</v>
      </c>
      <c r="E27" s="105">
        <v>1.0</v>
      </c>
      <c r="F27" s="105">
        <v>2.6282119E7</v>
      </c>
      <c r="G27" s="105">
        <v>6.0</v>
      </c>
      <c r="H27" s="105" t="s">
        <v>150</v>
      </c>
      <c r="I27" s="105" t="s">
        <v>151</v>
      </c>
      <c r="J27" s="105" t="s">
        <v>152</v>
      </c>
      <c r="K27" s="105">
        <v>1.0</v>
      </c>
      <c r="L27" s="105" t="s">
        <v>62</v>
      </c>
      <c r="M27" s="105" t="s">
        <v>153</v>
      </c>
      <c r="N27" s="90">
        <f t="shared" si="4"/>
        <v>3</v>
      </c>
      <c r="O27" s="90">
        <f t="shared" si="5"/>
        <v>0</v>
      </c>
      <c r="P27" s="90">
        <f t="shared" si="6"/>
        <v>2</v>
      </c>
      <c r="Q27" s="90">
        <f t="shared" si="7"/>
        <v>32.5</v>
      </c>
      <c r="R27" s="90">
        <f t="shared" si="8"/>
        <v>52.8</v>
      </c>
      <c r="S27" s="90">
        <f t="shared" si="9"/>
        <v>42.5</v>
      </c>
      <c r="T27" s="90">
        <f t="shared" si="10"/>
        <v>0</v>
      </c>
      <c r="U27" s="91">
        <f t="shared" si="11"/>
        <v>0</v>
      </c>
      <c r="V27" s="111">
        <f t="shared" si="12"/>
        <v>2</v>
      </c>
      <c r="W27" s="93">
        <v>3.0</v>
      </c>
      <c r="X27" s="94">
        <v>0.0</v>
      </c>
      <c r="Y27" s="94">
        <v>0.0</v>
      </c>
      <c r="Z27" s="95">
        <f t="shared" si="13"/>
        <v>3</v>
      </c>
      <c r="AA27" s="114">
        <v>0.0</v>
      </c>
      <c r="AB27" s="114">
        <v>0.0</v>
      </c>
      <c r="AC27" s="115"/>
      <c r="AD27" s="113">
        <f t="shared" si="14"/>
        <v>0</v>
      </c>
      <c r="AE27" s="94"/>
      <c r="AF27" s="94"/>
      <c r="AG27" s="96"/>
      <c r="AH27" s="95">
        <f t="shared" si="15"/>
        <v>0</v>
      </c>
      <c r="AI27" s="97">
        <f>iferror(VLOOKUP($F27&amp;"-"&amp;$G27,SUMATORIAS!$A$2:$K$81,2,False),"")</f>
        <v>60</v>
      </c>
      <c r="AJ27" s="97">
        <f>iferror(VLOOKUP($F27&amp;"-"&amp;$G27,SUMATORIAS!$A$2:$K$81,3,False),"")</f>
        <v>0</v>
      </c>
      <c r="AK27" s="97">
        <f>iferror(VLOOKUP($F27&amp;"-"&amp;$G27,SUMATORIAS!$A$2:$K$81,4,False),"")</f>
        <v>0</v>
      </c>
      <c r="AL27" s="97">
        <f>iferror(VLOOKUP($F27&amp;"-"&amp;$G27,SUMATORIAS!$A$2:$K$81,5,False),"")</f>
        <v>25</v>
      </c>
      <c r="AM27" s="97">
        <f>iferror(VLOOKUP($F27&amp;"-"&amp;$G27,SUMATORIAS!$A$2:$K$81,6,False),"")</f>
        <v>75</v>
      </c>
      <c r="AN27" s="97">
        <f>iferror(VLOOKUP($F27&amp;"-"&amp;$G27,SUMATORIAS!$A$2:$K$81,7,False),"")</f>
        <v>0</v>
      </c>
      <c r="AO27" s="97">
        <f>iferror(VLOOKUP($F27&amp;"-"&amp;$G27,SUMATORIAS!$A$2:$K$81,8,False),"")</f>
        <v>40</v>
      </c>
      <c r="AP27" s="97">
        <f>iferror(VLOOKUP($F27&amp;"-"&amp;$G27,SUMATORIAS!$A$2:$K$81,9,False),"")</f>
        <v>25</v>
      </c>
      <c r="AQ27" s="97">
        <f>iferror(VLOOKUP($F27&amp;"-"&amp;$G27,SUMATORIAS!$A$2:$K$81,10,False),"")</f>
        <v>0</v>
      </c>
      <c r="AR27" s="97">
        <f>iferror(VLOOKUP($F27&amp;"-"&amp;$G27,SUMATORIAS!$A$2:$K$81,11,False),"")</f>
        <v>100</v>
      </c>
      <c r="AS27" s="97"/>
      <c r="AT27" s="95">
        <f t="shared" si="26"/>
        <v>32.5</v>
      </c>
      <c r="AU27" s="97">
        <v>63.0</v>
      </c>
      <c r="AV27" s="97">
        <v>85.0</v>
      </c>
      <c r="AW27" s="97">
        <v>92.0</v>
      </c>
      <c r="AX27" s="97">
        <v>20.0</v>
      </c>
      <c r="AY27" s="97">
        <v>97.0</v>
      </c>
      <c r="AZ27" s="97">
        <v>0.0</v>
      </c>
      <c r="BA27" s="97">
        <v>90.0</v>
      </c>
      <c r="BB27" s="97">
        <v>0.0</v>
      </c>
      <c r="BC27" s="97">
        <v>0.0</v>
      </c>
      <c r="BD27" s="97">
        <v>81.0</v>
      </c>
      <c r="BE27" s="98">
        <f>ifna(VLOOKUP($M27,Cuestionario!$C$2:$F$45,3,FALSE),0)</f>
        <v>100</v>
      </c>
      <c r="BF27" s="98" t="str">
        <f>ifna(vlookup(M27,Cuestionario!$C$2:$F$45,4,FALSE),0)</f>
        <v>tarea</v>
      </c>
      <c r="BG27" s="99">
        <f t="shared" si="16"/>
        <v>52.8</v>
      </c>
      <c r="BH27" s="109">
        <v>65.0</v>
      </c>
      <c r="BI27" s="110">
        <v>10.0</v>
      </c>
      <c r="BJ27" s="97">
        <v>30.0</v>
      </c>
      <c r="BK27" s="97">
        <v>80.0</v>
      </c>
      <c r="BL27" s="97">
        <v>100.0</v>
      </c>
      <c r="BM27" s="97">
        <v>0.0</v>
      </c>
      <c r="BN27" s="97">
        <v>0.0</v>
      </c>
      <c r="BO27" s="97">
        <v>0.0</v>
      </c>
      <c r="BP27" s="97">
        <v>0.0</v>
      </c>
      <c r="BQ27" s="97">
        <v>40.0</v>
      </c>
      <c r="BR27" s="102">
        <f t="shared" si="28"/>
        <v>42.5</v>
      </c>
      <c r="BS27" s="103">
        <v>0.0</v>
      </c>
      <c r="BT27" s="103">
        <v>0.0</v>
      </c>
      <c r="BU27" s="103">
        <v>0.0</v>
      </c>
      <c r="BV27" s="103">
        <v>0.0</v>
      </c>
      <c r="BW27" s="103">
        <v>0.0</v>
      </c>
      <c r="BX27" s="103">
        <v>0.0</v>
      </c>
      <c r="BY27" s="103">
        <v>0.0</v>
      </c>
      <c r="BZ27" s="103">
        <v>0.0</v>
      </c>
      <c r="CA27" s="97"/>
      <c r="CB27" s="95">
        <f t="shared" si="18"/>
        <v>0</v>
      </c>
    </row>
    <row r="28" ht="15.75" customHeight="1">
      <c r="A28" s="40" t="str">
        <f t="shared" si="2"/>
        <v>202060585-8</v>
      </c>
      <c r="B28" s="87">
        <f t="shared" si="3"/>
        <v>38</v>
      </c>
      <c r="C28" s="104">
        <v>24.0</v>
      </c>
      <c r="D28" s="105">
        <v>2.02060585E8</v>
      </c>
      <c r="E28" s="105">
        <v>8.0</v>
      </c>
      <c r="F28" s="105">
        <v>2.0844299E7</v>
      </c>
      <c r="G28" s="105">
        <v>6.0</v>
      </c>
      <c r="H28" s="105" t="s">
        <v>154</v>
      </c>
      <c r="I28" s="105" t="s">
        <v>155</v>
      </c>
      <c r="J28" s="105" t="s">
        <v>156</v>
      </c>
      <c r="K28" s="105">
        <v>1.0</v>
      </c>
      <c r="L28" s="105" t="s">
        <v>97</v>
      </c>
      <c r="M28" s="105" t="s">
        <v>157</v>
      </c>
      <c r="N28" s="90">
        <f t="shared" si="4"/>
        <v>55</v>
      </c>
      <c r="O28" s="90">
        <f t="shared" si="5"/>
        <v>20</v>
      </c>
      <c r="P28" s="90">
        <f t="shared" si="6"/>
        <v>38</v>
      </c>
      <c r="Q28" s="90">
        <f t="shared" si="7"/>
        <v>67.7</v>
      </c>
      <c r="R28" s="90">
        <f t="shared" si="8"/>
        <v>60</v>
      </c>
      <c r="S28" s="90">
        <f t="shared" si="9"/>
        <v>57</v>
      </c>
      <c r="T28" s="90">
        <f t="shared" si="10"/>
        <v>25</v>
      </c>
      <c r="U28" s="91">
        <f t="shared" si="11"/>
        <v>20</v>
      </c>
      <c r="V28" s="92">
        <f t="shared" si="12"/>
        <v>38</v>
      </c>
      <c r="W28" s="93">
        <v>20.0</v>
      </c>
      <c r="X28" s="94">
        <v>25.0</v>
      </c>
      <c r="Y28" s="94">
        <v>10.0</v>
      </c>
      <c r="Z28" s="95">
        <f t="shared" si="13"/>
        <v>55</v>
      </c>
      <c r="AA28" s="94">
        <v>20.0</v>
      </c>
      <c r="AB28" s="94"/>
      <c r="AC28" s="96">
        <v>1.0</v>
      </c>
      <c r="AD28" s="95">
        <f t="shared" si="14"/>
        <v>20</v>
      </c>
      <c r="AE28" s="94">
        <v>20.0</v>
      </c>
      <c r="AF28" s="94"/>
      <c r="AG28" s="96">
        <v>1.0</v>
      </c>
      <c r="AH28" s="95">
        <f t="shared" si="15"/>
        <v>20</v>
      </c>
      <c r="AI28" s="97">
        <f>iferror(VLOOKUP($F28&amp;"-"&amp;$G28,SUMATORIAS!$A$2:$K$81,2,False),"")</f>
        <v>100</v>
      </c>
      <c r="AJ28" s="97">
        <f>iferror(VLOOKUP($F28&amp;"-"&amp;$G28,SUMATORIAS!$A$2:$K$81,3,False),"")</f>
        <v>0</v>
      </c>
      <c r="AK28" s="97">
        <f>iferror(VLOOKUP($F28&amp;"-"&amp;$G28,SUMATORIAS!$A$2:$K$81,4,False),"")</f>
        <v>100</v>
      </c>
      <c r="AL28" s="97">
        <f>iferror(VLOOKUP($F28&amp;"-"&amp;$G28,SUMATORIAS!$A$2:$K$81,5,False),"")</f>
        <v>60</v>
      </c>
      <c r="AM28" s="97">
        <f>iferror(VLOOKUP($F28&amp;"-"&amp;$G28,SUMATORIAS!$A$2:$K$81,6,False),"")</f>
        <v>25</v>
      </c>
      <c r="AN28" s="97">
        <f>iferror(VLOOKUP($F28&amp;"-"&amp;$G28,SUMATORIAS!$A$2:$K$81,7,False),"")</f>
        <v>80</v>
      </c>
      <c r="AO28" s="97">
        <f>iferror(VLOOKUP($F28&amp;"-"&amp;$G28,SUMATORIAS!$A$2:$K$81,8,False),"")</f>
        <v>67</v>
      </c>
      <c r="AP28" s="97">
        <f>iferror(VLOOKUP($F28&amp;"-"&amp;$G28,SUMATORIAS!$A$2:$K$81,9,False),"")</f>
        <v>25</v>
      </c>
      <c r="AQ28" s="97">
        <f>iferror(VLOOKUP($F28&amp;"-"&amp;$G28,SUMATORIAS!$A$2:$K$81,10,False),"")</f>
        <v>20</v>
      </c>
      <c r="AR28" s="97">
        <f>iferror(VLOOKUP($F28&amp;"-"&amp;$G28,SUMATORIAS!$A$2:$K$81,11,False),"")</f>
        <v>100</v>
      </c>
      <c r="AS28" s="97"/>
      <c r="AT28" s="95">
        <f t="shared" ref="AT28:AT32" si="29">iferror((SUM(AI28:AR28)-SMALL(AI28:AR28,1)+100)/10,0)</f>
        <v>67.7</v>
      </c>
      <c r="AU28" s="97">
        <v>100.0</v>
      </c>
      <c r="AV28" s="97">
        <v>100.0</v>
      </c>
      <c r="AW28" s="97">
        <v>100.0</v>
      </c>
      <c r="AX28" s="97">
        <v>100.0</v>
      </c>
      <c r="AY28" s="97">
        <v>0.0</v>
      </c>
      <c r="AZ28" s="97">
        <v>100.0</v>
      </c>
      <c r="BA28" s="97">
        <v>100.0</v>
      </c>
      <c r="BB28" s="97">
        <v>0.0</v>
      </c>
      <c r="BC28" s="97">
        <v>0.0</v>
      </c>
      <c r="BD28" s="97">
        <v>0.0</v>
      </c>
      <c r="BE28" s="98">
        <f>ifna(VLOOKUP($M28,Cuestionario!$C$2:$F$45,3,FALSE),0)</f>
        <v>100</v>
      </c>
      <c r="BF28" s="98" t="str">
        <f>ifna(vlookup(M28,Cuestionario!$C$2:$F$45,4,FALSE),0)</f>
        <v>control</v>
      </c>
      <c r="BG28" s="99">
        <f t="shared" si="16"/>
        <v>60</v>
      </c>
      <c r="BH28" s="109">
        <v>100.0</v>
      </c>
      <c r="BI28" s="110">
        <v>100.0</v>
      </c>
      <c r="BJ28" s="97">
        <v>100.0</v>
      </c>
      <c r="BK28" s="97">
        <v>50.0</v>
      </c>
      <c r="BL28" s="97">
        <v>90.0</v>
      </c>
      <c r="BM28" s="97">
        <v>0.0</v>
      </c>
      <c r="BN28" s="97">
        <v>0.0</v>
      </c>
      <c r="BO28" s="97">
        <v>50.0</v>
      </c>
      <c r="BP28" s="97">
        <v>80.0</v>
      </c>
      <c r="BQ28" s="97">
        <v>0.0</v>
      </c>
      <c r="BR28" s="102">
        <f>iferror(AVERAGE(BH28:BQ28),0)</f>
        <v>57</v>
      </c>
      <c r="BS28" s="103">
        <v>100.0</v>
      </c>
      <c r="BT28" s="103">
        <v>0.0</v>
      </c>
      <c r="BU28" s="103">
        <v>0.0</v>
      </c>
      <c r="BV28" s="103">
        <v>100.0</v>
      </c>
      <c r="BW28" s="103">
        <v>0.0</v>
      </c>
      <c r="BX28" s="103">
        <v>0.0</v>
      </c>
      <c r="BY28" s="103">
        <v>0.0</v>
      </c>
      <c r="BZ28" s="103">
        <v>0.0</v>
      </c>
      <c r="CA28" s="97"/>
      <c r="CB28" s="95">
        <f t="shared" si="18"/>
        <v>25</v>
      </c>
    </row>
    <row r="29" ht="15.75" customHeight="1">
      <c r="A29" s="40" t="str">
        <f t="shared" si="2"/>
        <v>201749511-1</v>
      </c>
      <c r="B29" s="87">
        <f t="shared" si="3"/>
        <v>35</v>
      </c>
      <c r="C29" s="104">
        <v>25.0</v>
      </c>
      <c r="D29" s="105">
        <v>2.01749511E8</v>
      </c>
      <c r="E29" s="105">
        <v>1.0</v>
      </c>
      <c r="F29" s="105">
        <v>1.9848831E7</v>
      </c>
      <c r="G29" s="105">
        <v>3.0</v>
      </c>
      <c r="H29" s="105" t="s">
        <v>158</v>
      </c>
      <c r="I29" s="105" t="s">
        <v>159</v>
      </c>
      <c r="J29" s="105" t="s">
        <v>160</v>
      </c>
      <c r="K29" s="105">
        <v>1.0</v>
      </c>
      <c r="L29" s="105" t="s">
        <v>62</v>
      </c>
      <c r="M29" s="105" t="s">
        <v>161</v>
      </c>
      <c r="N29" s="90">
        <f t="shared" si="4"/>
        <v>35</v>
      </c>
      <c r="O29" s="90">
        <f t="shared" si="5"/>
        <v>35</v>
      </c>
      <c r="P29" s="90">
        <f t="shared" si="6"/>
        <v>35</v>
      </c>
      <c r="Q29" s="90">
        <f t="shared" si="7"/>
        <v>76.5</v>
      </c>
      <c r="R29" s="90">
        <f t="shared" si="8"/>
        <v>100</v>
      </c>
      <c r="S29" s="90">
        <f t="shared" si="9"/>
        <v>35.25</v>
      </c>
      <c r="T29" s="90">
        <f t="shared" si="10"/>
        <v>0</v>
      </c>
      <c r="U29" s="91">
        <f t="shared" si="11"/>
        <v>0</v>
      </c>
      <c r="V29" s="111">
        <f t="shared" si="12"/>
        <v>35</v>
      </c>
      <c r="W29" s="93">
        <v>15.0</v>
      </c>
      <c r="X29" s="94">
        <v>20.0</v>
      </c>
      <c r="Y29" s="94">
        <v>0.0</v>
      </c>
      <c r="Z29" s="95">
        <f t="shared" si="13"/>
        <v>35</v>
      </c>
      <c r="AA29" s="94">
        <v>30.0</v>
      </c>
      <c r="AB29" s="94">
        <v>5.0</v>
      </c>
      <c r="AC29" s="96">
        <v>1.0</v>
      </c>
      <c r="AD29" s="95">
        <f t="shared" si="14"/>
        <v>35</v>
      </c>
      <c r="AE29" s="94"/>
      <c r="AF29" s="94"/>
      <c r="AG29" s="96"/>
      <c r="AH29" s="95">
        <f t="shared" si="15"/>
        <v>0</v>
      </c>
      <c r="AI29" s="97">
        <f>iferror(VLOOKUP($F29&amp;"-"&amp;$G29,SUMATORIAS!$A$2:$K$81,2,False),"")</f>
        <v>100</v>
      </c>
      <c r="AJ29" s="97">
        <f>iferror(VLOOKUP($F29&amp;"-"&amp;$G29,SUMATORIAS!$A$2:$K$81,3,False),"")</f>
        <v>100</v>
      </c>
      <c r="AK29" s="97">
        <f>iferror(VLOOKUP($F29&amp;"-"&amp;$G29,SUMATORIAS!$A$2:$K$81,4,False),"")</f>
        <v>100</v>
      </c>
      <c r="AL29" s="97">
        <f>iferror(VLOOKUP($F29&amp;"-"&amp;$G29,SUMATORIAS!$A$2:$K$81,5,False),"")</f>
        <v>60</v>
      </c>
      <c r="AM29" s="97">
        <f>iferror(VLOOKUP($F29&amp;"-"&amp;$G29,SUMATORIAS!$A$2:$K$81,6,False),"")</f>
        <v>100</v>
      </c>
      <c r="AN29" s="97">
        <f>iferror(VLOOKUP($F29&amp;"-"&amp;$G29,SUMATORIAS!$A$2:$K$81,7,False),"")</f>
        <v>80</v>
      </c>
      <c r="AO29" s="97">
        <f>iferror(VLOOKUP($F29&amp;"-"&amp;$G29,SUMATORIAS!$A$2:$K$81,8,False),"")</f>
        <v>0</v>
      </c>
      <c r="AP29" s="97">
        <f>iferror(VLOOKUP($F29&amp;"-"&amp;$G29,SUMATORIAS!$A$2:$K$81,9,False),"")</f>
        <v>25</v>
      </c>
      <c r="AQ29" s="97">
        <f>iferror(VLOOKUP($F29&amp;"-"&amp;$G29,SUMATORIAS!$A$2:$K$81,10,False),"")</f>
        <v>0</v>
      </c>
      <c r="AR29" s="97">
        <f>iferror(VLOOKUP($F29&amp;"-"&amp;$G29,SUMATORIAS!$A$2:$K$81,11,False),"")</f>
        <v>100</v>
      </c>
      <c r="AS29" s="97"/>
      <c r="AT29" s="95">
        <f t="shared" si="29"/>
        <v>76.5</v>
      </c>
      <c r="AU29" s="97">
        <v>100.0</v>
      </c>
      <c r="AV29" s="97">
        <v>100.0</v>
      </c>
      <c r="AW29" s="97">
        <v>100.0</v>
      </c>
      <c r="AX29" s="97">
        <v>100.0</v>
      </c>
      <c r="AY29" s="97">
        <v>100.0</v>
      </c>
      <c r="AZ29" s="97">
        <v>100.0</v>
      </c>
      <c r="BA29" s="97">
        <v>100.0</v>
      </c>
      <c r="BB29" s="97">
        <v>100.0</v>
      </c>
      <c r="BC29" s="97">
        <v>100.0</v>
      </c>
      <c r="BD29" s="97">
        <v>100.0</v>
      </c>
      <c r="BE29" s="98">
        <f>ifna(VLOOKUP($M29,Cuestionario!$C$2:$F$45,3,FALSE),0)</f>
        <v>100</v>
      </c>
      <c r="BF29" s="98" t="str">
        <f>ifna(vlookup(M29,Cuestionario!$C$2:$F$45,4,FALSE),0)</f>
        <v>control</v>
      </c>
      <c r="BG29" s="99">
        <f t="shared" si="16"/>
        <v>100</v>
      </c>
      <c r="BH29" s="109">
        <v>100.0</v>
      </c>
      <c r="BI29" s="110">
        <v>100.0</v>
      </c>
      <c r="BJ29" s="112">
        <v>0.0</v>
      </c>
      <c r="BK29" s="97">
        <v>100.0</v>
      </c>
      <c r="BL29" s="97">
        <v>100.0</v>
      </c>
      <c r="BM29" s="112">
        <v>0.0</v>
      </c>
      <c r="BN29" s="97">
        <v>45.0</v>
      </c>
      <c r="BO29" s="97">
        <v>100.0</v>
      </c>
      <c r="BP29" s="97">
        <v>70.0</v>
      </c>
      <c r="BQ29" s="97">
        <v>90.0</v>
      </c>
      <c r="BR29" s="113">
        <f>iferror(AVERAGE(BH29:BQ29)/2,0)</f>
        <v>35.25</v>
      </c>
      <c r="BS29" s="103">
        <v>0.0</v>
      </c>
      <c r="BT29" s="103">
        <v>0.0</v>
      </c>
      <c r="BU29" s="103">
        <v>0.0</v>
      </c>
      <c r="BV29" s="103">
        <v>0.0</v>
      </c>
      <c r="BW29" s="103">
        <v>0.0</v>
      </c>
      <c r="BX29" s="103">
        <v>0.0</v>
      </c>
      <c r="BY29" s="103">
        <v>0.0</v>
      </c>
      <c r="BZ29" s="103">
        <v>0.0</v>
      </c>
      <c r="CA29" s="97"/>
      <c r="CB29" s="95">
        <f t="shared" si="18"/>
        <v>0</v>
      </c>
    </row>
    <row r="30" ht="15.75" customHeight="1">
      <c r="A30" s="40" t="str">
        <f t="shared" si="2"/>
        <v>202069501-6</v>
      </c>
      <c r="B30" s="87">
        <f t="shared" si="3"/>
        <v>66</v>
      </c>
      <c r="C30" s="104">
        <v>26.0</v>
      </c>
      <c r="D30" s="105">
        <v>2.02069501E8</v>
      </c>
      <c r="E30" s="105">
        <v>6.0</v>
      </c>
      <c r="F30" s="105">
        <v>2.5927397E7</v>
      </c>
      <c r="G30" s="105">
        <v>8.0</v>
      </c>
      <c r="H30" s="105" t="s">
        <v>162</v>
      </c>
      <c r="I30" s="105" t="s">
        <v>119</v>
      </c>
      <c r="J30" s="105" t="s">
        <v>163</v>
      </c>
      <c r="K30" s="105">
        <v>1.0</v>
      </c>
      <c r="L30" s="105" t="s">
        <v>62</v>
      </c>
      <c r="M30" s="105" t="s">
        <v>164</v>
      </c>
      <c r="N30" s="90">
        <f t="shared" si="4"/>
        <v>45</v>
      </c>
      <c r="O30" s="90">
        <f t="shared" si="5"/>
        <v>100</v>
      </c>
      <c r="P30" s="90">
        <f t="shared" si="6"/>
        <v>73</v>
      </c>
      <c r="Q30" s="90">
        <f t="shared" si="7"/>
        <v>48.2</v>
      </c>
      <c r="R30" s="90">
        <f t="shared" si="8"/>
        <v>79.4</v>
      </c>
      <c r="S30" s="90">
        <f t="shared" si="9"/>
        <v>77.5</v>
      </c>
      <c r="T30" s="90">
        <f t="shared" si="10"/>
        <v>3.125</v>
      </c>
      <c r="U30" s="91">
        <f t="shared" si="11"/>
        <v>0</v>
      </c>
      <c r="V30" s="92">
        <f t="shared" si="12"/>
        <v>66</v>
      </c>
      <c r="W30" s="93">
        <v>0.0</v>
      </c>
      <c r="X30" s="94">
        <v>25.0</v>
      </c>
      <c r="Y30" s="94">
        <v>20.0</v>
      </c>
      <c r="Z30" s="95">
        <f t="shared" si="13"/>
        <v>45</v>
      </c>
      <c r="AA30" s="94">
        <v>60.0</v>
      </c>
      <c r="AB30" s="94">
        <v>40.0</v>
      </c>
      <c r="AC30" s="96">
        <v>1.0</v>
      </c>
      <c r="AD30" s="95">
        <f t="shared" si="14"/>
        <v>100</v>
      </c>
      <c r="AE30" s="94"/>
      <c r="AF30" s="94"/>
      <c r="AG30" s="96"/>
      <c r="AH30" s="95">
        <f t="shared" si="15"/>
        <v>0</v>
      </c>
      <c r="AI30" s="97">
        <f>iferror(VLOOKUP($F30&amp;"-"&amp;$G30,SUMATORIAS!$A$2:$K$81,2,False),"")</f>
        <v>67</v>
      </c>
      <c r="AJ30" s="97">
        <f>iferror(VLOOKUP($F30&amp;"-"&amp;$G30,SUMATORIAS!$A$2:$K$81,3,False),"")</f>
        <v>100</v>
      </c>
      <c r="AK30" s="97">
        <f>iferror(VLOOKUP($F30&amp;"-"&amp;$G30,SUMATORIAS!$A$2:$K$81,4,False),"")</f>
        <v>100</v>
      </c>
      <c r="AL30" s="97">
        <f>iferror(VLOOKUP($F30&amp;"-"&amp;$G30,SUMATORIAS!$A$2:$K$81,5,False),"")</f>
        <v>25</v>
      </c>
      <c r="AM30" s="97">
        <f>iferror(VLOOKUP($F30&amp;"-"&amp;$G30,SUMATORIAS!$A$2:$K$81,6,False),"")</f>
        <v>50</v>
      </c>
      <c r="AN30" s="97">
        <f>iferror(VLOOKUP($F30&amp;"-"&amp;$G30,SUMATORIAS!$A$2:$K$81,7,False),"")</f>
        <v>40</v>
      </c>
      <c r="AO30" s="97">
        <f>iferror(VLOOKUP($F30&amp;"-"&amp;$G30,SUMATORIAS!$A$2:$K$81,8,False),"")</f>
        <v>0</v>
      </c>
      <c r="AP30" s="97">
        <f>iferror(VLOOKUP($F30&amp;"-"&amp;$G30,SUMATORIAS!$A$2:$K$81,9,False),"")</f>
        <v>0</v>
      </c>
      <c r="AQ30" s="97">
        <f>iferror(VLOOKUP($F30&amp;"-"&amp;$G30,SUMATORIAS!$A$2:$K$81,10,False),"")</f>
        <v>0</v>
      </c>
      <c r="AR30" s="97">
        <f>iferror(VLOOKUP($F30&amp;"-"&amp;$G30,SUMATORIAS!$A$2:$K$81,11,False),"")</f>
        <v>0</v>
      </c>
      <c r="AS30" s="97"/>
      <c r="AT30" s="95">
        <f t="shared" si="29"/>
        <v>48.2</v>
      </c>
      <c r="AU30" s="97">
        <v>75.0</v>
      </c>
      <c r="AV30" s="97">
        <v>100.0</v>
      </c>
      <c r="AW30" s="97">
        <v>92.0</v>
      </c>
      <c r="AX30" s="97">
        <v>85.0</v>
      </c>
      <c r="AY30" s="97">
        <v>84.0</v>
      </c>
      <c r="AZ30" s="97">
        <v>90.0</v>
      </c>
      <c r="BA30" s="97">
        <v>0.0</v>
      </c>
      <c r="BB30" s="97">
        <v>100.0</v>
      </c>
      <c r="BC30" s="97">
        <v>75.0</v>
      </c>
      <c r="BD30" s="97">
        <v>93.0</v>
      </c>
      <c r="BE30" s="98">
        <f>ifna(VLOOKUP($M30,Cuestionario!$C$2:$F$45,3,FALSE),0)</f>
        <v>100</v>
      </c>
      <c r="BF30" s="98" t="str">
        <f>ifna(vlookup(M30,Cuestionario!$C$2:$F$45,4,FALSE),0)</f>
        <v>control</v>
      </c>
      <c r="BG30" s="99">
        <f t="shared" si="16"/>
        <v>79.4</v>
      </c>
      <c r="BH30" s="109">
        <v>45.0</v>
      </c>
      <c r="BI30" s="110">
        <v>100.0</v>
      </c>
      <c r="BJ30" s="97">
        <v>100.0</v>
      </c>
      <c r="BK30" s="97">
        <v>95.0</v>
      </c>
      <c r="BL30" s="97">
        <v>85.0</v>
      </c>
      <c r="BM30" s="97">
        <v>55.0</v>
      </c>
      <c r="BN30" s="97">
        <v>100.0</v>
      </c>
      <c r="BO30" s="97">
        <v>35.0</v>
      </c>
      <c r="BP30" s="97">
        <v>90.0</v>
      </c>
      <c r="BQ30" s="97">
        <v>70.0</v>
      </c>
      <c r="BR30" s="102">
        <f t="shared" ref="BR30:BR32" si="30">iferror(AVERAGE(BH30:BQ30),0)</f>
        <v>77.5</v>
      </c>
      <c r="BS30" s="103">
        <v>25.0</v>
      </c>
      <c r="BT30" s="103">
        <v>0.0</v>
      </c>
      <c r="BU30" s="103">
        <v>0.0</v>
      </c>
      <c r="BV30" s="103">
        <v>0.0</v>
      </c>
      <c r="BW30" s="103">
        <v>0.0</v>
      </c>
      <c r="BX30" s="103">
        <v>0.0</v>
      </c>
      <c r="BY30" s="103">
        <v>0.0</v>
      </c>
      <c r="BZ30" s="103">
        <v>0.0</v>
      </c>
      <c r="CA30" s="97"/>
      <c r="CB30" s="95">
        <f t="shared" si="18"/>
        <v>3.125</v>
      </c>
    </row>
    <row r="31" ht="15.75" customHeight="1">
      <c r="A31" s="40" t="str">
        <f t="shared" si="2"/>
        <v>202169527-3</v>
      </c>
      <c r="B31" s="87">
        <f t="shared" si="3"/>
        <v>47</v>
      </c>
      <c r="C31" s="104">
        <v>27.0</v>
      </c>
      <c r="D31" s="105">
        <v>2.02169527E8</v>
      </c>
      <c r="E31" s="105">
        <v>3.0</v>
      </c>
      <c r="F31" s="105">
        <v>2.5974326E7</v>
      </c>
      <c r="G31" s="105">
        <v>5.0</v>
      </c>
      <c r="H31" s="105" t="s">
        <v>165</v>
      </c>
      <c r="I31" s="105" t="s">
        <v>166</v>
      </c>
      <c r="J31" s="105" t="s">
        <v>167</v>
      </c>
      <c r="K31" s="105">
        <v>1.0</v>
      </c>
      <c r="L31" s="105" t="s">
        <v>62</v>
      </c>
      <c r="M31" s="105" t="s">
        <v>168</v>
      </c>
      <c r="N31" s="90">
        <f t="shared" si="4"/>
        <v>41</v>
      </c>
      <c r="O31" s="90">
        <f t="shared" si="5"/>
        <v>0</v>
      </c>
      <c r="P31" s="90">
        <f>round((N31+O31+AE31)/3,0)</f>
        <v>47</v>
      </c>
      <c r="Q31" s="90">
        <f t="shared" si="7"/>
        <v>86</v>
      </c>
      <c r="R31" s="90">
        <f t="shared" si="8"/>
        <v>99.5</v>
      </c>
      <c r="S31" s="90">
        <f t="shared" si="9"/>
        <v>91</v>
      </c>
      <c r="T31" s="90">
        <f t="shared" si="10"/>
        <v>100</v>
      </c>
      <c r="U31" s="91">
        <f t="shared" si="11"/>
        <v>100</v>
      </c>
      <c r="V31" s="111">
        <f t="shared" si="12"/>
        <v>47</v>
      </c>
      <c r="W31" s="93">
        <v>11.0</v>
      </c>
      <c r="X31" s="94">
        <v>30.0</v>
      </c>
      <c r="Y31" s="94">
        <v>0.0</v>
      </c>
      <c r="Z31" s="95">
        <f t="shared" si="13"/>
        <v>41</v>
      </c>
      <c r="AA31" s="114">
        <v>0.0</v>
      </c>
      <c r="AB31" s="114">
        <v>0.0</v>
      </c>
      <c r="AC31" s="115">
        <v>1.0</v>
      </c>
      <c r="AD31" s="113">
        <f t="shared" si="14"/>
        <v>0</v>
      </c>
      <c r="AE31" s="94">
        <v>100.0</v>
      </c>
      <c r="AF31" s="94"/>
      <c r="AG31" s="96">
        <v>1.0</v>
      </c>
      <c r="AH31" s="95">
        <f t="shared" si="15"/>
        <v>100</v>
      </c>
      <c r="AI31" s="97">
        <f>iferror(VLOOKUP($F31&amp;"-"&amp;$G31,SUMATORIAS!$A$2:$K$81,2,False),"")</f>
        <v>100</v>
      </c>
      <c r="AJ31" s="97">
        <f>iferror(VLOOKUP($F31&amp;"-"&amp;$G31,SUMATORIAS!$A$2:$K$81,3,False),"")</f>
        <v>40</v>
      </c>
      <c r="AK31" s="97">
        <f>iferror(VLOOKUP($F31&amp;"-"&amp;$G31,SUMATORIAS!$A$2:$K$81,4,False),"")</f>
        <v>100</v>
      </c>
      <c r="AL31" s="97">
        <f>iferror(VLOOKUP($F31&amp;"-"&amp;$G31,SUMATORIAS!$A$2:$K$81,5,False),"")</f>
        <v>100</v>
      </c>
      <c r="AM31" s="97">
        <f>iferror(VLOOKUP($F31&amp;"-"&amp;$G31,SUMATORIAS!$A$2:$K$81,6,False),"")</f>
        <v>100</v>
      </c>
      <c r="AN31" s="97">
        <f>iferror(VLOOKUP($F31&amp;"-"&amp;$G31,SUMATORIAS!$A$2:$K$81,7,False),"")</f>
        <v>60</v>
      </c>
      <c r="AO31" s="97">
        <f>iferror(VLOOKUP($F31&amp;"-"&amp;$G31,SUMATORIAS!$A$2:$K$81,8,False),"")</f>
        <v>60</v>
      </c>
      <c r="AP31" s="97">
        <f>iferror(VLOOKUP($F31&amp;"-"&amp;$G31,SUMATORIAS!$A$2:$K$81,9,False),"")</f>
        <v>100</v>
      </c>
      <c r="AQ31" s="97">
        <f>iferror(VLOOKUP($F31&amp;"-"&amp;$G31,SUMATORIAS!$A$2:$K$81,10,False),"")</f>
        <v>0</v>
      </c>
      <c r="AR31" s="97">
        <f>iferror(VLOOKUP($F31&amp;"-"&amp;$G31,SUMATORIAS!$A$2:$K$81,11,False),"")</f>
        <v>100</v>
      </c>
      <c r="AS31" s="97"/>
      <c r="AT31" s="95">
        <f t="shared" si="29"/>
        <v>86</v>
      </c>
      <c r="AU31" s="97">
        <v>100.0</v>
      </c>
      <c r="AV31" s="97">
        <v>100.0</v>
      </c>
      <c r="AW31" s="97">
        <v>100.0</v>
      </c>
      <c r="AX31" s="97">
        <v>100.0</v>
      </c>
      <c r="AY31" s="97">
        <v>100.0</v>
      </c>
      <c r="AZ31" s="97">
        <v>100.0</v>
      </c>
      <c r="BA31" s="97">
        <v>100.0</v>
      </c>
      <c r="BB31" s="97">
        <v>100.0</v>
      </c>
      <c r="BC31" s="97">
        <v>95.0</v>
      </c>
      <c r="BD31" s="97">
        <v>100.0</v>
      </c>
      <c r="BE31" s="98">
        <f>ifna(VLOOKUP($M31,Cuestionario!$C$2:$F$45,3,FALSE),0)</f>
        <v>100</v>
      </c>
      <c r="BF31" s="98" t="str">
        <f>ifna(vlookup(M31,Cuestionario!$C$2:$F$45,4,FALSE),0)</f>
        <v>control</v>
      </c>
      <c r="BG31" s="99">
        <f t="shared" si="16"/>
        <v>99.5</v>
      </c>
      <c r="BH31" s="109">
        <v>95.0</v>
      </c>
      <c r="BI31" s="110">
        <v>100.0</v>
      </c>
      <c r="BJ31" s="97">
        <v>100.0</v>
      </c>
      <c r="BK31" s="97">
        <v>100.0</v>
      </c>
      <c r="BL31" s="97">
        <v>100.0</v>
      </c>
      <c r="BM31" s="97">
        <v>70.0</v>
      </c>
      <c r="BN31" s="97">
        <v>75.0</v>
      </c>
      <c r="BO31" s="97">
        <v>100.0</v>
      </c>
      <c r="BP31" s="97">
        <v>90.0</v>
      </c>
      <c r="BQ31" s="97">
        <v>80.0</v>
      </c>
      <c r="BR31" s="102">
        <f t="shared" si="30"/>
        <v>91</v>
      </c>
      <c r="BS31" s="103">
        <v>100.0</v>
      </c>
      <c r="BT31" s="103">
        <v>100.0</v>
      </c>
      <c r="BU31" s="103">
        <v>100.0</v>
      </c>
      <c r="BV31" s="103">
        <v>100.0</v>
      </c>
      <c r="BW31" s="103">
        <v>100.0</v>
      </c>
      <c r="BX31" s="103">
        <v>100.0</v>
      </c>
      <c r="BY31" s="103">
        <v>100.0</v>
      </c>
      <c r="BZ31" s="103">
        <v>100.0</v>
      </c>
      <c r="CA31" s="97"/>
      <c r="CB31" s="95">
        <f t="shared" si="18"/>
        <v>100</v>
      </c>
    </row>
    <row r="32" ht="15.75" customHeight="1">
      <c r="A32" s="40" t="str">
        <f t="shared" si="2"/>
        <v>202169503-6</v>
      </c>
      <c r="B32" s="87">
        <f t="shared" si="3"/>
        <v>79</v>
      </c>
      <c r="C32" s="104">
        <v>28.0</v>
      </c>
      <c r="D32" s="105">
        <v>2.02169503E8</v>
      </c>
      <c r="E32" s="105">
        <v>6.0</v>
      </c>
      <c r="F32" s="105">
        <v>2.1328012E7</v>
      </c>
      <c r="G32" s="105">
        <v>0.0</v>
      </c>
      <c r="H32" s="105" t="s">
        <v>169</v>
      </c>
      <c r="I32" s="105" t="s">
        <v>170</v>
      </c>
      <c r="J32" s="105" t="s">
        <v>171</v>
      </c>
      <c r="K32" s="105">
        <v>1.0</v>
      </c>
      <c r="L32" s="105" t="s">
        <v>62</v>
      </c>
      <c r="M32" s="105" t="s">
        <v>172</v>
      </c>
      <c r="N32" s="90">
        <f t="shared" si="4"/>
        <v>46</v>
      </c>
      <c r="O32" s="90">
        <f t="shared" si="5"/>
        <v>85</v>
      </c>
      <c r="P32" s="90">
        <f t="shared" ref="P32:P47" si="31">if($U32&lt;&gt;0,round((max(N32:O32)*0.5+$U32*0.5),0),round(($N32*0.5+$O32*0.5),0))</f>
        <v>66</v>
      </c>
      <c r="Q32" s="90">
        <f t="shared" si="7"/>
        <v>95.5</v>
      </c>
      <c r="R32" s="90">
        <f t="shared" si="8"/>
        <v>97.4</v>
      </c>
      <c r="S32" s="90">
        <f t="shared" si="9"/>
        <v>93</v>
      </c>
      <c r="T32" s="90">
        <f t="shared" si="10"/>
        <v>76</v>
      </c>
      <c r="U32" s="91">
        <f t="shared" si="11"/>
        <v>0</v>
      </c>
      <c r="V32" s="92">
        <f t="shared" si="12"/>
        <v>79</v>
      </c>
      <c r="W32" s="93">
        <v>16.0</v>
      </c>
      <c r="X32" s="94">
        <v>30.0</v>
      </c>
      <c r="Y32" s="94">
        <v>0.0</v>
      </c>
      <c r="Z32" s="95">
        <f t="shared" si="13"/>
        <v>46</v>
      </c>
      <c r="AA32" s="94">
        <v>45.0</v>
      </c>
      <c r="AB32" s="94">
        <v>40.0</v>
      </c>
      <c r="AC32" s="96">
        <v>1.0</v>
      </c>
      <c r="AD32" s="95">
        <f t="shared" si="14"/>
        <v>85</v>
      </c>
      <c r="AE32" s="94"/>
      <c r="AF32" s="94"/>
      <c r="AG32" s="96"/>
      <c r="AH32" s="95">
        <f t="shared" si="15"/>
        <v>0</v>
      </c>
      <c r="AI32" s="97">
        <f>iferror(VLOOKUP($F32&amp;"-"&amp;$G32,SUMATORIAS!$A$2:$K$81,2,False),"")</f>
        <v>100</v>
      </c>
      <c r="AJ32" s="97">
        <f>iferror(VLOOKUP($F32&amp;"-"&amp;$G32,SUMATORIAS!$A$2:$K$81,3,False),"")</f>
        <v>100</v>
      </c>
      <c r="AK32" s="97">
        <f>iferror(VLOOKUP($F32&amp;"-"&amp;$G32,SUMATORIAS!$A$2:$K$81,4,False),"")</f>
        <v>100</v>
      </c>
      <c r="AL32" s="97">
        <f>iferror(VLOOKUP($F32&amp;"-"&amp;$G32,SUMATORIAS!$A$2:$K$81,5,False),"")</f>
        <v>100</v>
      </c>
      <c r="AM32" s="97">
        <f>iferror(VLOOKUP($F32&amp;"-"&amp;$G32,SUMATORIAS!$A$2:$K$81,6,False),"")</f>
        <v>75</v>
      </c>
      <c r="AN32" s="97">
        <f>iferror(VLOOKUP($F32&amp;"-"&amp;$G32,SUMATORIAS!$A$2:$K$81,7,False),"")</f>
        <v>80</v>
      </c>
      <c r="AO32" s="97">
        <f>iferror(VLOOKUP($F32&amp;"-"&amp;$G32,SUMATORIAS!$A$2:$K$81,8,False),"")</f>
        <v>100</v>
      </c>
      <c r="AP32" s="97">
        <f>iferror(VLOOKUP($F32&amp;"-"&amp;$G32,SUMATORIAS!$A$2:$K$81,9,False),"")</f>
        <v>100</v>
      </c>
      <c r="AQ32" s="97">
        <f>iferror(VLOOKUP($F32&amp;"-"&amp;$G32,SUMATORIAS!$A$2:$K$81,10,False),"")</f>
        <v>0</v>
      </c>
      <c r="AR32" s="97">
        <f>iferror(VLOOKUP($F32&amp;"-"&amp;$G32,SUMATORIAS!$A$2:$K$81,11,False),"")</f>
        <v>100</v>
      </c>
      <c r="AS32" s="97"/>
      <c r="AT32" s="95">
        <f t="shared" si="29"/>
        <v>95.5</v>
      </c>
      <c r="AU32" s="97">
        <v>95.0</v>
      </c>
      <c r="AV32" s="97">
        <v>100.0</v>
      </c>
      <c r="AW32" s="97">
        <v>100.0</v>
      </c>
      <c r="AX32" s="97">
        <v>100.0</v>
      </c>
      <c r="AY32" s="97">
        <v>100.0</v>
      </c>
      <c r="AZ32" s="97">
        <v>100.0</v>
      </c>
      <c r="BA32" s="97">
        <v>100.0</v>
      </c>
      <c r="BB32" s="97">
        <v>100.0</v>
      </c>
      <c r="BC32" s="97">
        <v>98.0</v>
      </c>
      <c r="BD32" s="97">
        <v>81.0</v>
      </c>
      <c r="BE32" s="98">
        <f>ifna(VLOOKUP($M32,Cuestionario!$C$2:$F$45,3,FALSE),0)</f>
        <v>100</v>
      </c>
      <c r="BF32" s="98" t="str">
        <f>ifna(vlookup(M32,Cuestionario!$C$2:$F$45,4,FALSE),0)</f>
        <v>control</v>
      </c>
      <c r="BG32" s="99">
        <f t="shared" si="16"/>
        <v>97.4</v>
      </c>
      <c r="BH32" s="109">
        <v>95.0</v>
      </c>
      <c r="BI32" s="110">
        <v>100.0</v>
      </c>
      <c r="BJ32" s="97">
        <v>100.0</v>
      </c>
      <c r="BK32" s="97">
        <v>100.0</v>
      </c>
      <c r="BL32" s="97">
        <v>100.0</v>
      </c>
      <c r="BM32" s="97">
        <v>100.0</v>
      </c>
      <c r="BN32" s="97">
        <v>55.0</v>
      </c>
      <c r="BO32" s="97">
        <v>100.0</v>
      </c>
      <c r="BP32" s="97">
        <v>100.0</v>
      </c>
      <c r="BQ32" s="97">
        <v>80.0</v>
      </c>
      <c r="BR32" s="102">
        <f t="shared" si="30"/>
        <v>93</v>
      </c>
      <c r="BS32" s="103">
        <v>100.0</v>
      </c>
      <c r="BT32" s="103">
        <v>100.0</v>
      </c>
      <c r="BU32" s="103">
        <v>100.0</v>
      </c>
      <c r="BV32" s="103">
        <v>100.0</v>
      </c>
      <c r="BW32" s="103">
        <v>100.0</v>
      </c>
      <c r="BX32" s="103">
        <v>8.0</v>
      </c>
      <c r="BY32" s="103">
        <v>100.0</v>
      </c>
      <c r="BZ32" s="103">
        <v>0.0</v>
      </c>
      <c r="CA32" s="97"/>
      <c r="CB32" s="95">
        <f t="shared" si="18"/>
        <v>76</v>
      </c>
    </row>
    <row r="33" ht="15.75" customHeight="1">
      <c r="A33" s="40" t="str">
        <f t="shared" si="2"/>
        <v>202060668-4</v>
      </c>
      <c r="B33" s="87">
        <f t="shared" si="3"/>
        <v>10</v>
      </c>
      <c r="C33" s="104">
        <v>29.0</v>
      </c>
      <c r="D33" s="105">
        <v>2.02060668E8</v>
      </c>
      <c r="E33" s="105">
        <v>4.0</v>
      </c>
      <c r="F33" s="105">
        <v>2.1013578E7</v>
      </c>
      <c r="G33" s="105">
        <v>2.0</v>
      </c>
      <c r="H33" s="105" t="s">
        <v>173</v>
      </c>
      <c r="I33" s="105" t="s">
        <v>174</v>
      </c>
      <c r="J33" s="105" t="s">
        <v>175</v>
      </c>
      <c r="K33" s="105">
        <v>1.0</v>
      </c>
      <c r="L33" s="105" t="s">
        <v>97</v>
      </c>
      <c r="M33" s="105" t="s">
        <v>176</v>
      </c>
      <c r="N33" s="90">
        <f t="shared" si="4"/>
        <v>19</v>
      </c>
      <c r="O33" s="90">
        <f t="shared" si="5"/>
        <v>0</v>
      </c>
      <c r="P33" s="90">
        <f t="shared" si="31"/>
        <v>10</v>
      </c>
      <c r="Q33" s="90">
        <f t="shared" si="7"/>
        <v>67</v>
      </c>
      <c r="R33" s="90">
        <f t="shared" si="8"/>
        <v>42.4</v>
      </c>
      <c r="S33" s="90">
        <f t="shared" si="9"/>
        <v>61</v>
      </c>
      <c r="T33" s="90">
        <f t="shared" si="10"/>
        <v>0</v>
      </c>
      <c r="U33" s="91">
        <f t="shared" si="11"/>
        <v>0</v>
      </c>
      <c r="V33" s="111">
        <f t="shared" si="12"/>
        <v>10</v>
      </c>
      <c r="W33" s="93">
        <v>9.0</v>
      </c>
      <c r="X33" s="94">
        <v>10.0</v>
      </c>
      <c r="Y33" s="94"/>
      <c r="Z33" s="95">
        <f t="shared" si="13"/>
        <v>19</v>
      </c>
      <c r="AA33" s="114">
        <v>0.0</v>
      </c>
      <c r="AB33" s="114">
        <v>0.0</v>
      </c>
      <c r="AC33" s="115">
        <v>1.0</v>
      </c>
      <c r="AD33" s="113">
        <f t="shared" si="14"/>
        <v>0</v>
      </c>
      <c r="AE33" s="94"/>
      <c r="AF33" s="94"/>
      <c r="AG33" s="96"/>
      <c r="AH33" s="95">
        <f t="shared" si="15"/>
        <v>0</v>
      </c>
      <c r="AI33" s="97">
        <f>iferror(VLOOKUP($F33&amp;"-"&amp;$G33,SUMATORIAS!$A$2:$K$81,2,False),"")</f>
        <v>100</v>
      </c>
      <c r="AJ33" s="97">
        <f>iferror(VLOOKUP($F33&amp;"-"&amp;$G33,SUMATORIAS!$A$2:$K$81,3,False),"")</f>
        <v>100</v>
      </c>
      <c r="AK33" s="97">
        <f>iferror(VLOOKUP($F33&amp;"-"&amp;$G33,SUMATORIAS!$A$2:$K$81,4,False),"")</f>
        <v>0</v>
      </c>
      <c r="AL33" s="97">
        <f>iferror(VLOOKUP($F33&amp;"-"&amp;$G33,SUMATORIAS!$A$2:$K$81,5,False),"")</f>
        <v>100</v>
      </c>
      <c r="AM33" s="97">
        <f>iferror(VLOOKUP($F33&amp;"-"&amp;$G33,SUMATORIAS!$A$2:$K$81,6,False),"")</f>
        <v>50</v>
      </c>
      <c r="AN33" s="97">
        <f>iferror(VLOOKUP($F33&amp;"-"&amp;$G33,SUMATORIAS!$A$2:$K$81,7,False),"")</f>
        <v>60</v>
      </c>
      <c r="AO33" s="97">
        <f>iferror(VLOOKUP($F33&amp;"-"&amp;$G33,SUMATORIAS!$A$2:$K$81,8,False),"")</f>
        <v>80</v>
      </c>
      <c r="AP33" s="97">
        <f>iferror(VLOOKUP($F33&amp;"-"&amp;$G33,SUMATORIAS!$A$2:$K$81,9,False),"")</f>
        <v>100</v>
      </c>
      <c r="AQ33" s="97">
        <f>iferror(VLOOKUP($F33&amp;"-"&amp;$G33,SUMATORIAS!$A$2:$K$81,10,False),"")</f>
        <v>20</v>
      </c>
      <c r="AR33" s="97">
        <f>iferror(VLOOKUP($F33&amp;"-"&amp;$G33,SUMATORIAS!$A$2:$K$81,11,False),"")</f>
        <v>60</v>
      </c>
      <c r="AS33" s="97"/>
      <c r="AT33" s="95">
        <f t="shared" ref="AT33:AT47" si="32">iferror(AVERAGE(AI33:AS33),0)</f>
        <v>67</v>
      </c>
      <c r="AU33" s="97">
        <v>33.0</v>
      </c>
      <c r="AV33" s="97">
        <v>100.0</v>
      </c>
      <c r="AW33" s="97">
        <v>0.0</v>
      </c>
      <c r="AX33" s="97">
        <v>91.0</v>
      </c>
      <c r="AY33" s="97">
        <v>0.0</v>
      </c>
      <c r="AZ33" s="97">
        <v>100.0</v>
      </c>
      <c r="BA33" s="97">
        <v>0.0</v>
      </c>
      <c r="BB33" s="97">
        <v>100.0</v>
      </c>
      <c r="BC33" s="97">
        <v>0.0</v>
      </c>
      <c r="BD33" s="97">
        <v>0.0</v>
      </c>
      <c r="BE33" s="98">
        <f>ifna(VLOOKUP($M33,Cuestionario!$C$2:$F$45,3,FALSE),0)</f>
        <v>100</v>
      </c>
      <c r="BF33" s="98" t="str">
        <f>ifna(vlookup(M33,Cuestionario!$C$2:$F$45,4,FALSE),0)</f>
        <v>tarea</v>
      </c>
      <c r="BG33" s="99">
        <f t="shared" si="16"/>
        <v>42.4</v>
      </c>
      <c r="BH33" s="109">
        <v>75.0</v>
      </c>
      <c r="BI33" s="110">
        <v>100.0</v>
      </c>
      <c r="BJ33" s="97">
        <v>80.0</v>
      </c>
      <c r="BK33" s="97">
        <v>0.0</v>
      </c>
      <c r="BL33" s="97">
        <v>90.0</v>
      </c>
      <c r="BM33" s="97">
        <v>45.0</v>
      </c>
      <c r="BN33" s="97">
        <v>40.0</v>
      </c>
      <c r="BO33" s="97">
        <v>0.0</v>
      </c>
      <c r="BP33" s="97">
        <v>0.0</v>
      </c>
      <c r="BQ33" s="97">
        <v>80.0</v>
      </c>
      <c r="BR33" s="102">
        <f>iferror((sum(BH33:BQ33,BE33)-small(BH33:BQ33,1))/10,0)</f>
        <v>61</v>
      </c>
      <c r="BS33" s="103">
        <v>0.0</v>
      </c>
      <c r="BT33" s="103">
        <v>0.0</v>
      </c>
      <c r="BU33" s="103">
        <v>0.0</v>
      </c>
      <c r="BV33" s="103">
        <v>0.0</v>
      </c>
      <c r="BW33" s="103">
        <v>0.0</v>
      </c>
      <c r="BX33" s="103">
        <v>0.0</v>
      </c>
      <c r="BY33" s="103">
        <v>0.0</v>
      </c>
      <c r="BZ33" s="103">
        <v>0.0</v>
      </c>
      <c r="CA33" s="97"/>
      <c r="CB33" s="95">
        <f t="shared" si="18"/>
        <v>0</v>
      </c>
    </row>
    <row r="34" ht="15.75" customHeight="1">
      <c r="A34" s="40" t="str">
        <f t="shared" si="2"/>
        <v>202169548-6</v>
      </c>
      <c r="B34" s="87">
        <f t="shared" si="3"/>
        <v>0</v>
      </c>
      <c r="C34" s="104">
        <v>30.0</v>
      </c>
      <c r="D34" s="105">
        <v>2.02169548E8</v>
      </c>
      <c r="E34" s="105">
        <v>6.0</v>
      </c>
      <c r="F34" s="105">
        <v>2.0879895E7</v>
      </c>
      <c r="G34" s="105">
        <v>2.0</v>
      </c>
      <c r="H34" s="105" t="s">
        <v>177</v>
      </c>
      <c r="I34" s="105" t="s">
        <v>178</v>
      </c>
      <c r="J34" s="105" t="s">
        <v>179</v>
      </c>
      <c r="K34" s="105">
        <v>1.0</v>
      </c>
      <c r="L34" s="105" t="s">
        <v>62</v>
      </c>
      <c r="M34" s="105" t="s">
        <v>180</v>
      </c>
      <c r="N34" s="90">
        <f t="shared" si="4"/>
        <v>0</v>
      </c>
      <c r="O34" s="90">
        <f t="shared" si="5"/>
        <v>0</v>
      </c>
      <c r="P34" s="90">
        <f t="shared" si="31"/>
        <v>0</v>
      </c>
      <c r="Q34" s="90">
        <f t="shared" si="7"/>
        <v>27.22222222</v>
      </c>
      <c r="R34" s="90">
        <f t="shared" si="8"/>
        <v>38.3</v>
      </c>
      <c r="S34" s="90">
        <f t="shared" si="9"/>
        <v>57.5</v>
      </c>
      <c r="T34" s="90">
        <f t="shared" si="10"/>
        <v>0</v>
      </c>
      <c r="U34" s="91">
        <f t="shared" si="11"/>
        <v>0</v>
      </c>
      <c r="V34" s="92">
        <f t="shared" si="12"/>
        <v>0</v>
      </c>
      <c r="W34" s="93"/>
      <c r="X34" s="94"/>
      <c r="Y34" s="94"/>
      <c r="Z34" s="95">
        <f t="shared" si="13"/>
        <v>0</v>
      </c>
      <c r="AA34" s="94"/>
      <c r="AB34" s="94"/>
      <c r="AC34" s="96"/>
      <c r="AD34" s="95">
        <f t="shared" si="14"/>
        <v>0</v>
      </c>
      <c r="AE34" s="94"/>
      <c r="AF34" s="94"/>
      <c r="AG34" s="96"/>
      <c r="AH34" s="95">
        <f t="shared" si="15"/>
        <v>0</v>
      </c>
      <c r="AI34" s="97">
        <f>iferror(VLOOKUP($F34&amp;"-"&amp;$G34,SUMATORIAS!$A$2:$K$81,2,False),"")</f>
        <v>20</v>
      </c>
      <c r="AJ34" s="97">
        <f>iferror(VLOOKUP($F34&amp;"-"&amp;$G34,SUMATORIAS!$A$2:$K$81,3,False),"")</f>
        <v>0</v>
      </c>
      <c r="AK34" s="97">
        <f>iferror(VLOOKUP($F34&amp;"-"&amp;$G34,SUMATORIAS!$A$2:$K$81,4,False),"")</f>
        <v>100</v>
      </c>
      <c r="AL34" s="97">
        <f>iferror(VLOOKUP($F34&amp;"-"&amp;$G34,SUMATORIAS!$A$2:$K$81,5,False),"")</f>
        <v>75</v>
      </c>
      <c r="AM34" s="97">
        <f>iferror(VLOOKUP($F34&amp;"-"&amp;$G34,SUMATORIAS!$A$2:$K$81,6,False),"")</f>
        <v>50</v>
      </c>
      <c r="AN34" s="97">
        <f>iferror(VLOOKUP($F34&amp;"-"&amp;$G34,SUMATORIAS!$A$2:$K$81,7,False),"")</f>
        <v>0</v>
      </c>
      <c r="AO34" s="97">
        <f>iferror(VLOOKUP($F34&amp;"-"&amp;$G34,SUMATORIAS!$A$2:$K$81,8,False),"")</f>
        <v>0</v>
      </c>
      <c r="AP34" s="97">
        <f>iferror(VLOOKUP($F34&amp;"-"&amp;$G34,SUMATORIAS!$A$2:$K$81,9,False),"")</f>
        <v>0</v>
      </c>
      <c r="AQ34" s="97">
        <f>iferror(VLOOKUP($F34&amp;"-"&amp;$G34,SUMATORIAS!$A$2:$K$81,10,False),"")</f>
        <v>0</v>
      </c>
      <c r="AR34" s="97" t="str">
        <f>iferror(VLOOKUP($F34&amp;"-"&amp;$G34,SUMATORIAS!$A$2:$K$81,11,False),"")</f>
        <v/>
      </c>
      <c r="AS34" s="97"/>
      <c r="AT34" s="95">
        <f t="shared" si="32"/>
        <v>27.22222222</v>
      </c>
      <c r="AU34" s="97">
        <v>100.0</v>
      </c>
      <c r="AV34" s="97">
        <v>64.0</v>
      </c>
      <c r="AW34" s="97">
        <v>50.0</v>
      </c>
      <c r="AX34" s="97">
        <v>90.0</v>
      </c>
      <c r="AY34" s="97">
        <v>79.0</v>
      </c>
      <c r="AZ34" s="97">
        <v>0.0</v>
      </c>
      <c r="BA34" s="97">
        <v>0.0</v>
      </c>
      <c r="BB34" s="97">
        <v>0.0</v>
      </c>
      <c r="BC34" s="97">
        <v>0.0</v>
      </c>
      <c r="BD34" s="106"/>
      <c r="BE34" s="98">
        <f>ifna(VLOOKUP($M34,Cuestionario!$C$2:$F$45,3,FALSE),0)</f>
        <v>0</v>
      </c>
      <c r="BF34" s="98">
        <f>ifna(vlookup(M34,Cuestionario!$C$2:$F$45,4,FALSE),0)</f>
        <v>0</v>
      </c>
      <c r="BG34" s="99">
        <f t="shared" si="16"/>
        <v>38.3</v>
      </c>
      <c r="BH34" s="109">
        <v>95.0</v>
      </c>
      <c r="BI34" s="110">
        <v>100.0</v>
      </c>
      <c r="BJ34" s="97">
        <v>80.0</v>
      </c>
      <c r="BK34" s="97">
        <v>100.0</v>
      </c>
      <c r="BL34" s="97">
        <v>100.0</v>
      </c>
      <c r="BM34" s="97">
        <v>100.0</v>
      </c>
      <c r="BN34" s="97">
        <v>0.0</v>
      </c>
      <c r="BO34" s="97">
        <v>0.0</v>
      </c>
      <c r="BP34" s="97">
        <v>0.0</v>
      </c>
      <c r="BQ34" s="97">
        <v>0.0</v>
      </c>
      <c r="BR34" s="102">
        <f t="shared" ref="BR34:BR36" si="33">iferror(AVERAGE(BH34:BQ34),0)</f>
        <v>57.5</v>
      </c>
      <c r="BS34" s="103">
        <v>0.0</v>
      </c>
      <c r="BT34" s="103">
        <v>0.0</v>
      </c>
      <c r="BU34" s="103">
        <v>0.0</v>
      </c>
      <c r="BV34" s="103">
        <v>0.0</v>
      </c>
      <c r="BW34" s="103">
        <v>0.0</v>
      </c>
      <c r="BX34" s="103">
        <v>0.0</v>
      </c>
      <c r="BY34" s="103">
        <v>0.0</v>
      </c>
      <c r="BZ34" s="103">
        <v>0.0</v>
      </c>
      <c r="CA34" s="97"/>
      <c r="CB34" s="95">
        <f t="shared" si="18"/>
        <v>0</v>
      </c>
    </row>
    <row r="35" ht="15.75" customHeight="1">
      <c r="A35" s="40" t="str">
        <f t="shared" si="2"/>
        <v>202169530-3</v>
      </c>
      <c r="B35" s="87">
        <f t="shared" si="3"/>
        <v>0</v>
      </c>
      <c r="C35" s="104">
        <v>31.0</v>
      </c>
      <c r="D35" s="105">
        <v>2.0216953E8</v>
      </c>
      <c r="E35" s="105">
        <v>3.0</v>
      </c>
      <c r="F35" s="105">
        <v>2.6885808E7</v>
      </c>
      <c r="G35" s="105">
        <v>3.0</v>
      </c>
      <c r="H35" s="105" t="s">
        <v>181</v>
      </c>
      <c r="I35" s="105" t="s">
        <v>182</v>
      </c>
      <c r="J35" s="105" t="s">
        <v>183</v>
      </c>
      <c r="K35" s="105">
        <v>1.0</v>
      </c>
      <c r="L35" s="105" t="s">
        <v>62</v>
      </c>
      <c r="M35" s="105" t="s">
        <v>184</v>
      </c>
      <c r="N35" s="90">
        <f t="shared" si="4"/>
        <v>0</v>
      </c>
      <c r="O35" s="90">
        <f t="shared" si="5"/>
        <v>0</v>
      </c>
      <c r="P35" s="90">
        <f t="shared" si="31"/>
        <v>0</v>
      </c>
      <c r="Q35" s="90">
        <f t="shared" si="7"/>
        <v>0</v>
      </c>
      <c r="R35" s="90">
        <f t="shared" si="8"/>
        <v>0</v>
      </c>
      <c r="S35" s="90">
        <f t="shared" si="9"/>
        <v>10</v>
      </c>
      <c r="T35" s="90">
        <f t="shared" si="10"/>
        <v>0</v>
      </c>
      <c r="U35" s="91">
        <f t="shared" si="11"/>
        <v>0</v>
      </c>
      <c r="V35" s="92">
        <f t="shared" si="12"/>
        <v>0</v>
      </c>
      <c r="W35" s="93"/>
      <c r="X35" s="94"/>
      <c r="Y35" s="94"/>
      <c r="Z35" s="95">
        <f t="shared" si="13"/>
        <v>0</v>
      </c>
      <c r="AA35" s="94"/>
      <c r="AB35" s="94"/>
      <c r="AC35" s="96"/>
      <c r="AD35" s="95">
        <f t="shared" si="14"/>
        <v>0</v>
      </c>
      <c r="AE35" s="94"/>
      <c r="AF35" s="94"/>
      <c r="AG35" s="96"/>
      <c r="AH35" s="95">
        <f t="shared" si="15"/>
        <v>0</v>
      </c>
      <c r="AI35" s="97">
        <f>iferror(VLOOKUP($F35&amp;"-"&amp;$G35,SUMATORIAS!$A$2:$K$81,2,False),"")</f>
        <v>0</v>
      </c>
      <c r="AJ35" s="97">
        <f>iferror(VLOOKUP($F35&amp;"-"&amp;$G35,SUMATORIAS!$A$2:$K$81,3,False),"")</f>
        <v>0</v>
      </c>
      <c r="AK35" s="97">
        <f>iferror(VLOOKUP($F35&amp;"-"&amp;$G35,SUMATORIAS!$A$2:$K$81,4,False),"")</f>
        <v>0</v>
      </c>
      <c r="AL35" s="97">
        <f>iferror(VLOOKUP($F35&amp;"-"&amp;$G35,SUMATORIAS!$A$2:$K$81,5,False),"")</f>
        <v>0</v>
      </c>
      <c r="AM35" s="97" t="str">
        <f>iferror(VLOOKUP($F35&amp;"-"&amp;$G35,SUMATORIAS!$A$2:$K$81,6,False),"")</f>
        <v/>
      </c>
      <c r="AN35" s="97" t="str">
        <f>iferror(VLOOKUP($F35&amp;"-"&amp;$G35,SUMATORIAS!$A$2:$K$81,7,False),"")</f>
        <v/>
      </c>
      <c r="AO35" s="97" t="str">
        <f>iferror(VLOOKUP($F35&amp;"-"&amp;$G35,SUMATORIAS!$A$2:$K$81,8,False),"")</f>
        <v/>
      </c>
      <c r="AP35" s="97" t="str">
        <f>iferror(VLOOKUP($F35&amp;"-"&amp;$G35,SUMATORIAS!$A$2:$K$81,9,False),"")</f>
        <v/>
      </c>
      <c r="AQ35" s="97" t="str">
        <f>iferror(VLOOKUP($F35&amp;"-"&amp;$G35,SUMATORIAS!$A$2:$K$81,10,False),"")</f>
        <v/>
      </c>
      <c r="AR35" s="97" t="str">
        <f>iferror(VLOOKUP($F35&amp;"-"&amp;$G35,SUMATORIAS!$A$2:$K$81,11,False),"")</f>
        <v/>
      </c>
      <c r="AS35" s="97"/>
      <c r="AT35" s="95">
        <f t="shared" si="32"/>
        <v>0</v>
      </c>
      <c r="AU35" s="97">
        <v>0.0</v>
      </c>
      <c r="AV35" s="97">
        <v>0.0</v>
      </c>
      <c r="AW35" s="97">
        <v>0.0</v>
      </c>
      <c r="AX35" s="97">
        <v>0.0</v>
      </c>
      <c r="AY35" s="97">
        <v>0.0</v>
      </c>
      <c r="AZ35" s="106"/>
      <c r="BA35" s="106"/>
      <c r="BB35" s="106"/>
      <c r="BC35" s="106"/>
      <c r="BD35" s="106"/>
      <c r="BE35" s="98">
        <f>ifna(VLOOKUP($M35,Cuestionario!$C$2:$F$45,3,FALSE),0)</f>
        <v>0</v>
      </c>
      <c r="BF35" s="98">
        <f>ifna(vlookup(M35,Cuestionario!$C$2:$F$45,4,FALSE),0)</f>
        <v>0</v>
      </c>
      <c r="BG35" s="99">
        <f t="shared" si="16"/>
        <v>0</v>
      </c>
      <c r="BH35" s="109">
        <v>0.0</v>
      </c>
      <c r="BI35" s="110">
        <v>100.0</v>
      </c>
      <c r="BJ35" s="97">
        <v>0.0</v>
      </c>
      <c r="BK35" s="97">
        <v>0.0</v>
      </c>
      <c r="BL35" s="97">
        <v>0.0</v>
      </c>
      <c r="BM35" s="97">
        <v>0.0</v>
      </c>
      <c r="BN35" s="97">
        <v>0.0</v>
      </c>
      <c r="BO35" s="97">
        <v>0.0</v>
      </c>
      <c r="BP35" s="97">
        <v>0.0</v>
      </c>
      <c r="BQ35" s="97">
        <v>0.0</v>
      </c>
      <c r="BR35" s="102">
        <f t="shared" si="33"/>
        <v>10</v>
      </c>
      <c r="BS35" s="103">
        <v>0.0</v>
      </c>
      <c r="BT35" s="103">
        <v>0.0</v>
      </c>
      <c r="BU35" s="103">
        <v>0.0</v>
      </c>
      <c r="BV35" s="103">
        <v>0.0</v>
      </c>
      <c r="BW35" s="103">
        <v>0.0</v>
      </c>
      <c r="BX35" s="103">
        <v>0.0</v>
      </c>
      <c r="BY35" s="103">
        <v>0.0</v>
      </c>
      <c r="BZ35" s="103">
        <v>0.0</v>
      </c>
      <c r="CA35" s="97"/>
      <c r="CB35" s="95">
        <f t="shared" si="18"/>
        <v>0</v>
      </c>
    </row>
    <row r="36" ht="15.75" customHeight="1">
      <c r="A36" s="40" t="str">
        <f t="shared" si="2"/>
        <v>202169509-5</v>
      </c>
      <c r="B36" s="87">
        <f t="shared" si="3"/>
        <v>13</v>
      </c>
      <c r="C36" s="104">
        <v>32.0</v>
      </c>
      <c r="D36" s="105">
        <v>2.02169509E8</v>
      </c>
      <c r="E36" s="105">
        <v>5.0</v>
      </c>
      <c r="F36" s="105">
        <v>2.1259709E7</v>
      </c>
      <c r="G36" s="105">
        <v>0.0</v>
      </c>
      <c r="H36" s="105" t="s">
        <v>185</v>
      </c>
      <c r="I36" s="105" t="s">
        <v>186</v>
      </c>
      <c r="J36" s="105" t="s">
        <v>187</v>
      </c>
      <c r="K36" s="105">
        <v>1.0</v>
      </c>
      <c r="L36" s="105" t="s">
        <v>62</v>
      </c>
      <c r="M36" s="105" t="s">
        <v>188</v>
      </c>
      <c r="N36" s="90">
        <f t="shared" si="4"/>
        <v>25</v>
      </c>
      <c r="O36" s="90">
        <f t="shared" si="5"/>
        <v>0</v>
      </c>
      <c r="P36" s="90">
        <f t="shared" si="31"/>
        <v>13</v>
      </c>
      <c r="Q36" s="90">
        <f t="shared" si="7"/>
        <v>65.5</v>
      </c>
      <c r="R36" s="90">
        <f t="shared" si="8"/>
        <v>27.7</v>
      </c>
      <c r="S36" s="90">
        <f t="shared" si="9"/>
        <v>28</v>
      </c>
      <c r="T36" s="90">
        <f t="shared" si="10"/>
        <v>26.625</v>
      </c>
      <c r="U36" s="91">
        <f t="shared" si="11"/>
        <v>0</v>
      </c>
      <c r="V36" s="111">
        <f t="shared" si="12"/>
        <v>13</v>
      </c>
      <c r="W36" s="93">
        <v>20.0</v>
      </c>
      <c r="X36" s="94">
        <v>5.0</v>
      </c>
      <c r="Y36" s="94">
        <v>0.0</v>
      </c>
      <c r="Z36" s="95">
        <f t="shared" si="13"/>
        <v>25</v>
      </c>
      <c r="AA36" s="94"/>
      <c r="AB36" s="94"/>
      <c r="AC36" s="96"/>
      <c r="AD36" s="95">
        <f t="shared" si="14"/>
        <v>0</v>
      </c>
      <c r="AE36" s="114"/>
      <c r="AF36" s="114"/>
      <c r="AG36" s="115"/>
      <c r="AH36" s="113">
        <f t="shared" si="15"/>
        <v>0</v>
      </c>
      <c r="AI36" s="97">
        <f>iferror(VLOOKUP($F36&amp;"-"&amp;$G36,SUMATORIAS!$A$2:$K$81,2,False),"")</f>
        <v>100</v>
      </c>
      <c r="AJ36" s="97">
        <f>iferror(VLOOKUP($F36&amp;"-"&amp;$G36,SUMATORIAS!$A$2:$K$81,3,False),"")</f>
        <v>60</v>
      </c>
      <c r="AK36" s="97">
        <f>iferror(VLOOKUP($F36&amp;"-"&amp;$G36,SUMATORIAS!$A$2:$K$81,4,False),"")</f>
        <v>100</v>
      </c>
      <c r="AL36" s="97">
        <f>iferror(VLOOKUP($F36&amp;"-"&amp;$G36,SUMATORIAS!$A$2:$K$81,5,False),"")</f>
        <v>40</v>
      </c>
      <c r="AM36" s="97">
        <f>iferror(VLOOKUP($F36&amp;"-"&amp;$G36,SUMATORIAS!$A$2:$K$81,6,False),"")</f>
        <v>75</v>
      </c>
      <c r="AN36" s="97">
        <f>iferror(VLOOKUP($F36&amp;"-"&amp;$G36,SUMATORIAS!$A$2:$K$81,7,False),"")</f>
        <v>80</v>
      </c>
      <c r="AO36" s="97">
        <f>iferror(VLOOKUP($F36&amp;"-"&amp;$G36,SUMATORIAS!$A$2:$K$81,8,False),"")</f>
        <v>40</v>
      </c>
      <c r="AP36" s="97">
        <f>iferror(VLOOKUP($F36&amp;"-"&amp;$G36,SUMATORIAS!$A$2:$K$81,9,False),"")</f>
        <v>100</v>
      </c>
      <c r="AQ36" s="97">
        <f>iferror(VLOOKUP($F36&amp;"-"&amp;$G36,SUMATORIAS!$A$2:$K$81,10,False),"")</f>
        <v>40</v>
      </c>
      <c r="AR36" s="97">
        <f>iferror(VLOOKUP($F36&amp;"-"&amp;$G36,SUMATORIAS!$A$2:$K$81,11,False),"")</f>
        <v>20</v>
      </c>
      <c r="AS36" s="97"/>
      <c r="AT36" s="95">
        <f t="shared" si="32"/>
        <v>65.5</v>
      </c>
      <c r="AU36" s="97">
        <v>100.0</v>
      </c>
      <c r="AV36" s="97">
        <v>0.0</v>
      </c>
      <c r="AW36" s="97">
        <v>77.0</v>
      </c>
      <c r="AX36" s="97">
        <v>0.0</v>
      </c>
      <c r="AY36" s="97">
        <v>0.0</v>
      </c>
      <c r="AZ36" s="97">
        <v>100.0</v>
      </c>
      <c r="BA36" s="97">
        <v>0.0</v>
      </c>
      <c r="BB36" s="97">
        <v>0.0</v>
      </c>
      <c r="BC36" s="97">
        <v>0.0</v>
      </c>
      <c r="BD36" s="97">
        <v>0.0</v>
      </c>
      <c r="BE36" s="98">
        <f>ifna(VLOOKUP($M36,Cuestionario!$C$2:$F$45,3,FALSE),0)</f>
        <v>0</v>
      </c>
      <c r="BF36" s="98">
        <f>ifna(vlookup(M36,Cuestionario!$C$2:$F$45,4,FALSE),0)</f>
        <v>0</v>
      </c>
      <c r="BG36" s="99">
        <f t="shared" si="16"/>
        <v>27.7</v>
      </c>
      <c r="BH36" s="109">
        <v>90.0</v>
      </c>
      <c r="BI36" s="110">
        <v>90.0</v>
      </c>
      <c r="BJ36" s="97">
        <v>0.0</v>
      </c>
      <c r="BK36" s="97">
        <v>0.0</v>
      </c>
      <c r="BL36" s="97">
        <v>100.0</v>
      </c>
      <c r="BM36" s="97">
        <v>0.0</v>
      </c>
      <c r="BN36" s="97">
        <v>0.0</v>
      </c>
      <c r="BO36" s="97">
        <v>0.0</v>
      </c>
      <c r="BP36" s="97">
        <v>0.0</v>
      </c>
      <c r="BQ36" s="97">
        <v>0.0</v>
      </c>
      <c r="BR36" s="102">
        <f t="shared" si="33"/>
        <v>28</v>
      </c>
      <c r="BS36" s="103">
        <v>75.0</v>
      </c>
      <c r="BT36" s="103">
        <v>45.0</v>
      </c>
      <c r="BU36" s="103">
        <v>45.0</v>
      </c>
      <c r="BV36" s="103">
        <v>0.0</v>
      </c>
      <c r="BW36" s="103">
        <v>48.0</v>
      </c>
      <c r="BX36" s="103">
        <v>0.0</v>
      </c>
      <c r="BY36" s="103">
        <v>0.0</v>
      </c>
      <c r="BZ36" s="103">
        <v>0.0</v>
      </c>
      <c r="CA36" s="97"/>
      <c r="CB36" s="95">
        <f t="shared" si="18"/>
        <v>26.625</v>
      </c>
    </row>
    <row r="37" ht="15.75" customHeight="1">
      <c r="A37" s="40" t="str">
        <f t="shared" si="2"/>
        <v>202169522-2</v>
      </c>
      <c r="B37" s="87">
        <f t="shared" si="3"/>
        <v>79</v>
      </c>
      <c r="C37" s="104">
        <v>33.0</v>
      </c>
      <c r="D37" s="105">
        <v>2.02169522E8</v>
      </c>
      <c r="E37" s="105">
        <v>2.0</v>
      </c>
      <c r="F37" s="105">
        <v>2.0562558E7</v>
      </c>
      <c r="G37" s="105">
        <v>5.0</v>
      </c>
      <c r="H37" s="105" t="s">
        <v>189</v>
      </c>
      <c r="I37" s="105" t="s">
        <v>155</v>
      </c>
      <c r="J37" s="105" t="s">
        <v>190</v>
      </c>
      <c r="K37" s="105">
        <v>1.0</v>
      </c>
      <c r="L37" s="105" t="s">
        <v>62</v>
      </c>
      <c r="M37" s="105" t="s">
        <v>191</v>
      </c>
      <c r="N37" s="90">
        <f t="shared" si="4"/>
        <v>29</v>
      </c>
      <c r="O37" s="90">
        <f t="shared" si="5"/>
        <v>100</v>
      </c>
      <c r="P37" s="90">
        <f t="shared" si="31"/>
        <v>65</v>
      </c>
      <c r="Q37" s="90">
        <f t="shared" si="7"/>
        <v>89.7</v>
      </c>
      <c r="R37" s="90">
        <f t="shared" si="8"/>
        <v>100</v>
      </c>
      <c r="S37" s="90">
        <f t="shared" si="9"/>
        <v>94.5</v>
      </c>
      <c r="T37" s="90">
        <f t="shared" si="10"/>
        <v>100</v>
      </c>
      <c r="U37" s="91">
        <f t="shared" si="11"/>
        <v>0</v>
      </c>
      <c r="V37" s="92">
        <f t="shared" si="12"/>
        <v>79</v>
      </c>
      <c r="W37" s="93">
        <v>9.0</v>
      </c>
      <c r="X37" s="94">
        <v>10.0</v>
      </c>
      <c r="Y37" s="94">
        <v>10.0</v>
      </c>
      <c r="Z37" s="95">
        <f t="shared" si="13"/>
        <v>29</v>
      </c>
      <c r="AA37" s="94">
        <v>60.0</v>
      </c>
      <c r="AB37" s="94">
        <v>40.0</v>
      </c>
      <c r="AC37" s="96">
        <v>1.0</v>
      </c>
      <c r="AD37" s="95">
        <f t="shared" si="14"/>
        <v>100</v>
      </c>
      <c r="AE37" s="94"/>
      <c r="AF37" s="94"/>
      <c r="AG37" s="96"/>
      <c r="AH37" s="95">
        <f t="shared" si="15"/>
        <v>0</v>
      </c>
      <c r="AI37" s="97">
        <f>iferror(VLOOKUP($F37&amp;"-"&amp;$G37,SUMATORIAS!$A$2:$K$81,2,False),"")</f>
        <v>100</v>
      </c>
      <c r="AJ37" s="97">
        <f>iferror(VLOOKUP($F37&amp;"-"&amp;$G37,SUMATORIAS!$A$2:$K$81,3,False),"")</f>
        <v>100</v>
      </c>
      <c r="AK37" s="97">
        <f>iferror(VLOOKUP($F37&amp;"-"&amp;$G37,SUMATORIAS!$A$2:$K$81,4,False),"")</f>
        <v>100</v>
      </c>
      <c r="AL37" s="97">
        <f>iferror(VLOOKUP($F37&amp;"-"&amp;$G37,SUMATORIAS!$A$2:$K$81,5,False),"")</f>
        <v>60</v>
      </c>
      <c r="AM37" s="97">
        <f>iferror(VLOOKUP($F37&amp;"-"&amp;$G37,SUMATORIAS!$A$2:$K$81,6,False),"")</f>
        <v>100</v>
      </c>
      <c r="AN37" s="97">
        <v>70.0</v>
      </c>
      <c r="AO37" s="97">
        <f>iferror(VLOOKUP($F37&amp;"-"&amp;$G37,SUMATORIAS!$A$2:$K$81,8,False),"")</f>
        <v>67</v>
      </c>
      <c r="AP37" s="97">
        <f>iferror(VLOOKUP($F37&amp;"-"&amp;$G37,SUMATORIAS!$A$2:$K$81,9,False),"")</f>
        <v>100</v>
      </c>
      <c r="AQ37" s="97">
        <f>iferror(VLOOKUP($F37&amp;"-"&amp;$G37,SUMATORIAS!$A$2:$K$81,10,False),"")</f>
        <v>100</v>
      </c>
      <c r="AR37" s="97">
        <f>iferror(VLOOKUP($F37&amp;"-"&amp;$G37,SUMATORIAS!$A$2:$K$81,11,False),"")</f>
        <v>100</v>
      </c>
      <c r="AS37" s="97"/>
      <c r="AT37" s="95">
        <f t="shared" si="32"/>
        <v>89.7</v>
      </c>
      <c r="AU37" s="97">
        <v>100.0</v>
      </c>
      <c r="AV37" s="97">
        <v>100.0</v>
      </c>
      <c r="AW37" s="97">
        <v>100.0</v>
      </c>
      <c r="AX37" s="97">
        <v>100.0</v>
      </c>
      <c r="AY37" s="97">
        <v>100.0</v>
      </c>
      <c r="AZ37" s="97">
        <v>100.0</v>
      </c>
      <c r="BA37" s="97">
        <v>100.0</v>
      </c>
      <c r="BB37" s="97">
        <v>100.0</v>
      </c>
      <c r="BC37" s="97">
        <v>100.0</v>
      </c>
      <c r="BD37" s="97">
        <v>100.0</v>
      </c>
      <c r="BE37" s="98">
        <f>ifna(VLOOKUP($M37,Cuestionario!$C$2:$F$45,3,FALSE),0)</f>
        <v>100</v>
      </c>
      <c r="BF37" s="98" t="str">
        <f>ifna(vlookup(M37,Cuestionario!$C$2:$F$45,4,FALSE),0)</f>
        <v>tarea</v>
      </c>
      <c r="BG37" s="99">
        <f t="shared" si="16"/>
        <v>100</v>
      </c>
      <c r="BH37" s="109">
        <v>95.0</v>
      </c>
      <c r="BI37" s="110">
        <v>100.0</v>
      </c>
      <c r="BJ37" s="97">
        <v>70.0</v>
      </c>
      <c r="BK37" s="97">
        <v>100.0</v>
      </c>
      <c r="BL37" s="97">
        <v>100.0</v>
      </c>
      <c r="BM37" s="97">
        <v>40.0</v>
      </c>
      <c r="BN37" s="97">
        <v>90.0</v>
      </c>
      <c r="BO37" s="97">
        <v>100.0</v>
      </c>
      <c r="BP37" s="97">
        <v>90.0</v>
      </c>
      <c r="BQ37" s="97">
        <v>100.0</v>
      </c>
      <c r="BR37" s="102">
        <f>iferror((sum(BH37:BQ37,BE37)-small(BH37:BQ37,1))/10,0)</f>
        <v>94.5</v>
      </c>
      <c r="BS37" s="103">
        <v>100.0</v>
      </c>
      <c r="BT37" s="103">
        <v>100.0</v>
      </c>
      <c r="BU37" s="103">
        <v>100.0</v>
      </c>
      <c r="BV37" s="103">
        <v>100.0</v>
      </c>
      <c r="BW37" s="103">
        <v>100.0</v>
      </c>
      <c r="BX37" s="103">
        <v>100.0</v>
      </c>
      <c r="BY37" s="103">
        <v>100.0</v>
      </c>
      <c r="BZ37" s="103">
        <v>100.0</v>
      </c>
      <c r="CA37" s="97"/>
      <c r="CB37" s="95">
        <f t="shared" si="18"/>
        <v>100</v>
      </c>
    </row>
    <row r="38" ht="15.75" customHeight="1">
      <c r="A38" s="40" t="str">
        <f t="shared" si="2"/>
        <v>202069528-8</v>
      </c>
      <c r="B38" s="87">
        <f t="shared" si="3"/>
        <v>16</v>
      </c>
      <c r="C38" s="104">
        <v>34.0</v>
      </c>
      <c r="D38" s="105">
        <v>2.02069528E8</v>
      </c>
      <c r="E38" s="105">
        <v>8.0</v>
      </c>
      <c r="F38" s="105">
        <v>1.9833147E7</v>
      </c>
      <c r="G38" s="105">
        <v>3.0</v>
      </c>
      <c r="H38" s="105" t="s">
        <v>192</v>
      </c>
      <c r="I38" s="105" t="s">
        <v>174</v>
      </c>
      <c r="J38" s="105" t="s">
        <v>193</v>
      </c>
      <c r="K38" s="105">
        <v>1.0</v>
      </c>
      <c r="L38" s="105" t="s">
        <v>62</v>
      </c>
      <c r="M38" s="105" t="s">
        <v>194</v>
      </c>
      <c r="N38" s="90">
        <f t="shared" si="4"/>
        <v>31</v>
      </c>
      <c r="O38" s="90">
        <f t="shared" si="5"/>
        <v>0</v>
      </c>
      <c r="P38" s="90">
        <f t="shared" si="31"/>
        <v>16</v>
      </c>
      <c r="Q38" s="90">
        <f t="shared" si="7"/>
        <v>46.66666667</v>
      </c>
      <c r="R38" s="90">
        <f t="shared" si="8"/>
        <v>70</v>
      </c>
      <c r="S38" s="90">
        <f t="shared" si="9"/>
        <v>48</v>
      </c>
      <c r="T38" s="90">
        <f t="shared" si="10"/>
        <v>0</v>
      </c>
      <c r="U38" s="91">
        <f t="shared" si="11"/>
        <v>0</v>
      </c>
      <c r="V38" s="92">
        <f t="shared" si="12"/>
        <v>16</v>
      </c>
      <c r="W38" s="93">
        <v>11.0</v>
      </c>
      <c r="X38" s="94">
        <v>15.0</v>
      </c>
      <c r="Y38" s="94">
        <v>5.0</v>
      </c>
      <c r="Z38" s="95">
        <f t="shared" si="13"/>
        <v>31</v>
      </c>
      <c r="AA38" s="94"/>
      <c r="AB38" s="94"/>
      <c r="AC38" s="96"/>
      <c r="AD38" s="95">
        <f t="shared" si="14"/>
        <v>0</v>
      </c>
      <c r="AE38" s="94"/>
      <c r="AF38" s="94"/>
      <c r="AG38" s="96"/>
      <c r="AH38" s="95">
        <f t="shared" si="15"/>
        <v>0</v>
      </c>
      <c r="AI38" s="97">
        <f>iferror(VLOOKUP($F38&amp;"-"&amp;$G38,SUMATORIAS!$A$2:$K$81,2,False),"")</f>
        <v>100</v>
      </c>
      <c r="AJ38" s="97">
        <f>iferror(VLOOKUP($F38&amp;"-"&amp;$G38,SUMATORIAS!$A$2:$K$81,3,False),"")</f>
        <v>40</v>
      </c>
      <c r="AK38" s="97">
        <f>iferror(VLOOKUP($F38&amp;"-"&amp;$G38,SUMATORIAS!$A$2:$K$81,4,False),"")</f>
        <v>100</v>
      </c>
      <c r="AL38" s="97">
        <f>iferror(VLOOKUP($F38&amp;"-"&amp;$G38,SUMATORIAS!$A$2:$K$81,5,False),"")</f>
        <v>80</v>
      </c>
      <c r="AM38" s="97">
        <f>iferror(VLOOKUP($F38&amp;"-"&amp;$G38,SUMATORIAS!$A$2:$K$81,6,False),"")</f>
        <v>0</v>
      </c>
      <c r="AN38" s="97">
        <f>iferror(VLOOKUP($F38&amp;"-"&amp;$G38,SUMATORIAS!$A$2:$K$81,7,False),"")</f>
        <v>80</v>
      </c>
      <c r="AO38" s="97">
        <f>iferror(VLOOKUP($F38&amp;"-"&amp;$G38,SUMATORIAS!$A$2:$K$81,8,False),"")</f>
        <v>20</v>
      </c>
      <c r="AP38" s="97">
        <f>iferror(VLOOKUP($F38&amp;"-"&amp;$G38,SUMATORIAS!$A$2:$K$81,9,False),"")</f>
        <v>0</v>
      </c>
      <c r="AQ38" s="97">
        <f>iferror(VLOOKUP($F38&amp;"-"&amp;$G38,SUMATORIAS!$A$2:$K$81,10,False),"")</f>
        <v>0</v>
      </c>
      <c r="AR38" s="97" t="str">
        <f>iferror(VLOOKUP($F38&amp;"-"&amp;$G38,SUMATORIAS!$A$2:$K$81,11,False),"")</f>
        <v/>
      </c>
      <c r="AS38" s="97"/>
      <c r="AT38" s="95">
        <f t="shared" si="32"/>
        <v>46.66666667</v>
      </c>
      <c r="AU38" s="97">
        <v>100.0</v>
      </c>
      <c r="AV38" s="97">
        <v>100.0</v>
      </c>
      <c r="AW38" s="97">
        <v>100.0</v>
      </c>
      <c r="AX38" s="97">
        <v>100.0</v>
      </c>
      <c r="AY38" s="97">
        <v>100.0</v>
      </c>
      <c r="AZ38" s="97">
        <v>100.0</v>
      </c>
      <c r="BA38" s="97">
        <v>100.0</v>
      </c>
      <c r="BB38" s="97">
        <v>0.0</v>
      </c>
      <c r="BC38" s="97">
        <v>0.0</v>
      </c>
      <c r="BD38" s="106"/>
      <c r="BE38" s="98">
        <f>ifna(VLOOKUP($M38,Cuestionario!$C$2:$F$45,3,FALSE),0)</f>
        <v>0</v>
      </c>
      <c r="BF38" s="98">
        <f>ifna(vlookup(M38,Cuestionario!$C$2:$F$45,4,FALSE),0)</f>
        <v>0</v>
      </c>
      <c r="BG38" s="99">
        <f t="shared" si="16"/>
        <v>70</v>
      </c>
      <c r="BH38" s="109">
        <v>70.0</v>
      </c>
      <c r="BI38" s="110">
        <v>95.0</v>
      </c>
      <c r="BJ38" s="97">
        <v>90.0</v>
      </c>
      <c r="BK38" s="97">
        <v>100.0</v>
      </c>
      <c r="BL38" s="97">
        <v>100.0</v>
      </c>
      <c r="BM38" s="97">
        <v>25.0</v>
      </c>
      <c r="BN38" s="97">
        <v>0.0</v>
      </c>
      <c r="BO38" s="97">
        <v>0.0</v>
      </c>
      <c r="BP38" s="97">
        <v>0.0</v>
      </c>
      <c r="BQ38" s="97">
        <v>0.0</v>
      </c>
      <c r="BR38" s="102">
        <f t="shared" ref="BR38:BR47" si="34">iferror(AVERAGE(BH38:BQ38),0)</f>
        <v>48</v>
      </c>
      <c r="BS38" s="103">
        <v>0.0</v>
      </c>
      <c r="BT38" s="103">
        <v>0.0</v>
      </c>
      <c r="BU38" s="103">
        <v>0.0</v>
      </c>
      <c r="BV38" s="103">
        <v>0.0</v>
      </c>
      <c r="BW38" s="103">
        <v>0.0</v>
      </c>
      <c r="BX38" s="103">
        <v>0.0</v>
      </c>
      <c r="BY38" s="103">
        <v>0.0</v>
      </c>
      <c r="BZ38" s="103">
        <v>0.0</v>
      </c>
      <c r="CA38" s="97"/>
      <c r="CB38" s="95">
        <f t="shared" si="18"/>
        <v>0</v>
      </c>
    </row>
    <row r="39" ht="15.75" customHeight="1">
      <c r="A39" s="40" t="str">
        <f t="shared" si="2"/>
        <v>-</v>
      </c>
      <c r="B39" s="87">
        <f t="shared" si="3"/>
        <v>0</v>
      </c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90">
        <f t="shared" si="4"/>
        <v>0</v>
      </c>
      <c r="O39" s="90">
        <f t="shared" si="5"/>
        <v>0</v>
      </c>
      <c r="P39" s="90">
        <f t="shared" si="31"/>
        <v>0</v>
      </c>
      <c r="Q39" s="90">
        <f t="shared" si="7"/>
        <v>0</v>
      </c>
      <c r="R39" s="90">
        <f t="shared" si="8"/>
        <v>0</v>
      </c>
      <c r="S39" s="90">
        <f t="shared" si="9"/>
        <v>0</v>
      </c>
      <c r="T39" s="90">
        <f t="shared" si="10"/>
        <v>0</v>
      </c>
      <c r="U39" s="91">
        <f t="shared" si="11"/>
        <v>0</v>
      </c>
      <c r="V39" s="92">
        <f t="shared" si="12"/>
        <v>0</v>
      </c>
      <c r="W39" s="93"/>
      <c r="X39" s="94"/>
      <c r="Y39" s="94"/>
      <c r="Z39" s="95">
        <f t="shared" si="13"/>
        <v>0</v>
      </c>
      <c r="AA39" s="94"/>
      <c r="AB39" s="94"/>
      <c r="AC39" s="96"/>
      <c r="AD39" s="95">
        <f t="shared" si="14"/>
        <v>0</v>
      </c>
      <c r="AE39" s="94"/>
      <c r="AF39" s="94"/>
      <c r="AG39" s="96"/>
      <c r="AH39" s="95">
        <f t="shared" si="15"/>
        <v>0</v>
      </c>
      <c r="AI39" s="97" t="str">
        <f>iferror(VLOOKUP($F39&amp;"-"&amp;$G39,SUMATORIAS!$A$2:$K$81,2,False),"")</f>
        <v/>
      </c>
      <c r="AJ39" s="97" t="str">
        <f>iferror(VLOOKUP($F39&amp;"-"&amp;$G39,SUMATORIAS!$A$2:$K$81,3,False),"")</f>
        <v/>
      </c>
      <c r="AK39" s="97" t="str">
        <f>iferror(VLOOKUP($F39&amp;"-"&amp;$G39,SUMATORIAS!$A$2:$K$81,4,False),"")</f>
        <v/>
      </c>
      <c r="AL39" s="97" t="str">
        <f>iferror(VLOOKUP($F39&amp;"-"&amp;$G39,SUMATORIAS!$A$2:$K$81,5,False),"")</f>
        <v/>
      </c>
      <c r="AM39" s="97" t="str">
        <f>iferror(VLOOKUP($F39&amp;"-"&amp;$G39,SUMATORIAS!$A$2:$K$81,6,False),"")</f>
        <v/>
      </c>
      <c r="AN39" s="97" t="str">
        <f>iferror(VLOOKUP($F39&amp;"-"&amp;$G39,SUMATORIAS!$A$2:$K$81,7,False),"")</f>
        <v/>
      </c>
      <c r="AO39" s="97" t="str">
        <f>iferror(VLOOKUP($F39&amp;"-"&amp;$G39,SUMATORIAS!$A$2:$K$81,8,False),"")</f>
        <v/>
      </c>
      <c r="AP39" s="97" t="str">
        <f>iferror(VLOOKUP($F39&amp;"-"&amp;$G39,SUMATORIAS!$A$2:$K$81,9,False),"")</f>
        <v/>
      </c>
      <c r="AQ39" s="97" t="str">
        <f>iferror(VLOOKUP($F39&amp;"-"&amp;$G39,SUMATORIAS!$A$2:$K$81,10,False),"")</f>
        <v/>
      </c>
      <c r="AR39" s="97" t="str">
        <f>iferror(VLOOKUP($F39&amp;"-"&amp;$G39,SUMATORIAS!$A$2:$K$81,11,False),"")</f>
        <v/>
      </c>
      <c r="AS39" s="97"/>
      <c r="AT39" s="95">
        <f t="shared" si="32"/>
        <v>0</v>
      </c>
      <c r="AU39" s="97"/>
      <c r="AV39" s="97"/>
      <c r="AW39" s="97"/>
      <c r="AX39" s="97"/>
      <c r="AY39" s="97"/>
      <c r="AZ39" s="97"/>
      <c r="BA39" s="116"/>
      <c r="BB39" s="97"/>
      <c r="BC39" s="97"/>
      <c r="BD39" s="97"/>
      <c r="BE39" s="97"/>
      <c r="BF39" s="97"/>
      <c r="BG39" s="99">
        <f t="shared" si="16"/>
        <v>0</v>
      </c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5">
        <f t="shared" si="34"/>
        <v>0</v>
      </c>
      <c r="BS39" s="103"/>
      <c r="BT39" s="103"/>
      <c r="BU39" s="103"/>
      <c r="BV39" s="97"/>
      <c r="BW39" s="97"/>
      <c r="BX39" s="97"/>
      <c r="BY39" s="97"/>
      <c r="BZ39" s="97"/>
      <c r="CA39" s="97"/>
      <c r="CB39" s="95">
        <f t="shared" si="18"/>
        <v>0</v>
      </c>
    </row>
    <row r="40" ht="15.75" hidden="1" customHeight="1">
      <c r="A40" s="40" t="str">
        <f t="shared" si="2"/>
        <v>-</v>
      </c>
      <c r="B40" s="87">
        <f t="shared" si="3"/>
        <v>0</v>
      </c>
      <c r="C40" s="104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90">
        <f t="shared" si="4"/>
        <v>0</v>
      </c>
      <c r="O40" s="90">
        <f t="shared" si="5"/>
        <v>0</v>
      </c>
      <c r="P40" s="90">
        <f t="shared" si="31"/>
        <v>0</v>
      </c>
      <c r="Q40" s="90">
        <f t="shared" si="7"/>
        <v>0</v>
      </c>
      <c r="R40" s="90">
        <f t="shared" si="8"/>
        <v>0</v>
      </c>
      <c r="S40" s="90">
        <f t="shared" si="9"/>
        <v>0</v>
      </c>
      <c r="T40" s="90">
        <f t="shared" si="10"/>
        <v>0</v>
      </c>
      <c r="U40" s="91">
        <f t="shared" si="11"/>
        <v>0</v>
      </c>
      <c r="V40" s="92">
        <f t="shared" si="12"/>
        <v>0</v>
      </c>
      <c r="W40" s="93"/>
      <c r="X40" s="94"/>
      <c r="Y40" s="94"/>
      <c r="Z40" s="95">
        <f t="shared" si="13"/>
        <v>0</v>
      </c>
      <c r="AA40" s="94"/>
      <c r="AB40" s="94"/>
      <c r="AC40" s="96"/>
      <c r="AD40" s="95">
        <f t="shared" si="14"/>
        <v>0</v>
      </c>
      <c r="AE40" s="94"/>
      <c r="AF40" s="94"/>
      <c r="AG40" s="96"/>
      <c r="AH40" s="95">
        <f t="shared" si="15"/>
        <v>0</v>
      </c>
      <c r="AI40" s="97" t="str">
        <f>iferror(VLOOKUP($F40&amp;"-"&amp;$G40,SUMATORIAS!$A$2:$K$81,2,False),"")</f>
        <v/>
      </c>
      <c r="AJ40" s="97" t="str">
        <f>iferror(VLOOKUP($F40&amp;"-"&amp;$G40,SUMATORIAS!$A$2:$K$81,3,False),"")</f>
        <v/>
      </c>
      <c r="AK40" s="97" t="str">
        <f>iferror(VLOOKUP($F40&amp;"-"&amp;$G40,SUMATORIAS!$A$2:$K$81,4,False),"")</f>
        <v/>
      </c>
      <c r="AL40" s="97" t="str">
        <f>iferror(VLOOKUP($F40&amp;"-"&amp;$G40,SUMATORIAS!$A$2:$K$81,5,False),"")</f>
        <v/>
      </c>
      <c r="AM40" s="97" t="str">
        <f>iferror(VLOOKUP($F40&amp;"-"&amp;$G40,SUMATORIAS!$A$2:$K$81,6,False),"")</f>
        <v/>
      </c>
      <c r="AN40" s="97" t="str">
        <f>iferror(VLOOKUP($F40&amp;"-"&amp;$G40,SUMATORIAS!$A$2:$K$81,7,False),"")</f>
        <v/>
      </c>
      <c r="AO40" s="97" t="str">
        <f>iferror(VLOOKUP($F40&amp;"-"&amp;$G40,SUMATORIAS!$A$2:$K$81,8,False),"")</f>
        <v/>
      </c>
      <c r="AP40" s="97" t="str">
        <f>iferror(VLOOKUP($F40&amp;"-"&amp;$G40,SUMATORIAS!$A$2:$K$81,9,False),"")</f>
        <v/>
      </c>
      <c r="AQ40" s="97" t="str">
        <f>iferror(VLOOKUP($F40&amp;"-"&amp;$G40,SUMATORIAS!$A$2:$K$81,10,False),"")</f>
        <v/>
      </c>
      <c r="AR40" s="97" t="str">
        <f>iferror(VLOOKUP($F40&amp;"-"&amp;$G40,SUMATORIAS!$A$2:$K$81,11,False),"")</f>
        <v/>
      </c>
      <c r="AS40" s="97"/>
      <c r="AT40" s="95">
        <f t="shared" si="32"/>
        <v>0</v>
      </c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9">
        <f t="shared" si="16"/>
        <v>0</v>
      </c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5">
        <f t="shared" si="34"/>
        <v>0</v>
      </c>
      <c r="BS40" s="103"/>
      <c r="BT40" s="103"/>
      <c r="BU40" s="103"/>
      <c r="BV40" s="97"/>
      <c r="BW40" s="97"/>
      <c r="BX40" s="97"/>
      <c r="BY40" s="97"/>
      <c r="BZ40" s="97"/>
      <c r="CA40" s="97"/>
      <c r="CB40" s="95">
        <f t="shared" si="18"/>
        <v>0</v>
      </c>
    </row>
    <row r="41" ht="15.75" hidden="1" customHeight="1">
      <c r="A41" s="40" t="str">
        <f t="shared" si="2"/>
        <v>-</v>
      </c>
      <c r="B41" s="87">
        <f t="shared" si="3"/>
        <v>0</v>
      </c>
      <c r="C41" s="104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90">
        <f t="shared" si="4"/>
        <v>0</v>
      </c>
      <c r="O41" s="90">
        <f t="shared" si="5"/>
        <v>0</v>
      </c>
      <c r="P41" s="90">
        <f t="shared" si="31"/>
        <v>0</v>
      </c>
      <c r="Q41" s="90">
        <f t="shared" si="7"/>
        <v>0</v>
      </c>
      <c r="R41" s="90">
        <f t="shared" si="8"/>
        <v>0</v>
      </c>
      <c r="S41" s="90">
        <f t="shared" si="9"/>
        <v>0</v>
      </c>
      <c r="T41" s="90">
        <f t="shared" si="10"/>
        <v>0</v>
      </c>
      <c r="U41" s="91">
        <f t="shared" si="11"/>
        <v>0</v>
      </c>
      <c r="V41" s="92">
        <f t="shared" si="12"/>
        <v>0</v>
      </c>
      <c r="W41" s="93"/>
      <c r="X41" s="94"/>
      <c r="Y41" s="94"/>
      <c r="Z41" s="95">
        <f t="shared" si="13"/>
        <v>0</v>
      </c>
      <c r="AA41" s="94"/>
      <c r="AB41" s="94"/>
      <c r="AC41" s="96"/>
      <c r="AD41" s="95">
        <f t="shared" si="14"/>
        <v>0</v>
      </c>
      <c r="AE41" s="94"/>
      <c r="AF41" s="94"/>
      <c r="AG41" s="96"/>
      <c r="AH41" s="95">
        <f t="shared" si="15"/>
        <v>0</v>
      </c>
      <c r="AI41" s="97" t="str">
        <f>iferror(VLOOKUP($F41&amp;"-"&amp;$G41,SUMATORIAS!$A$2:$K$81,2,False),"")</f>
        <v/>
      </c>
      <c r="AJ41" s="97" t="str">
        <f>iferror(VLOOKUP($F41&amp;"-"&amp;$G41,SUMATORIAS!$A$2:$K$81,3,False),"")</f>
        <v/>
      </c>
      <c r="AK41" s="97" t="str">
        <f>iferror(VLOOKUP($F41&amp;"-"&amp;$G41,SUMATORIAS!$A$2:$K$81,4,False),"")</f>
        <v/>
      </c>
      <c r="AL41" s="97" t="str">
        <f>iferror(VLOOKUP($F41&amp;"-"&amp;$G41,SUMATORIAS!$A$2:$K$81,5,False),"")</f>
        <v/>
      </c>
      <c r="AM41" s="97" t="str">
        <f>iferror(VLOOKUP($F41&amp;"-"&amp;$G41,SUMATORIAS!$A$2:$K$81,6,False),"")</f>
        <v/>
      </c>
      <c r="AN41" s="97" t="str">
        <f>iferror(VLOOKUP($F41&amp;"-"&amp;$G41,SUMATORIAS!$A$2:$K$81,7,False),"")</f>
        <v/>
      </c>
      <c r="AO41" s="97" t="str">
        <f>iferror(VLOOKUP($F41&amp;"-"&amp;$G41,SUMATORIAS!$A$2:$K$81,8,False),"")</f>
        <v/>
      </c>
      <c r="AP41" s="97" t="str">
        <f>iferror(VLOOKUP($F41&amp;"-"&amp;$G41,SUMATORIAS!$A$2:$K$81,9,False),"")</f>
        <v/>
      </c>
      <c r="AQ41" s="97" t="str">
        <f>iferror(VLOOKUP($F41&amp;"-"&amp;$G41,SUMATORIAS!$A$2:$K$81,10,False),"")</f>
        <v/>
      </c>
      <c r="AR41" s="97" t="str">
        <f>iferror(VLOOKUP($F41&amp;"-"&amp;$G41,SUMATORIAS!$A$2:$K$81,11,False),"")</f>
        <v/>
      </c>
      <c r="AS41" s="97"/>
      <c r="AT41" s="95">
        <f t="shared" si="32"/>
        <v>0</v>
      </c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9">
        <f t="shared" si="16"/>
        <v>0</v>
      </c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5">
        <f t="shared" si="34"/>
        <v>0</v>
      </c>
      <c r="BS41" s="103"/>
      <c r="BT41" s="103"/>
      <c r="BU41" s="103"/>
      <c r="BV41" s="97"/>
      <c r="BW41" s="97"/>
      <c r="BX41" s="97"/>
      <c r="BY41" s="97"/>
      <c r="BZ41" s="97"/>
      <c r="CA41" s="97"/>
      <c r="CB41" s="95">
        <f t="shared" si="18"/>
        <v>0</v>
      </c>
    </row>
    <row r="42" ht="15.75" hidden="1" customHeight="1">
      <c r="A42" s="40" t="str">
        <f t="shared" si="2"/>
        <v>-</v>
      </c>
      <c r="B42" s="87" t="str">
        <f t="shared" si="3"/>
        <v/>
      </c>
      <c r="C42" s="104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90">
        <f t="shared" si="4"/>
        <v>0</v>
      </c>
      <c r="O42" s="90">
        <f t="shared" si="5"/>
        <v>0</v>
      </c>
      <c r="P42" s="90">
        <f t="shared" si="31"/>
        <v>0</v>
      </c>
      <c r="Q42" s="90">
        <f t="shared" si="7"/>
        <v>0</v>
      </c>
      <c r="R42" s="90">
        <f t="shared" si="8"/>
        <v>0</v>
      </c>
      <c r="S42" s="90">
        <f t="shared" si="9"/>
        <v>0</v>
      </c>
      <c r="T42" s="90">
        <f t="shared" si="10"/>
        <v>0</v>
      </c>
      <c r="U42" s="91">
        <f t="shared" si="11"/>
        <v>0</v>
      </c>
      <c r="V42" s="92"/>
      <c r="W42" s="93"/>
      <c r="X42" s="94"/>
      <c r="Y42" s="94"/>
      <c r="Z42" s="95">
        <f t="shared" si="13"/>
        <v>0</v>
      </c>
      <c r="AA42" s="94"/>
      <c r="AB42" s="94"/>
      <c r="AC42" s="96"/>
      <c r="AD42" s="95">
        <f t="shared" si="14"/>
        <v>0</v>
      </c>
      <c r="AE42" s="94"/>
      <c r="AF42" s="94"/>
      <c r="AG42" s="96"/>
      <c r="AH42" s="95">
        <f t="shared" si="15"/>
        <v>0</v>
      </c>
      <c r="AI42" s="97" t="str">
        <f>iferror(VLOOKUP($F42&amp;"-"&amp;$G42,SUMATORIAS!$A$2:$K$81,2,False),"")</f>
        <v/>
      </c>
      <c r="AJ42" s="97" t="str">
        <f>iferror(VLOOKUP($F42&amp;"-"&amp;$G42,SUMATORIAS!$A$2:$K$81,3,False),"")</f>
        <v/>
      </c>
      <c r="AK42" s="97" t="str">
        <f>iferror(VLOOKUP($F42&amp;"-"&amp;$G42,SUMATORIAS!$A$2:$K$81,4,False),"")</f>
        <v/>
      </c>
      <c r="AL42" s="97" t="str">
        <f>iferror(VLOOKUP($F42&amp;"-"&amp;$G42,SUMATORIAS!$A$2:$K$81,5,False),"")</f>
        <v/>
      </c>
      <c r="AM42" s="97" t="str">
        <f>iferror(VLOOKUP($F42&amp;"-"&amp;$G42,SUMATORIAS!$A$2:$K$81,6,False),"")</f>
        <v/>
      </c>
      <c r="AN42" s="97" t="str">
        <f>iferror(VLOOKUP($F42&amp;"-"&amp;$G42,SUMATORIAS!$A$2:$K$81,7,False),"")</f>
        <v/>
      </c>
      <c r="AO42" s="97" t="str">
        <f>iferror(VLOOKUP($F42&amp;"-"&amp;$G42,SUMATORIAS!$A$2:$K$81,8,False),"")</f>
        <v/>
      </c>
      <c r="AP42" s="97" t="str">
        <f>iferror(VLOOKUP($F42&amp;"-"&amp;$G42,SUMATORIAS!$A$2:$K$81,9,False),"")</f>
        <v/>
      </c>
      <c r="AQ42" s="97" t="str">
        <f>iferror(VLOOKUP($F42&amp;"-"&amp;$G42,SUMATORIAS!$A$2:$K$81,10,False),"")</f>
        <v/>
      </c>
      <c r="AR42" s="97" t="str">
        <f>iferror(VLOOKUP($F42&amp;"-"&amp;$G42,SUMATORIAS!$A$2:$K$81,11,False),"")</f>
        <v/>
      </c>
      <c r="AS42" s="97"/>
      <c r="AT42" s="95">
        <f t="shared" si="32"/>
        <v>0</v>
      </c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9">
        <f t="shared" si="16"/>
        <v>0</v>
      </c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5">
        <f t="shared" si="34"/>
        <v>0</v>
      </c>
      <c r="BS42" s="103"/>
      <c r="BT42" s="103"/>
      <c r="BU42" s="103"/>
      <c r="BV42" s="97"/>
      <c r="BW42" s="97"/>
      <c r="BX42" s="97"/>
      <c r="BY42" s="97"/>
      <c r="BZ42" s="97"/>
      <c r="CA42" s="97"/>
      <c r="CB42" s="95">
        <f t="shared" si="18"/>
        <v>0</v>
      </c>
    </row>
    <row r="43" ht="15.75" hidden="1" customHeight="1">
      <c r="A43" s="40" t="str">
        <f t="shared" si="2"/>
        <v>-</v>
      </c>
      <c r="B43" s="87">
        <f t="shared" si="3"/>
        <v>0</v>
      </c>
      <c r="C43" s="104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90">
        <f t="shared" si="4"/>
        <v>0</v>
      </c>
      <c r="O43" s="90">
        <f t="shared" si="5"/>
        <v>0</v>
      </c>
      <c r="P43" s="90">
        <f t="shared" si="31"/>
        <v>0</v>
      </c>
      <c r="Q43" s="90">
        <f t="shared" si="7"/>
        <v>0</v>
      </c>
      <c r="R43" s="90">
        <f t="shared" si="8"/>
        <v>0</v>
      </c>
      <c r="S43" s="90">
        <f t="shared" si="9"/>
        <v>0</v>
      </c>
      <c r="T43" s="90">
        <f t="shared" si="10"/>
        <v>0</v>
      </c>
      <c r="U43" s="91">
        <f t="shared" si="11"/>
        <v>0</v>
      </c>
      <c r="V43" s="92">
        <f>if($P43&gt;=55,round($P43*$P$3+$Q43*$Q$3+$R43*$R$3+$S43*$S$3+$T43*$T$3,0),$P43)</f>
        <v>0</v>
      </c>
      <c r="W43" s="93"/>
      <c r="X43" s="94"/>
      <c r="Y43" s="94"/>
      <c r="Z43" s="95">
        <f t="shared" si="13"/>
        <v>0</v>
      </c>
      <c r="AA43" s="94"/>
      <c r="AB43" s="94"/>
      <c r="AC43" s="96"/>
      <c r="AD43" s="95">
        <f t="shared" si="14"/>
        <v>0</v>
      </c>
      <c r="AE43" s="94"/>
      <c r="AF43" s="94"/>
      <c r="AG43" s="96"/>
      <c r="AH43" s="95">
        <f t="shared" si="15"/>
        <v>0</v>
      </c>
      <c r="AI43" s="97" t="str">
        <f>iferror(VLOOKUP($F43&amp;"-"&amp;$G43,SUMATORIAS!$A$2:$K$81,2,False),"")</f>
        <v/>
      </c>
      <c r="AJ43" s="97" t="str">
        <f>iferror(VLOOKUP($F43&amp;"-"&amp;$G43,SUMATORIAS!$A$2:$K$81,3,False),"")</f>
        <v/>
      </c>
      <c r="AK43" s="97" t="str">
        <f>iferror(VLOOKUP($F43&amp;"-"&amp;$G43,SUMATORIAS!$A$2:$K$81,4,False),"")</f>
        <v/>
      </c>
      <c r="AL43" s="97" t="str">
        <f>iferror(VLOOKUP($F43&amp;"-"&amp;$G43,SUMATORIAS!$A$2:$K$81,5,False),"")</f>
        <v/>
      </c>
      <c r="AM43" s="97" t="str">
        <f>iferror(VLOOKUP($F43&amp;"-"&amp;$G43,SUMATORIAS!$A$2:$K$81,6,False),"")</f>
        <v/>
      </c>
      <c r="AN43" s="97" t="str">
        <f>iferror(VLOOKUP($F43&amp;"-"&amp;$G43,SUMATORIAS!$A$2:$K$81,7,False),"")</f>
        <v/>
      </c>
      <c r="AO43" s="97" t="str">
        <f>iferror(VLOOKUP($F43&amp;"-"&amp;$G43,SUMATORIAS!$A$2:$K$81,8,False),"")</f>
        <v/>
      </c>
      <c r="AP43" s="97" t="str">
        <f>iferror(VLOOKUP($F43&amp;"-"&amp;$G43,SUMATORIAS!$A$2:$K$81,9,False),"")</f>
        <v/>
      </c>
      <c r="AQ43" s="97" t="str">
        <f>iferror(VLOOKUP($F43&amp;"-"&amp;$G43,SUMATORIAS!$A$2:$K$81,10,False),"")</f>
        <v/>
      </c>
      <c r="AR43" s="97" t="str">
        <f>iferror(VLOOKUP($F43&amp;"-"&amp;$G43,SUMATORIAS!$A$2:$K$81,11,False),"")</f>
        <v/>
      </c>
      <c r="AS43" s="97"/>
      <c r="AT43" s="95">
        <f t="shared" si="32"/>
        <v>0</v>
      </c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9">
        <f t="shared" si="16"/>
        <v>0</v>
      </c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5">
        <f t="shared" si="34"/>
        <v>0</v>
      </c>
      <c r="BS43" s="103"/>
      <c r="BT43" s="103"/>
      <c r="BU43" s="103"/>
      <c r="BV43" s="97"/>
      <c r="BW43" s="97"/>
      <c r="BX43" s="97"/>
      <c r="BY43" s="97"/>
      <c r="BZ43" s="97"/>
      <c r="CA43" s="97"/>
      <c r="CB43" s="95">
        <f t="shared" si="18"/>
        <v>0</v>
      </c>
    </row>
    <row r="44" ht="15.75" hidden="1" customHeight="1">
      <c r="A44" s="40" t="str">
        <f t="shared" si="2"/>
        <v>-</v>
      </c>
      <c r="B44" s="87" t="str">
        <f t="shared" si="3"/>
        <v/>
      </c>
      <c r="C44" s="117"/>
      <c r="D44" s="118"/>
      <c r="E44" s="118"/>
      <c r="F44" s="118"/>
      <c r="G44" s="118"/>
      <c r="H44" s="118"/>
      <c r="I44" s="118"/>
      <c r="J44" s="118"/>
      <c r="K44" s="40"/>
      <c r="L44" s="40"/>
      <c r="M44" s="40"/>
      <c r="N44" s="90">
        <f t="shared" si="4"/>
        <v>0</v>
      </c>
      <c r="O44" s="90">
        <f t="shared" si="5"/>
        <v>0</v>
      </c>
      <c r="P44" s="90">
        <f t="shared" si="31"/>
        <v>0</v>
      </c>
      <c r="Q44" s="90">
        <f t="shared" si="7"/>
        <v>0</v>
      </c>
      <c r="R44" s="90">
        <f t="shared" si="8"/>
        <v>0</v>
      </c>
      <c r="S44" s="90">
        <f t="shared" si="9"/>
        <v>0</v>
      </c>
      <c r="T44" s="90">
        <f t="shared" si="10"/>
        <v>0</v>
      </c>
      <c r="U44" s="91">
        <f t="shared" si="11"/>
        <v>0</v>
      </c>
      <c r="V44" s="92"/>
      <c r="W44" s="93"/>
      <c r="X44" s="94"/>
      <c r="Y44" s="94"/>
      <c r="Z44" s="95">
        <f t="shared" si="13"/>
        <v>0</v>
      </c>
      <c r="AA44" s="94"/>
      <c r="AB44" s="94"/>
      <c r="AC44" s="96"/>
      <c r="AD44" s="95">
        <f t="shared" si="14"/>
        <v>0</v>
      </c>
      <c r="AE44" s="94"/>
      <c r="AF44" s="94"/>
      <c r="AG44" s="94"/>
      <c r="AH44" s="95">
        <f t="shared" si="15"/>
        <v>0</v>
      </c>
      <c r="AI44" s="97" t="str">
        <f>iferror(VLOOKUP($F44&amp;"-"&amp;$G44,SUMATORIAS!$A$2:$K$81,2,False),"")</f>
        <v/>
      </c>
      <c r="AJ44" s="97" t="str">
        <f>iferror(VLOOKUP($F44&amp;"-"&amp;$G44,SUMATORIAS!$A$2:$K$81,3,False),"")</f>
        <v/>
      </c>
      <c r="AK44" s="97" t="str">
        <f>iferror(VLOOKUP($F44&amp;"-"&amp;$G44,SUMATORIAS!$A$2:$K$81,4,False),"")</f>
        <v/>
      </c>
      <c r="AL44" s="97" t="str">
        <f>iferror(VLOOKUP($F44&amp;"-"&amp;$G44,SUMATORIAS!$A$2:$K$81,5,False),"")</f>
        <v/>
      </c>
      <c r="AM44" s="97" t="str">
        <f>iferror(VLOOKUP($F44&amp;"-"&amp;$G44,SUMATORIAS!$A$2:$K$81,6,False),"")</f>
        <v/>
      </c>
      <c r="AN44" s="97" t="str">
        <f>iferror(VLOOKUP($F44&amp;"-"&amp;$G44,SUMATORIAS!$A$2:$K$81,7,False),"")</f>
        <v/>
      </c>
      <c r="AO44" s="97" t="str">
        <f>iferror(VLOOKUP($F44&amp;"-"&amp;$G44,SUMATORIAS!$A$2:$K$81,8,False),"")</f>
        <v/>
      </c>
      <c r="AP44" s="97" t="str">
        <f>iferror(VLOOKUP($F44&amp;"-"&amp;$G44,SUMATORIAS!$A$2:$K$81,9,False),"")</f>
        <v/>
      </c>
      <c r="AQ44" s="97" t="str">
        <f>iferror(VLOOKUP($F44&amp;"-"&amp;$G44,SUMATORIAS!$A$2:$K$81,10,False),"")</f>
        <v/>
      </c>
      <c r="AR44" s="97" t="str">
        <f>iferror(VLOOKUP($F44&amp;"-"&amp;$G44,SUMATORIAS!$A$2:$K$81,11,False),"")</f>
        <v/>
      </c>
      <c r="AS44" s="97"/>
      <c r="AT44" s="95">
        <f t="shared" si="32"/>
        <v>0</v>
      </c>
      <c r="AU44" s="97"/>
      <c r="AW44" s="106"/>
      <c r="AX44" s="106"/>
      <c r="AY44" s="106"/>
      <c r="AZ44" s="106"/>
      <c r="BA44" s="106"/>
      <c r="BB44" s="106"/>
      <c r="BC44" s="106"/>
      <c r="BD44" s="97"/>
      <c r="BE44" s="97"/>
      <c r="BF44" s="97"/>
      <c r="BG44" s="99">
        <f t="shared" si="16"/>
        <v>0</v>
      </c>
      <c r="BH44" s="97"/>
      <c r="BI44" s="106"/>
      <c r="BJ44" s="106"/>
      <c r="BK44" s="106"/>
      <c r="BL44" s="106"/>
      <c r="BM44" s="106"/>
      <c r="BN44" s="106"/>
      <c r="BO44" s="106"/>
      <c r="BP44" s="106"/>
      <c r="BQ44" s="97"/>
      <c r="BR44" s="95">
        <f t="shared" si="34"/>
        <v>0</v>
      </c>
      <c r="BS44" s="97"/>
      <c r="BT44" s="106"/>
      <c r="BU44" s="106"/>
      <c r="BV44" s="106"/>
      <c r="BW44" s="106"/>
      <c r="BX44" s="106"/>
      <c r="BY44" s="106"/>
      <c r="BZ44" s="106"/>
      <c r="CA44" s="97"/>
      <c r="CB44" s="95">
        <f t="shared" si="18"/>
        <v>0</v>
      </c>
    </row>
    <row r="45" ht="15.75" hidden="1" customHeight="1">
      <c r="A45" s="40" t="str">
        <f t="shared" si="2"/>
        <v>-</v>
      </c>
      <c r="B45" s="87" t="str">
        <f t="shared" si="3"/>
        <v/>
      </c>
      <c r="C45" s="117"/>
      <c r="D45" s="118"/>
      <c r="E45" s="118"/>
      <c r="F45" s="118"/>
      <c r="G45" s="118"/>
      <c r="H45" s="118"/>
      <c r="I45" s="118"/>
      <c r="J45" s="118"/>
      <c r="K45" s="40"/>
      <c r="L45" s="40"/>
      <c r="M45" s="40"/>
      <c r="N45" s="90">
        <f t="shared" si="4"/>
        <v>0</v>
      </c>
      <c r="O45" s="90">
        <f t="shared" si="5"/>
        <v>0</v>
      </c>
      <c r="P45" s="90">
        <f t="shared" si="31"/>
        <v>0</v>
      </c>
      <c r="Q45" s="90">
        <f t="shared" si="7"/>
        <v>0</v>
      </c>
      <c r="R45" s="90">
        <f t="shared" si="8"/>
        <v>0</v>
      </c>
      <c r="S45" s="90">
        <f t="shared" si="9"/>
        <v>0</v>
      </c>
      <c r="T45" s="90">
        <f t="shared" si="10"/>
        <v>0</v>
      </c>
      <c r="U45" s="91">
        <f t="shared" si="11"/>
        <v>0</v>
      </c>
      <c r="V45" s="92"/>
      <c r="W45" s="93"/>
      <c r="X45" s="94"/>
      <c r="Y45" s="94"/>
      <c r="Z45" s="95">
        <f t="shared" si="13"/>
        <v>0</v>
      </c>
      <c r="AA45" s="94"/>
      <c r="AB45" s="94"/>
      <c r="AC45" s="96"/>
      <c r="AD45" s="95">
        <f t="shared" ref="AD45:AD47" si="35">sum(AA45:AC45)</f>
        <v>0</v>
      </c>
      <c r="AE45" s="94"/>
      <c r="AF45" s="94"/>
      <c r="AG45" s="94"/>
      <c r="AH45" s="95">
        <f t="shared" ref="AH45:AH47" si="36">sum(AE45:AG45)</f>
        <v>0</v>
      </c>
      <c r="AI45" s="97" t="str">
        <f>iferror(VLOOKUP($F45&amp;"-"&amp;$G45,SUMATORIAS!$A$2:$K$81,2,False),"")</f>
        <v/>
      </c>
      <c r="AJ45" s="97" t="str">
        <f>iferror(VLOOKUP($F45&amp;"-"&amp;$G45,SUMATORIAS!$A$2:$K$81,3,False),"")</f>
        <v/>
      </c>
      <c r="AK45" s="97" t="str">
        <f>iferror(VLOOKUP($F45&amp;"-"&amp;$G45,SUMATORIAS!$A$2:$K$81,4,False),"")</f>
        <v/>
      </c>
      <c r="AL45" s="97" t="str">
        <f>iferror(VLOOKUP($F45&amp;"-"&amp;$G45,SUMATORIAS!$A$2:$K$81,5,False),"")</f>
        <v/>
      </c>
      <c r="AM45" s="97" t="str">
        <f>iferror(VLOOKUP($F45&amp;"-"&amp;$G45,SUMATORIAS!$A$2:$K$81,6,False),"")</f>
        <v/>
      </c>
      <c r="AN45" s="97" t="str">
        <f>iferror(VLOOKUP($F45&amp;"-"&amp;$G45,SUMATORIAS!$A$2:$K$81,7,False),"")</f>
        <v/>
      </c>
      <c r="AO45" s="97" t="str">
        <f>iferror(VLOOKUP($F45&amp;"-"&amp;$G45,SUMATORIAS!$A$2:$K$81,8,False),"")</f>
        <v/>
      </c>
      <c r="AP45" s="97" t="str">
        <f>iferror(VLOOKUP($F45&amp;"-"&amp;$G45,SUMATORIAS!$A$2:$K$81,9,False),"")</f>
        <v/>
      </c>
      <c r="AQ45" s="97" t="str">
        <f>iferror(VLOOKUP($F45&amp;"-"&amp;$G45,SUMATORIAS!$A$2:$K$81,10,False),"")</f>
        <v/>
      </c>
      <c r="AR45" s="97" t="str">
        <f>iferror(VLOOKUP($F45&amp;"-"&amp;$G45,SUMATORIAS!$A$2:$K$81,11,False),"")</f>
        <v/>
      </c>
      <c r="AS45" s="97"/>
      <c r="AT45" s="95">
        <f t="shared" si="32"/>
        <v>0</v>
      </c>
      <c r="AU45" s="97"/>
      <c r="AV45" s="106"/>
      <c r="AW45" s="106"/>
      <c r="AX45" s="106"/>
      <c r="AY45" s="106"/>
      <c r="AZ45" s="106"/>
      <c r="BA45" s="106"/>
      <c r="BB45" s="106"/>
      <c r="BC45" s="106"/>
      <c r="BD45" s="97"/>
      <c r="BE45" s="97"/>
      <c r="BF45" s="97"/>
      <c r="BG45" s="99">
        <f t="shared" si="16"/>
        <v>0</v>
      </c>
      <c r="BH45" s="97"/>
      <c r="BI45" s="106"/>
      <c r="BJ45" s="106"/>
      <c r="BK45" s="106"/>
      <c r="BL45" s="106"/>
      <c r="BM45" s="106"/>
      <c r="BN45" s="106"/>
      <c r="BO45" s="106"/>
      <c r="BP45" s="106"/>
      <c r="BQ45" s="97"/>
      <c r="BR45" s="95">
        <f t="shared" si="34"/>
        <v>0</v>
      </c>
      <c r="BS45" s="97"/>
      <c r="BT45" s="106"/>
      <c r="BU45" s="106"/>
      <c r="BV45" s="106"/>
      <c r="BW45" s="106"/>
      <c r="BX45" s="106"/>
      <c r="BY45" s="106"/>
      <c r="BZ45" s="106"/>
      <c r="CA45" s="97"/>
      <c r="CB45" s="95">
        <f t="shared" si="18"/>
        <v>0</v>
      </c>
    </row>
    <row r="46" ht="15.75" hidden="1" customHeight="1">
      <c r="A46" s="40" t="str">
        <f t="shared" si="2"/>
        <v>-</v>
      </c>
      <c r="B46" s="87" t="str">
        <f t="shared" si="3"/>
        <v/>
      </c>
      <c r="C46" s="119"/>
      <c r="D46" s="118"/>
      <c r="E46" s="118"/>
      <c r="F46" s="118"/>
      <c r="G46" s="118"/>
      <c r="H46" s="118"/>
      <c r="I46" s="118"/>
      <c r="J46" s="118"/>
      <c r="K46" s="40"/>
      <c r="L46" s="40"/>
      <c r="M46" s="40"/>
      <c r="N46" s="90">
        <f t="shared" si="4"/>
        <v>0</v>
      </c>
      <c r="O46" s="90">
        <f t="shared" si="5"/>
        <v>0</v>
      </c>
      <c r="P46" s="90">
        <f t="shared" si="31"/>
        <v>0</v>
      </c>
      <c r="Q46" s="90">
        <f t="shared" si="7"/>
        <v>0</v>
      </c>
      <c r="R46" s="90">
        <f t="shared" si="8"/>
        <v>0</v>
      </c>
      <c r="S46" s="90">
        <f t="shared" si="9"/>
        <v>0</v>
      </c>
      <c r="T46" s="90">
        <f t="shared" si="10"/>
        <v>0</v>
      </c>
      <c r="U46" s="91">
        <f t="shared" si="11"/>
        <v>0</v>
      </c>
      <c r="V46" s="92"/>
      <c r="W46" s="93"/>
      <c r="X46" s="94"/>
      <c r="Y46" s="94"/>
      <c r="Z46" s="95">
        <f t="shared" si="13"/>
        <v>0</v>
      </c>
      <c r="AA46" s="94"/>
      <c r="AB46" s="94"/>
      <c r="AC46" s="96"/>
      <c r="AD46" s="95">
        <f t="shared" si="35"/>
        <v>0</v>
      </c>
      <c r="AE46" s="94"/>
      <c r="AF46" s="94"/>
      <c r="AG46" s="94"/>
      <c r="AH46" s="95">
        <f t="shared" si="36"/>
        <v>0</v>
      </c>
      <c r="AI46" s="97" t="str">
        <f>iferror(VLOOKUP($F46&amp;"-"&amp;$G46,SUMATORIAS!$A$2:$K$81,2,False),"")</f>
        <v/>
      </c>
      <c r="AJ46" s="97" t="str">
        <f>iferror(VLOOKUP($F46&amp;"-"&amp;$G46,SUMATORIAS!$A$2:$K$81,3,False),"")</f>
        <v/>
      </c>
      <c r="AK46" s="97" t="str">
        <f>iferror(VLOOKUP($F46&amp;"-"&amp;$G46,SUMATORIAS!$A$2:$K$81,4,False),"")</f>
        <v/>
      </c>
      <c r="AL46" s="97" t="str">
        <f>iferror(VLOOKUP($F46&amp;"-"&amp;$G46,SUMATORIAS!$A$2:$K$81,5,False),"")</f>
        <v/>
      </c>
      <c r="AM46" s="97" t="str">
        <f>iferror(VLOOKUP($F46&amp;"-"&amp;$G46,SUMATORIAS!$A$2:$K$81,6,False),"")</f>
        <v/>
      </c>
      <c r="AN46" s="97" t="str">
        <f>iferror(VLOOKUP($F46&amp;"-"&amp;$G46,SUMATORIAS!$A$2:$K$81,7,False),"")</f>
        <v/>
      </c>
      <c r="AO46" s="97" t="str">
        <f>iferror(VLOOKUP($F46&amp;"-"&amp;$G46,SUMATORIAS!$A$2:$K$81,8,False),"")</f>
        <v/>
      </c>
      <c r="AP46" s="97" t="str">
        <f>iferror(VLOOKUP($F46&amp;"-"&amp;$G46,SUMATORIAS!$A$2:$K$81,9,False),"")</f>
        <v/>
      </c>
      <c r="AQ46" s="97" t="str">
        <f>iferror(VLOOKUP($F46&amp;"-"&amp;$G46,SUMATORIAS!$A$2:$K$81,10,False),"")</f>
        <v/>
      </c>
      <c r="AR46" s="97" t="str">
        <f>iferror(VLOOKUP($F46&amp;"-"&amp;$G46,SUMATORIAS!$A$2:$K$81,11,False),"")</f>
        <v/>
      </c>
      <c r="AS46" s="97"/>
      <c r="AT46" s="95">
        <f t="shared" si="32"/>
        <v>0</v>
      </c>
      <c r="AU46" s="97"/>
      <c r="AV46" s="106"/>
      <c r="AW46" s="106"/>
      <c r="AX46" s="106"/>
      <c r="AY46" s="106"/>
      <c r="AZ46" s="106"/>
      <c r="BA46" s="106"/>
      <c r="BB46" s="106"/>
      <c r="BC46" s="106"/>
      <c r="BD46" s="97"/>
      <c r="BE46" s="97"/>
      <c r="BF46" s="97"/>
      <c r="BG46" s="99">
        <f t="shared" si="16"/>
        <v>0</v>
      </c>
      <c r="BH46" s="97"/>
      <c r="BI46" s="106"/>
      <c r="BJ46" s="106"/>
      <c r="BK46" s="106"/>
      <c r="BL46" s="106"/>
      <c r="BM46" s="106"/>
      <c r="BN46" s="106"/>
      <c r="BO46" s="106"/>
      <c r="BP46" s="106"/>
      <c r="BQ46" s="97"/>
      <c r="BR46" s="95">
        <f t="shared" si="34"/>
        <v>0</v>
      </c>
      <c r="BS46" s="97"/>
      <c r="BT46" s="106"/>
      <c r="BU46" s="106"/>
      <c r="BV46" s="106"/>
      <c r="BW46" s="106"/>
      <c r="BX46" s="106"/>
      <c r="BY46" s="106"/>
      <c r="BZ46" s="106"/>
      <c r="CA46" s="97"/>
      <c r="CB46" s="95">
        <f t="shared" si="18"/>
        <v>0</v>
      </c>
    </row>
    <row r="47" ht="15.75" customHeight="1">
      <c r="A47" s="40" t="str">
        <f t="shared" si="2"/>
        <v>-</v>
      </c>
      <c r="B47" s="87" t="str">
        <f t="shared" si="3"/>
        <v/>
      </c>
      <c r="C47" s="119"/>
      <c r="D47" s="118"/>
      <c r="E47" s="118"/>
      <c r="F47" s="118"/>
      <c r="G47" s="118"/>
      <c r="H47" s="118"/>
      <c r="I47" s="118"/>
      <c r="J47" s="118"/>
      <c r="K47" s="40"/>
      <c r="L47" s="40"/>
      <c r="M47" s="40"/>
      <c r="N47" s="90">
        <f t="shared" si="4"/>
        <v>0</v>
      </c>
      <c r="O47" s="90">
        <f t="shared" si="5"/>
        <v>0</v>
      </c>
      <c r="P47" s="90">
        <f t="shared" si="31"/>
        <v>0</v>
      </c>
      <c r="Q47" s="90">
        <f t="shared" si="7"/>
        <v>0</v>
      </c>
      <c r="R47" s="90">
        <f t="shared" si="8"/>
        <v>0</v>
      </c>
      <c r="S47" s="90">
        <f t="shared" si="9"/>
        <v>0</v>
      </c>
      <c r="T47" s="90">
        <f t="shared" si="10"/>
        <v>0</v>
      </c>
      <c r="U47" s="91">
        <f t="shared" si="11"/>
        <v>0</v>
      </c>
      <c r="V47" s="92"/>
      <c r="W47" s="93"/>
      <c r="X47" s="94"/>
      <c r="Y47" s="94"/>
      <c r="Z47" s="95">
        <f t="shared" si="13"/>
        <v>0</v>
      </c>
      <c r="AA47" s="94"/>
      <c r="AB47" s="94"/>
      <c r="AC47" s="96"/>
      <c r="AD47" s="95">
        <f t="shared" si="35"/>
        <v>0</v>
      </c>
      <c r="AE47" s="94"/>
      <c r="AF47" s="94"/>
      <c r="AG47" s="94"/>
      <c r="AH47" s="95">
        <f t="shared" si="36"/>
        <v>0</v>
      </c>
      <c r="AI47" s="97" t="str">
        <f>iferror(VLOOKUP($F47&amp;"-"&amp;$G47,SUMATORIAS!$A$2:$K$81,2,False),"")</f>
        <v/>
      </c>
      <c r="AJ47" s="97" t="str">
        <f>iferror(VLOOKUP($F47&amp;"-"&amp;$G47,SUMATORIAS!$A$2:$K$81,3,False),"")</f>
        <v/>
      </c>
      <c r="AK47" s="97" t="str">
        <f>iferror(VLOOKUP($F47&amp;"-"&amp;$G47,SUMATORIAS!$A$2:$K$81,4,False),"")</f>
        <v/>
      </c>
      <c r="AL47" s="97" t="str">
        <f>iferror(VLOOKUP($F47&amp;"-"&amp;$G47,SUMATORIAS!$A$2:$K$81,5,False),"")</f>
        <v/>
      </c>
      <c r="AM47" s="97" t="str">
        <f>iferror(VLOOKUP($F47&amp;"-"&amp;$G47,SUMATORIAS!$A$2:$K$81,6,False),"")</f>
        <v/>
      </c>
      <c r="AN47" s="97" t="str">
        <f>iferror(VLOOKUP($F47&amp;"-"&amp;$G47,SUMATORIAS!$A$2:$K$81,7,False),"")</f>
        <v/>
      </c>
      <c r="AO47" s="97" t="str">
        <f>iferror(VLOOKUP($F47&amp;"-"&amp;$G47,SUMATORIAS!$A$2:$K$81,8,False),"")</f>
        <v/>
      </c>
      <c r="AP47" s="97" t="str">
        <f>iferror(VLOOKUP($F47&amp;"-"&amp;$G47,SUMATORIAS!$A$2:$K$81,9,False),"")</f>
        <v/>
      </c>
      <c r="AQ47" s="97" t="str">
        <f>iferror(VLOOKUP($F47&amp;"-"&amp;$G47,SUMATORIAS!$A$2:$K$81,10,False),"")</f>
        <v/>
      </c>
      <c r="AR47" s="97" t="str">
        <f>iferror(VLOOKUP($F47&amp;"-"&amp;$G47,SUMATORIAS!$A$2:$K$81,11,False),"")</f>
        <v/>
      </c>
      <c r="AS47" s="97"/>
      <c r="AT47" s="95">
        <f t="shared" si="32"/>
        <v>0</v>
      </c>
      <c r="AU47" s="97"/>
      <c r="AV47" s="106"/>
      <c r="AW47" s="106"/>
      <c r="AX47" s="106"/>
      <c r="AY47" s="106"/>
      <c r="AZ47" s="106"/>
      <c r="BA47" s="106"/>
      <c r="BB47" s="106"/>
      <c r="BC47" s="106"/>
      <c r="BD47" s="97"/>
      <c r="BE47" s="97"/>
      <c r="BF47" s="97"/>
      <c r="BG47" s="99">
        <f t="shared" si="16"/>
        <v>0</v>
      </c>
      <c r="BH47" s="97"/>
      <c r="BI47" s="106"/>
      <c r="BJ47" s="106"/>
      <c r="BK47" s="106"/>
      <c r="BL47" s="106"/>
      <c r="BM47" s="106"/>
      <c r="BN47" s="106"/>
      <c r="BO47" s="106"/>
      <c r="BP47" s="106"/>
      <c r="BQ47" s="97"/>
      <c r="BR47" s="95">
        <f t="shared" si="34"/>
        <v>0</v>
      </c>
      <c r="BS47" s="97"/>
      <c r="BT47" s="106"/>
      <c r="BU47" s="106"/>
      <c r="BV47" s="106"/>
      <c r="BW47" s="106"/>
      <c r="BX47" s="106"/>
      <c r="BY47" s="106"/>
      <c r="BZ47" s="106"/>
      <c r="CA47" s="97"/>
      <c r="CB47" s="95">
        <f t="shared" si="18"/>
        <v>0</v>
      </c>
    </row>
    <row r="48" ht="15.75" customHeight="1">
      <c r="A48" s="40"/>
      <c r="B48" s="40"/>
      <c r="C48" s="40"/>
      <c r="J48" s="2" t="s">
        <v>1</v>
      </c>
      <c r="K48" s="120"/>
      <c r="L48" s="120"/>
      <c r="M48" s="120"/>
      <c r="N48" s="121">
        <f t="shared" ref="N48:Q48" si="37">IF(COUNT(N5:N47)&gt;0,ROUND(SUM(N5:N47)/COUNTIF(N5:N47,"&lt;&gt;"),0),0)</f>
        <v>24</v>
      </c>
      <c r="O48" s="121">
        <f t="shared" si="37"/>
        <v>29</v>
      </c>
      <c r="P48" s="121">
        <f t="shared" si="37"/>
        <v>31</v>
      </c>
      <c r="Q48" s="121">
        <f t="shared" si="37"/>
        <v>48</v>
      </c>
      <c r="R48" s="121"/>
      <c r="S48" s="121">
        <f>IF(COUNT(S5:S47)&gt;0,ROUND(SUM(S5:S47)/COUNTIF(S5:S47,"&lt;&gt;"),0),0)</f>
        <v>42</v>
      </c>
      <c r="T48" s="121"/>
      <c r="U48" s="121">
        <f t="shared" ref="U48:AL48" si="38">IF(COUNT(U5:U47)&gt;0,ROUND(SUM(U5:U47)/COUNTIF(U5:U47,"&lt;&gt;"),0),0)</f>
        <v>12</v>
      </c>
      <c r="V48" s="121">
        <f t="shared" si="38"/>
        <v>37</v>
      </c>
      <c r="W48" s="122">
        <f t="shared" si="38"/>
        <v>14</v>
      </c>
      <c r="X48" s="122">
        <f t="shared" si="38"/>
        <v>21</v>
      </c>
      <c r="Y48" s="122">
        <f t="shared" si="38"/>
        <v>8</v>
      </c>
      <c r="Z48" s="122">
        <f t="shared" si="38"/>
        <v>24</v>
      </c>
      <c r="AA48" s="122">
        <f t="shared" si="38"/>
        <v>37</v>
      </c>
      <c r="AB48" s="122">
        <f t="shared" si="38"/>
        <v>19</v>
      </c>
      <c r="AC48" s="123">
        <f t="shared" si="38"/>
        <v>1</v>
      </c>
      <c r="AD48" s="122">
        <f t="shared" si="38"/>
        <v>29</v>
      </c>
      <c r="AE48" s="122">
        <f t="shared" si="38"/>
        <v>75</v>
      </c>
      <c r="AF48" s="122">
        <f t="shared" si="38"/>
        <v>0</v>
      </c>
      <c r="AG48" s="122">
        <f t="shared" si="38"/>
        <v>1</v>
      </c>
      <c r="AH48" s="122">
        <f t="shared" si="38"/>
        <v>12</v>
      </c>
      <c r="AI48" s="122">
        <f t="shared" si="38"/>
        <v>65</v>
      </c>
      <c r="AJ48" s="122">
        <f t="shared" si="38"/>
        <v>50</v>
      </c>
      <c r="AK48" s="122">
        <f t="shared" si="38"/>
        <v>57</v>
      </c>
      <c r="AL48" s="122">
        <f t="shared" si="38"/>
        <v>45</v>
      </c>
      <c r="AM48" s="122"/>
      <c r="AN48" s="122"/>
      <c r="AO48" s="122"/>
      <c r="AP48" s="122"/>
      <c r="AQ48" s="122"/>
      <c r="AR48" s="122"/>
      <c r="AS48" s="122"/>
      <c r="AT48" s="122">
        <f t="shared" ref="AT48:AV48" si="39">IF(COUNT(AT5:AT47)&gt;0,ROUND(SUM(AT5:AT47)/COUNTIF(AT5:AT47,"&lt;&gt;"),0),0)</f>
        <v>48</v>
      </c>
      <c r="AU48" s="122">
        <f t="shared" si="39"/>
        <v>70</v>
      </c>
      <c r="AV48" s="122">
        <f t="shared" si="39"/>
        <v>80</v>
      </c>
      <c r="AW48" s="122"/>
      <c r="AX48" s="122"/>
      <c r="AY48" s="122"/>
      <c r="AZ48" s="122"/>
      <c r="BA48" s="122">
        <f>IF(COUNT(BA5:BA47)&gt;0,ROUND(SUM(BA5:BA47)/COUNTIF(BA5:BA47,"&lt;&gt;"),0),0)</f>
        <v>60</v>
      </c>
      <c r="BB48" s="122"/>
      <c r="BC48" s="122"/>
      <c r="BD48" s="122">
        <f>IF(COUNT(BD5:BD47)&gt;0,ROUND(SUM(BD5:BD47)/COUNTIF(BD5:BD47,"&lt;&gt;"),0),0)</f>
        <v>66</v>
      </c>
      <c r="BE48" s="122"/>
      <c r="BF48" s="122"/>
      <c r="BG48" s="122">
        <f t="shared" ref="BG48:BI48" si="40">IF(COUNT(BG5:BG47)&gt;0,ROUND(SUM(BG5:BG47)/COUNTIF(BG5:BG47,"&lt;&gt;"),0),0)</f>
        <v>47</v>
      </c>
      <c r="BH48" s="122">
        <f t="shared" si="40"/>
        <v>68</v>
      </c>
      <c r="BI48" s="122">
        <f t="shared" si="40"/>
        <v>76</v>
      </c>
      <c r="BJ48" s="122"/>
      <c r="BK48" s="122"/>
      <c r="BL48" s="122"/>
      <c r="BM48" s="122"/>
      <c r="BN48" s="122">
        <f>IF(COUNT(BN5:BN47)&gt;0,ROUND(SUM(BN5:BN47)/COUNTIF(BN5:BN47,"&lt;&gt;"),0),0)</f>
        <v>32</v>
      </c>
      <c r="BO48" s="122"/>
      <c r="BP48" s="122"/>
      <c r="BQ48" s="122">
        <f t="shared" ref="BQ48:BU48" si="41">IF(COUNT(BQ5:BQ47)&gt;0,ROUND(SUM(BQ5:BQ47)/COUNTIF(BQ5:BQ47,"&lt;&gt;"),0),0)</f>
        <v>42</v>
      </c>
      <c r="BR48" s="122">
        <f t="shared" si="41"/>
        <v>42</v>
      </c>
      <c r="BS48" s="122">
        <f t="shared" si="41"/>
        <v>56</v>
      </c>
      <c r="BT48" s="122">
        <f t="shared" si="41"/>
        <v>45</v>
      </c>
      <c r="BU48" s="122">
        <f t="shared" si="41"/>
        <v>40</v>
      </c>
      <c r="BV48" s="122"/>
      <c r="BW48" s="122"/>
      <c r="BX48" s="122"/>
      <c r="BY48" s="122"/>
      <c r="BZ48" s="122"/>
      <c r="CA48" s="122">
        <f t="shared" ref="CA48:CB48" si="42">IF(COUNT(CA5:CA47)&gt;0,ROUND(SUM(CA5:CA47)/COUNTIF(CA5:CA47,"&lt;&gt;"),0),0)</f>
        <v>0</v>
      </c>
      <c r="CB48" s="122">
        <f t="shared" si="42"/>
        <v>31</v>
      </c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2" t="s">
        <v>2</v>
      </c>
      <c r="K49" s="40"/>
      <c r="L49" s="40"/>
      <c r="M49" s="40"/>
      <c r="N49" s="122">
        <f t="shared" ref="N49:Q49" si="43">MAX(N5:N47)</f>
        <v>100</v>
      </c>
      <c r="O49" s="122">
        <f t="shared" si="43"/>
        <v>100</v>
      </c>
      <c r="P49" s="122">
        <f t="shared" si="43"/>
        <v>83</v>
      </c>
      <c r="Q49" s="122">
        <f t="shared" si="43"/>
        <v>96</v>
      </c>
      <c r="R49" s="122"/>
      <c r="S49" s="122">
        <f>MAX(S5:S47)</f>
        <v>98.5</v>
      </c>
      <c r="T49" s="122"/>
      <c r="U49" s="122">
        <f t="shared" ref="U49:AL49" si="44">MAX(U5:U47)</f>
        <v>100</v>
      </c>
      <c r="V49" s="122">
        <f t="shared" si="44"/>
        <v>89</v>
      </c>
      <c r="W49" s="122">
        <f t="shared" si="44"/>
        <v>20</v>
      </c>
      <c r="X49" s="122">
        <f t="shared" si="44"/>
        <v>30</v>
      </c>
      <c r="Y49" s="122">
        <f t="shared" si="44"/>
        <v>50</v>
      </c>
      <c r="Z49" s="122">
        <f t="shared" si="44"/>
        <v>100</v>
      </c>
      <c r="AA49" s="122">
        <f t="shared" si="44"/>
        <v>60</v>
      </c>
      <c r="AB49" s="122">
        <f t="shared" si="44"/>
        <v>40</v>
      </c>
      <c r="AC49" s="123">
        <f t="shared" si="44"/>
        <v>1</v>
      </c>
      <c r="AD49" s="122">
        <f t="shared" si="44"/>
        <v>100</v>
      </c>
      <c r="AE49" s="122">
        <f t="shared" si="44"/>
        <v>100</v>
      </c>
      <c r="AF49" s="122">
        <f t="shared" si="44"/>
        <v>0</v>
      </c>
      <c r="AG49" s="122">
        <f t="shared" si="44"/>
        <v>1</v>
      </c>
      <c r="AH49" s="122">
        <f t="shared" si="44"/>
        <v>100</v>
      </c>
      <c r="AI49" s="122">
        <f t="shared" si="44"/>
        <v>100</v>
      </c>
      <c r="AJ49" s="122">
        <f t="shared" si="44"/>
        <v>100</v>
      </c>
      <c r="AK49" s="122">
        <f t="shared" si="44"/>
        <v>100</v>
      </c>
      <c r="AL49" s="122">
        <f t="shared" si="44"/>
        <v>100</v>
      </c>
      <c r="AM49" s="122"/>
      <c r="AN49" s="122"/>
      <c r="AO49" s="122"/>
      <c r="AP49" s="122"/>
      <c r="AQ49" s="122"/>
      <c r="AR49" s="122"/>
      <c r="AS49" s="122"/>
      <c r="AT49" s="122">
        <f t="shared" ref="AT49:AV49" si="45">MAX(AT5:AT47)</f>
        <v>96</v>
      </c>
      <c r="AU49" s="122">
        <f t="shared" si="45"/>
        <v>100</v>
      </c>
      <c r="AV49" s="122">
        <f t="shared" si="45"/>
        <v>100</v>
      </c>
      <c r="AW49" s="122"/>
      <c r="AX49" s="122"/>
      <c r="AY49" s="122"/>
      <c r="AZ49" s="122"/>
      <c r="BA49" s="122">
        <f>MAX(BA5:BA47)</f>
        <v>100</v>
      </c>
      <c r="BB49" s="122"/>
      <c r="BC49" s="122"/>
      <c r="BD49" s="122">
        <f>MAX(BD5:BD47)</f>
        <v>100</v>
      </c>
      <c r="BE49" s="122"/>
      <c r="BF49" s="122"/>
      <c r="BG49" s="124">
        <f t="shared" ref="BG49:BI49" si="46">MAX(BG5:BG47)</f>
        <v>100</v>
      </c>
      <c r="BH49" s="122">
        <f t="shared" si="46"/>
        <v>100</v>
      </c>
      <c r="BI49" s="122">
        <f t="shared" si="46"/>
        <v>100</v>
      </c>
      <c r="BJ49" s="122"/>
      <c r="BK49" s="122"/>
      <c r="BL49" s="122"/>
      <c r="BM49" s="122"/>
      <c r="BN49" s="122">
        <f>MAX(BN5:BN47)</f>
        <v>100</v>
      </c>
      <c r="BO49" s="122"/>
      <c r="BP49" s="122"/>
      <c r="BQ49" s="122">
        <f t="shared" ref="BQ49:BU49" si="47">MAX(BQ5:BQ47)</f>
        <v>100</v>
      </c>
      <c r="BR49" s="124">
        <f t="shared" si="47"/>
        <v>98.5</v>
      </c>
      <c r="BS49" s="122">
        <f t="shared" si="47"/>
        <v>100</v>
      </c>
      <c r="BT49" s="122">
        <f t="shared" si="47"/>
        <v>100</v>
      </c>
      <c r="BU49" s="122">
        <f t="shared" si="47"/>
        <v>100</v>
      </c>
      <c r="BV49" s="122"/>
      <c r="BW49" s="122"/>
      <c r="BX49" s="122"/>
      <c r="BY49" s="122"/>
      <c r="BZ49" s="122"/>
      <c r="CA49" s="122">
        <f t="shared" ref="CA49:CB49" si="48">MAX(CA5:CA47)</f>
        <v>0</v>
      </c>
      <c r="CB49" s="124">
        <f t="shared" si="48"/>
        <v>100</v>
      </c>
    </row>
    <row r="50" ht="15.75" customHeight="1">
      <c r="A50" s="40"/>
      <c r="B50" s="40"/>
      <c r="C50" s="125">
        <v>1.0</v>
      </c>
      <c r="D50" s="40"/>
      <c r="E50" s="40"/>
      <c r="F50" s="40"/>
      <c r="G50" s="40"/>
      <c r="H50" s="40"/>
      <c r="I50" s="40"/>
      <c r="J50" s="2" t="s">
        <v>3</v>
      </c>
      <c r="K50" s="40"/>
      <c r="L50" s="40"/>
      <c r="M50" s="40"/>
      <c r="N50" s="122">
        <f t="shared" ref="N50:Q50" si="49">MIN(N5:N47)</f>
        <v>0</v>
      </c>
      <c r="O50" s="122">
        <f t="shared" si="49"/>
        <v>0</v>
      </c>
      <c r="P50" s="122">
        <f t="shared" si="49"/>
        <v>0</v>
      </c>
      <c r="Q50" s="122">
        <f t="shared" si="49"/>
        <v>0</v>
      </c>
      <c r="R50" s="122"/>
      <c r="S50" s="122">
        <f>MIN(S5:S47)</f>
        <v>0</v>
      </c>
      <c r="T50" s="122"/>
      <c r="U50" s="122">
        <f t="shared" ref="U50:AL50" si="50">MIN(U5:U47)</f>
        <v>0</v>
      </c>
      <c r="V50" s="122">
        <f t="shared" si="50"/>
        <v>0</v>
      </c>
      <c r="W50" s="122">
        <f t="shared" si="50"/>
        <v>0</v>
      </c>
      <c r="X50" s="122">
        <f t="shared" si="50"/>
        <v>0</v>
      </c>
      <c r="Y50" s="122">
        <f t="shared" si="50"/>
        <v>0</v>
      </c>
      <c r="Z50" s="122">
        <f t="shared" si="50"/>
        <v>0</v>
      </c>
      <c r="AA50" s="122">
        <f t="shared" si="50"/>
        <v>0</v>
      </c>
      <c r="AB50" s="122">
        <f t="shared" si="50"/>
        <v>0</v>
      </c>
      <c r="AC50" s="123">
        <f t="shared" si="50"/>
        <v>1</v>
      </c>
      <c r="AD50" s="122">
        <f t="shared" si="50"/>
        <v>0</v>
      </c>
      <c r="AE50" s="122">
        <f t="shared" si="50"/>
        <v>20</v>
      </c>
      <c r="AF50" s="122">
        <f t="shared" si="50"/>
        <v>0</v>
      </c>
      <c r="AG50" s="122">
        <f t="shared" si="50"/>
        <v>1</v>
      </c>
      <c r="AH50" s="122">
        <f t="shared" si="50"/>
        <v>0</v>
      </c>
      <c r="AI50" s="122">
        <f t="shared" si="50"/>
        <v>0</v>
      </c>
      <c r="AJ50" s="122">
        <f t="shared" si="50"/>
        <v>0</v>
      </c>
      <c r="AK50" s="122">
        <f t="shared" si="50"/>
        <v>0</v>
      </c>
      <c r="AL50" s="122">
        <f t="shared" si="50"/>
        <v>0</v>
      </c>
      <c r="AM50" s="122"/>
      <c r="AN50" s="122"/>
      <c r="AO50" s="122"/>
      <c r="AP50" s="122"/>
      <c r="AQ50" s="122"/>
      <c r="AR50" s="122"/>
      <c r="AS50" s="122"/>
      <c r="AT50" s="122">
        <f t="shared" ref="AT50:AV50" si="51">MIN(AT5:AT47)</f>
        <v>0</v>
      </c>
      <c r="AU50" s="122">
        <f t="shared" si="51"/>
        <v>0</v>
      </c>
      <c r="AV50" s="122">
        <f t="shared" si="51"/>
        <v>0</v>
      </c>
      <c r="AW50" s="122"/>
      <c r="AX50" s="122"/>
      <c r="AY50" s="122"/>
      <c r="AZ50" s="122"/>
      <c r="BA50" s="122">
        <f>MIN(BA5:BA47)</f>
        <v>0</v>
      </c>
      <c r="BB50" s="122"/>
      <c r="BC50" s="122"/>
      <c r="BD50" s="122">
        <f>MIN(BD5:BD47)</f>
        <v>0</v>
      </c>
      <c r="BE50" s="122"/>
      <c r="BF50" s="122"/>
      <c r="BG50" s="124">
        <f t="shared" ref="BG50:BI50" si="52">MIN(BG5:BG47)</f>
        <v>0</v>
      </c>
      <c r="BH50" s="122">
        <f t="shared" si="52"/>
        <v>0</v>
      </c>
      <c r="BI50" s="122">
        <f t="shared" si="52"/>
        <v>0</v>
      </c>
      <c r="BJ50" s="122"/>
      <c r="BK50" s="122"/>
      <c r="BL50" s="122"/>
      <c r="BM50" s="122"/>
      <c r="BN50" s="122">
        <f>MIN(BN5:BN47)</f>
        <v>0</v>
      </c>
      <c r="BO50" s="122"/>
      <c r="BP50" s="122"/>
      <c r="BQ50" s="122">
        <f t="shared" ref="BQ50:BU50" si="53">MIN(BQ5:BQ47)</f>
        <v>0</v>
      </c>
      <c r="BR50" s="124">
        <f t="shared" si="53"/>
        <v>0</v>
      </c>
      <c r="BS50" s="122">
        <f t="shared" si="53"/>
        <v>0</v>
      </c>
      <c r="BT50" s="122">
        <f t="shared" si="53"/>
        <v>0</v>
      </c>
      <c r="BU50" s="122">
        <f t="shared" si="53"/>
        <v>0</v>
      </c>
      <c r="BV50" s="122"/>
      <c r="BW50" s="122"/>
      <c r="BX50" s="122"/>
      <c r="BY50" s="122"/>
      <c r="BZ50" s="122"/>
      <c r="CA50" s="122">
        <f t="shared" ref="CA50:CB50" si="54">MIN(CA5:CA47)</f>
        <v>0</v>
      </c>
      <c r="CB50" s="124">
        <f t="shared" si="54"/>
        <v>0</v>
      </c>
    </row>
    <row r="51" ht="15.75" customHeight="1">
      <c r="A51" s="40"/>
      <c r="B51" s="40"/>
      <c r="C51" s="125">
        <v>0.7</v>
      </c>
      <c r="D51" s="40"/>
      <c r="E51" s="40"/>
      <c r="F51" s="40"/>
      <c r="G51" s="40"/>
      <c r="H51" s="40"/>
      <c r="I51" s="40"/>
      <c r="J51" s="2" t="s">
        <v>4</v>
      </c>
      <c r="K51" s="40"/>
      <c r="L51" s="40"/>
      <c r="M51" s="40"/>
      <c r="N51" s="126">
        <f t="shared" ref="N51:Q51" si="55">COUNTIF(N5:N47,"&gt;=55")</f>
        <v>7</v>
      </c>
      <c r="O51" s="126">
        <f t="shared" si="55"/>
        <v>12</v>
      </c>
      <c r="P51" s="126">
        <f t="shared" si="55"/>
        <v>15</v>
      </c>
      <c r="Q51" s="126">
        <f t="shared" si="55"/>
        <v>21</v>
      </c>
      <c r="R51" s="126"/>
      <c r="S51" s="126">
        <f>COUNTIF(S5:S47,"&gt;=55")</f>
        <v>18</v>
      </c>
      <c r="T51" s="126"/>
      <c r="U51" s="126">
        <f>COUNTIF(U5:U47,"&gt;=55")</f>
        <v>6</v>
      </c>
      <c r="V51" s="126">
        <f>COUNTIF(V5:V43,"&gt;=55")</f>
        <v>15</v>
      </c>
      <c r="W51" s="126">
        <f t="shared" ref="W51:AL51" si="56">COUNTIF(W5:W47,"&gt;=55")</f>
        <v>0</v>
      </c>
      <c r="X51" s="126">
        <f t="shared" si="56"/>
        <v>0</v>
      </c>
      <c r="Y51" s="126">
        <f t="shared" si="56"/>
        <v>0</v>
      </c>
      <c r="Z51" s="126">
        <f t="shared" si="56"/>
        <v>7</v>
      </c>
      <c r="AA51" s="126">
        <f t="shared" si="56"/>
        <v>10</v>
      </c>
      <c r="AB51" s="126">
        <f t="shared" si="56"/>
        <v>0</v>
      </c>
      <c r="AC51" s="123">
        <f t="shared" si="56"/>
        <v>0</v>
      </c>
      <c r="AD51" s="126">
        <f t="shared" si="56"/>
        <v>12</v>
      </c>
      <c r="AE51" s="126">
        <f t="shared" si="56"/>
        <v>6</v>
      </c>
      <c r="AF51" s="126">
        <f t="shared" si="56"/>
        <v>0</v>
      </c>
      <c r="AG51" s="126">
        <f t="shared" si="56"/>
        <v>0</v>
      </c>
      <c r="AH51" s="126">
        <f t="shared" si="56"/>
        <v>6</v>
      </c>
      <c r="AI51" s="126">
        <f t="shared" si="56"/>
        <v>29</v>
      </c>
      <c r="AJ51" s="126">
        <f t="shared" si="56"/>
        <v>21</v>
      </c>
      <c r="AK51" s="126">
        <f t="shared" si="56"/>
        <v>24</v>
      </c>
      <c r="AL51" s="126">
        <f t="shared" si="56"/>
        <v>19</v>
      </c>
      <c r="AM51" s="126"/>
      <c r="AN51" s="126"/>
      <c r="AO51" s="126"/>
      <c r="AP51" s="126"/>
      <c r="AQ51" s="126"/>
      <c r="AR51" s="126"/>
      <c r="AS51" s="126"/>
      <c r="AT51" s="122">
        <f t="shared" ref="AT51:AV51" si="57">COUNTIF(AT5:AT47,"&gt;=55")</f>
        <v>21</v>
      </c>
      <c r="AU51" s="126">
        <f t="shared" si="57"/>
        <v>25</v>
      </c>
      <c r="AV51" s="126">
        <f t="shared" si="57"/>
        <v>28</v>
      </c>
      <c r="AW51" s="126"/>
      <c r="AX51" s="126"/>
      <c r="AY51" s="126"/>
      <c r="AZ51" s="126"/>
      <c r="BA51" s="126">
        <f>COUNTIF(BA5:BA47,"&gt;=55")</f>
        <v>20</v>
      </c>
      <c r="BB51" s="126"/>
      <c r="BC51" s="126"/>
      <c r="BD51" s="126">
        <f>COUNTIF(BD5:BD47,"&gt;=55")</f>
        <v>18</v>
      </c>
      <c r="BE51" s="126"/>
      <c r="BF51" s="126"/>
      <c r="BG51" s="124">
        <f t="shared" ref="BG51:BI51" si="58">COUNTIF(BG5:BG47,"&gt;=55")</f>
        <v>20</v>
      </c>
      <c r="BH51" s="126">
        <f t="shared" si="58"/>
        <v>25</v>
      </c>
      <c r="BI51" s="126">
        <f t="shared" si="58"/>
        <v>26</v>
      </c>
      <c r="BJ51" s="126"/>
      <c r="BK51" s="126"/>
      <c r="BL51" s="126"/>
      <c r="BM51" s="126"/>
      <c r="BN51" s="126">
        <f>COUNTIF(BN5:BN47,"&gt;=55")</f>
        <v>12</v>
      </c>
      <c r="BO51" s="126"/>
      <c r="BP51" s="126"/>
      <c r="BQ51" s="126">
        <f t="shared" ref="BQ51:BU51" si="59">COUNTIF(BQ5:BQ47,"&gt;=55")</f>
        <v>15</v>
      </c>
      <c r="BR51" s="124">
        <f t="shared" si="59"/>
        <v>18</v>
      </c>
      <c r="BS51" s="126">
        <f t="shared" si="59"/>
        <v>19</v>
      </c>
      <c r="BT51" s="126">
        <f t="shared" si="59"/>
        <v>15</v>
      </c>
      <c r="BU51" s="126">
        <f t="shared" si="59"/>
        <v>13</v>
      </c>
      <c r="BV51" s="126"/>
      <c r="BW51" s="126"/>
      <c r="BX51" s="126"/>
      <c r="BY51" s="126"/>
      <c r="BZ51" s="126"/>
      <c r="CA51" s="126">
        <f t="shared" ref="CA51:CB51" si="60">COUNTIF(CA5:CA47,"&gt;=55")</f>
        <v>0</v>
      </c>
      <c r="CB51" s="124">
        <f t="shared" si="60"/>
        <v>13</v>
      </c>
    </row>
    <row r="52" ht="15.75" customHeight="1">
      <c r="A52" s="40"/>
      <c r="B52" s="40"/>
      <c r="C52" s="125">
        <v>0.3</v>
      </c>
      <c r="D52" s="40"/>
      <c r="E52" s="40"/>
      <c r="F52" s="40"/>
      <c r="G52" s="40"/>
      <c r="H52" s="40"/>
      <c r="I52" s="40"/>
      <c r="J52" s="2" t="s">
        <v>5</v>
      </c>
      <c r="K52" s="40"/>
      <c r="L52" s="40"/>
      <c r="M52" s="40"/>
      <c r="N52" s="126">
        <f t="shared" ref="N52:Q52" si="61">+$J$53-N51</f>
        <v>27</v>
      </c>
      <c r="O52" s="126">
        <f t="shared" si="61"/>
        <v>22</v>
      </c>
      <c r="P52" s="126">
        <f t="shared" si="61"/>
        <v>19</v>
      </c>
      <c r="Q52" s="126">
        <f t="shared" si="61"/>
        <v>13</v>
      </c>
      <c r="R52" s="126"/>
      <c r="S52" s="126">
        <f>+$J$53-S51</f>
        <v>16</v>
      </c>
      <c r="T52" s="126"/>
      <c r="U52" s="126">
        <f t="shared" ref="U52:AL52" si="62">+$J$53-U51</f>
        <v>28</v>
      </c>
      <c r="V52" s="126">
        <f t="shared" si="62"/>
        <v>19</v>
      </c>
      <c r="W52" s="126">
        <f t="shared" si="62"/>
        <v>34</v>
      </c>
      <c r="X52" s="126">
        <f t="shared" si="62"/>
        <v>34</v>
      </c>
      <c r="Y52" s="126">
        <f t="shared" si="62"/>
        <v>34</v>
      </c>
      <c r="Z52" s="126">
        <f t="shared" si="62"/>
        <v>27</v>
      </c>
      <c r="AA52" s="126">
        <f t="shared" si="62"/>
        <v>24</v>
      </c>
      <c r="AB52" s="126">
        <f t="shared" si="62"/>
        <v>34</v>
      </c>
      <c r="AC52" s="123">
        <f t="shared" si="62"/>
        <v>34</v>
      </c>
      <c r="AD52" s="126">
        <f t="shared" si="62"/>
        <v>22</v>
      </c>
      <c r="AE52" s="126">
        <f t="shared" si="62"/>
        <v>28</v>
      </c>
      <c r="AF52" s="126">
        <f t="shared" si="62"/>
        <v>34</v>
      </c>
      <c r="AG52" s="126">
        <f t="shared" si="62"/>
        <v>34</v>
      </c>
      <c r="AH52" s="126">
        <f t="shared" si="62"/>
        <v>28</v>
      </c>
      <c r="AI52" s="126">
        <f t="shared" si="62"/>
        <v>5</v>
      </c>
      <c r="AJ52" s="126">
        <f t="shared" si="62"/>
        <v>13</v>
      </c>
      <c r="AK52" s="126">
        <f t="shared" si="62"/>
        <v>10</v>
      </c>
      <c r="AL52" s="126">
        <f t="shared" si="62"/>
        <v>15</v>
      </c>
      <c r="AM52" s="126"/>
      <c r="AN52" s="126"/>
      <c r="AO52" s="126"/>
      <c r="AP52" s="126"/>
      <c r="AQ52" s="126"/>
      <c r="AR52" s="126"/>
      <c r="AS52" s="126"/>
      <c r="AT52" s="122">
        <f t="shared" ref="AT52:AV52" si="63">+$J$53-AT51</f>
        <v>13</v>
      </c>
      <c r="AU52" s="126">
        <f t="shared" si="63"/>
        <v>9</v>
      </c>
      <c r="AV52" s="126">
        <f t="shared" si="63"/>
        <v>6</v>
      </c>
      <c r="AW52" s="126"/>
      <c r="AX52" s="126"/>
      <c r="AY52" s="126"/>
      <c r="AZ52" s="126"/>
      <c r="BA52" s="126">
        <f>+$J$53-BA51</f>
        <v>14</v>
      </c>
      <c r="BB52" s="126"/>
      <c r="BC52" s="126"/>
      <c r="BD52" s="126">
        <f>+$J$53-BD51</f>
        <v>16</v>
      </c>
      <c r="BE52" s="126"/>
      <c r="BF52" s="126"/>
      <c r="BG52" s="124">
        <f t="shared" ref="BG52:BI52" si="64">+$J$53-BG51</f>
        <v>14</v>
      </c>
      <c r="BH52" s="126">
        <f t="shared" si="64"/>
        <v>9</v>
      </c>
      <c r="BI52" s="126">
        <f t="shared" si="64"/>
        <v>8</v>
      </c>
      <c r="BJ52" s="126"/>
      <c r="BK52" s="126"/>
      <c r="BL52" s="126"/>
      <c r="BM52" s="126"/>
      <c r="BN52" s="126">
        <f>+$J$53-BN51</f>
        <v>22</v>
      </c>
      <c r="BO52" s="126"/>
      <c r="BP52" s="126"/>
      <c r="BQ52" s="126">
        <f t="shared" ref="BQ52:BU52" si="65">+$J$53-BQ51</f>
        <v>19</v>
      </c>
      <c r="BR52" s="124">
        <f t="shared" si="65"/>
        <v>16</v>
      </c>
      <c r="BS52" s="126">
        <f t="shared" si="65"/>
        <v>15</v>
      </c>
      <c r="BT52" s="126">
        <f t="shared" si="65"/>
        <v>19</v>
      </c>
      <c r="BU52" s="126">
        <f t="shared" si="65"/>
        <v>21</v>
      </c>
      <c r="BV52" s="126"/>
      <c r="BW52" s="126"/>
      <c r="BX52" s="126"/>
      <c r="BY52" s="126"/>
      <c r="BZ52" s="126"/>
      <c r="CA52" s="126">
        <f t="shared" ref="CA52:CB52" si="66">+$J$53-CA51</f>
        <v>34</v>
      </c>
      <c r="CB52" s="124">
        <f t="shared" si="66"/>
        <v>21</v>
      </c>
    </row>
    <row r="53" ht="15.75" customHeight="1">
      <c r="C53" s="127">
        <v>0.0</v>
      </c>
      <c r="I53" s="40" t="s">
        <v>6</v>
      </c>
      <c r="J53" s="40">
        <f>COUNTA(J5:J47)</f>
        <v>34</v>
      </c>
      <c r="Y53">
        <f>COUNTIF(Y5:Y43,"&lt;&gt;0")</f>
        <v>12</v>
      </c>
      <c r="AA53">
        <f t="shared" ref="AA53:AD53" si="67">COUNTIF(AA5:AA43,"&lt;&gt;0")</f>
        <v>18</v>
      </c>
      <c r="AB53">
        <f t="shared" si="67"/>
        <v>15</v>
      </c>
      <c r="AC53" s="128">
        <f t="shared" si="67"/>
        <v>21</v>
      </c>
      <c r="AD53">
        <f t="shared" si="67"/>
        <v>18</v>
      </c>
    </row>
    <row r="54" ht="15.75" customHeight="1">
      <c r="AC54" s="128"/>
    </row>
    <row r="55" ht="15.75" customHeight="1">
      <c r="J55" s="129" t="s">
        <v>195</v>
      </c>
      <c r="K55" s="129"/>
      <c r="L55" s="129"/>
      <c r="M55" s="129"/>
      <c r="N55" s="130">
        <f>IF(J53&lt;&gt;0,V51/J53*100,0)</f>
        <v>44.11764706</v>
      </c>
      <c r="AC55" s="128"/>
    </row>
    <row r="56" ht="15.75" customHeight="1">
      <c r="J56" s="129" t="s">
        <v>196</v>
      </c>
      <c r="K56" s="129"/>
      <c r="L56" s="129"/>
      <c r="M56" s="129"/>
      <c r="N56" s="130">
        <f>IF(J53&lt;&gt;0,V52/J53*100,0)</f>
        <v>55.88235294</v>
      </c>
      <c r="AC56" s="128"/>
    </row>
    <row r="57" ht="15.75" customHeight="1">
      <c r="J57" s="129" t="s">
        <v>197</v>
      </c>
      <c r="K57" s="129"/>
      <c r="L57" s="129"/>
      <c r="M57" s="131"/>
      <c r="N57" s="132">
        <f>if(J53&lt;&gt;0,(COUNTIFS($V$5:$V$38,"&lt;=30")/$J$53)*100,0)</f>
        <v>41.17647059</v>
      </c>
      <c r="AC57" s="128"/>
    </row>
    <row r="58" ht="15.75" customHeight="1">
      <c r="J58" s="129" t="s">
        <v>198</v>
      </c>
      <c r="K58" s="129"/>
      <c r="L58" s="129"/>
      <c r="M58" s="131"/>
      <c r="N58" s="132">
        <f>if(J53&lt;&gt;0,COUNTIFS($V$5:$V$46,"&gt;=50",$V$5:$V$46,"&lt;=54")/$J$53*100,0)</f>
        <v>2.941176471</v>
      </c>
      <c r="AC58" s="128"/>
    </row>
    <row r="59" ht="15.75" customHeight="1">
      <c r="J59" s="129" t="s">
        <v>199</v>
      </c>
      <c r="K59" s="129"/>
      <c r="L59" s="129"/>
      <c r="M59" s="131"/>
      <c r="N59" s="132">
        <f>if($J$53&lt;&gt;0,COUNTIFS($V$5:$V$46,"&gt;75")/$J$53*100,0)</f>
        <v>23.52941176</v>
      </c>
      <c r="AC59" s="128"/>
    </row>
    <row r="60" ht="15.75" customHeight="1">
      <c r="AC60" s="128"/>
    </row>
    <row r="61" ht="15.75" customHeight="1">
      <c r="AC61" s="128"/>
    </row>
    <row r="62" ht="15.75" customHeight="1">
      <c r="AC62" s="128"/>
    </row>
    <row r="63" ht="15.75" customHeight="1">
      <c r="AC63" s="128"/>
    </row>
    <row r="64" ht="15.75" customHeight="1">
      <c r="AC64" s="128"/>
    </row>
    <row r="65" ht="15.75" customHeight="1">
      <c r="AC65" s="128"/>
    </row>
    <row r="66" ht="15.75" customHeight="1">
      <c r="AC66" s="128"/>
    </row>
    <row r="67" ht="15.75" customHeight="1">
      <c r="AC67" s="128"/>
    </row>
    <row r="68" ht="15.75" customHeight="1">
      <c r="AC68" s="128"/>
    </row>
    <row r="69" ht="15.75" customHeight="1">
      <c r="AC69" s="128"/>
    </row>
    <row r="70" ht="15.75" customHeight="1">
      <c r="AC70" s="128"/>
    </row>
    <row r="71" ht="15.75" customHeight="1">
      <c r="AC71" s="128"/>
    </row>
    <row r="72" ht="15.75" customHeight="1">
      <c r="AC72" s="128"/>
    </row>
    <row r="73" ht="15.75" customHeight="1">
      <c r="AC73" s="128"/>
    </row>
    <row r="74" ht="15.75" customHeight="1">
      <c r="AC74" s="128"/>
    </row>
    <row r="75" ht="15.75" customHeight="1">
      <c r="AC75" s="128"/>
    </row>
    <row r="76" ht="15.75" customHeight="1">
      <c r="AC76" s="128"/>
    </row>
    <row r="77" ht="15.75" customHeight="1">
      <c r="AC77" s="128"/>
    </row>
    <row r="78" ht="15.75" customHeight="1">
      <c r="AC78" s="128"/>
    </row>
    <row r="79" ht="15.75" customHeight="1">
      <c r="AC79" s="128"/>
    </row>
    <row r="80" ht="15.75" customHeight="1">
      <c r="AC80" s="128"/>
    </row>
    <row r="81" ht="15.75" customHeight="1">
      <c r="AC81" s="128"/>
    </row>
    <row r="82" ht="15.75" customHeight="1">
      <c r="AC82" s="128"/>
    </row>
    <row r="83" ht="15.75" customHeight="1">
      <c r="AC83" s="128"/>
    </row>
    <row r="84" ht="15.75" customHeight="1">
      <c r="AC84" s="128"/>
    </row>
    <row r="85" ht="15.75" customHeight="1">
      <c r="AC85" s="128"/>
    </row>
    <row r="86" ht="15.75" customHeight="1">
      <c r="AC86" s="128"/>
    </row>
    <row r="87" ht="15.75" customHeight="1">
      <c r="AC87" s="128"/>
    </row>
    <row r="88" ht="15.75" customHeight="1">
      <c r="AC88" s="128"/>
    </row>
    <row r="89" ht="15.75" customHeight="1">
      <c r="AC89" s="128"/>
    </row>
    <row r="90" ht="15.75" customHeight="1">
      <c r="AC90" s="128"/>
    </row>
    <row r="91" ht="15.75" customHeight="1">
      <c r="AC91" s="128"/>
    </row>
    <row r="92" ht="15.75" customHeight="1">
      <c r="AC92" s="128"/>
    </row>
    <row r="93" ht="15.75" customHeight="1">
      <c r="AC93" s="128"/>
    </row>
    <row r="94" ht="15.75" customHeight="1">
      <c r="AC94" s="128"/>
    </row>
    <row r="95" ht="15.75" customHeight="1">
      <c r="AC95" s="128"/>
    </row>
    <row r="96" ht="15.75" customHeight="1">
      <c r="AC96" s="128"/>
    </row>
    <row r="97" ht="15.75" customHeight="1">
      <c r="AC97" s="128"/>
    </row>
    <row r="98" ht="15.75" customHeight="1">
      <c r="AC98" s="128"/>
    </row>
    <row r="99" ht="15.75" customHeight="1">
      <c r="AC99" s="128"/>
    </row>
    <row r="100" ht="15.75" customHeight="1">
      <c r="AC100" s="128"/>
    </row>
    <row r="101" ht="15.75" customHeight="1">
      <c r="AC101" s="128"/>
    </row>
    <row r="102" ht="15.75" customHeight="1">
      <c r="AC102" s="128"/>
    </row>
    <row r="103" ht="15.75" customHeight="1">
      <c r="AC103" s="128"/>
    </row>
    <row r="104" ht="15.75" customHeight="1">
      <c r="AC104" s="128"/>
    </row>
    <row r="105" ht="15.75" customHeight="1">
      <c r="AC105" s="128"/>
    </row>
    <row r="106" ht="15.75" customHeight="1">
      <c r="AC106" s="128"/>
    </row>
    <row r="107" ht="15.75" customHeight="1">
      <c r="AC107" s="128"/>
    </row>
    <row r="108" ht="15.75" customHeight="1">
      <c r="AC108" s="128"/>
    </row>
    <row r="109" ht="15.75" customHeight="1">
      <c r="AC109" s="128"/>
    </row>
    <row r="110" ht="15.75" customHeight="1">
      <c r="AC110" s="128"/>
    </row>
    <row r="111" ht="15.75" customHeight="1">
      <c r="AC111" s="128"/>
    </row>
    <row r="112" ht="15.75" customHeight="1">
      <c r="AC112" s="128"/>
    </row>
    <row r="113" ht="15.75" customHeight="1">
      <c r="AC113" s="128"/>
    </row>
    <row r="114" ht="15.75" customHeight="1">
      <c r="AC114" s="128"/>
    </row>
    <row r="115" ht="15.75" customHeight="1">
      <c r="AC115" s="128"/>
    </row>
    <row r="116" ht="15.75" customHeight="1">
      <c r="AC116" s="128"/>
    </row>
    <row r="117" ht="15.75" customHeight="1">
      <c r="AC117" s="128"/>
    </row>
    <row r="118" ht="15.75" customHeight="1">
      <c r="AC118" s="128"/>
    </row>
    <row r="119" ht="15.75" customHeight="1">
      <c r="AC119" s="128"/>
    </row>
    <row r="120" ht="15.75" customHeight="1">
      <c r="AC120" s="128"/>
    </row>
    <row r="121" ht="15.75" customHeight="1">
      <c r="AC121" s="128"/>
    </row>
    <row r="122" ht="15.75" customHeight="1">
      <c r="AC122" s="128"/>
    </row>
    <row r="123" ht="15.75" customHeight="1">
      <c r="AC123" s="128"/>
    </row>
    <row r="124" ht="15.75" customHeight="1">
      <c r="AC124" s="128"/>
    </row>
    <row r="125" ht="15.75" customHeight="1">
      <c r="AC125" s="128"/>
    </row>
    <row r="126" ht="15.75" customHeight="1">
      <c r="AC126" s="128"/>
    </row>
    <row r="127" ht="15.75" customHeight="1">
      <c r="AC127" s="128"/>
    </row>
    <row r="128" ht="15.75" customHeight="1">
      <c r="AC128" s="128"/>
    </row>
    <row r="129" ht="15.75" customHeight="1">
      <c r="AC129" s="128"/>
    </row>
    <row r="130" ht="15.75" customHeight="1">
      <c r="AC130" s="128"/>
    </row>
    <row r="131" ht="15.75" customHeight="1">
      <c r="AC131" s="128"/>
    </row>
    <row r="132" ht="15.75" customHeight="1">
      <c r="AC132" s="128"/>
    </row>
    <row r="133" ht="15.75" customHeight="1">
      <c r="AC133" s="128"/>
    </row>
    <row r="134" ht="15.75" customHeight="1">
      <c r="AC134" s="128"/>
    </row>
    <row r="135" ht="15.75" customHeight="1">
      <c r="AC135" s="128"/>
    </row>
    <row r="136" ht="15.75" customHeight="1">
      <c r="AC136" s="128"/>
    </row>
    <row r="137" ht="15.75" customHeight="1">
      <c r="AC137" s="128"/>
    </row>
    <row r="138" ht="15.75" customHeight="1">
      <c r="AC138" s="128"/>
    </row>
    <row r="139" ht="15.75" customHeight="1">
      <c r="AC139" s="128"/>
    </row>
    <row r="140" ht="15.75" customHeight="1">
      <c r="AC140" s="128"/>
    </row>
    <row r="141" ht="15.75" customHeight="1">
      <c r="AC141" s="128"/>
    </row>
    <row r="142" ht="15.75" customHeight="1">
      <c r="AC142" s="128"/>
    </row>
    <row r="143" ht="15.75" customHeight="1">
      <c r="AC143" s="128"/>
    </row>
    <row r="144" ht="15.75" customHeight="1">
      <c r="AC144" s="128"/>
    </row>
    <row r="145" ht="15.75" customHeight="1">
      <c r="AC145" s="128"/>
    </row>
    <row r="146" ht="15.75" customHeight="1">
      <c r="AC146" s="128"/>
    </row>
    <row r="147" ht="15.75" customHeight="1">
      <c r="AC147" s="128"/>
    </row>
    <row r="148" ht="15.75" customHeight="1">
      <c r="AC148" s="128"/>
    </row>
    <row r="149" ht="15.75" customHeight="1">
      <c r="AC149" s="128"/>
    </row>
    <row r="150" ht="15.75" customHeight="1">
      <c r="AC150" s="128"/>
    </row>
    <row r="151" ht="15.75" customHeight="1">
      <c r="AC151" s="128"/>
    </row>
    <row r="152" ht="15.75" customHeight="1">
      <c r="AC152" s="128"/>
    </row>
    <row r="153" ht="15.75" customHeight="1">
      <c r="AC153" s="128"/>
    </row>
    <row r="154" ht="15.75" customHeight="1">
      <c r="AC154" s="128"/>
    </row>
    <row r="155" ht="15.75" customHeight="1">
      <c r="AC155" s="128"/>
    </row>
    <row r="156" ht="15.75" customHeight="1">
      <c r="AC156" s="128"/>
    </row>
    <row r="157" ht="15.75" customHeight="1">
      <c r="AC157" s="128"/>
    </row>
    <row r="158" ht="15.75" customHeight="1">
      <c r="AC158" s="128"/>
    </row>
    <row r="159" ht="15.75" customHeight="1">
      <c r="AC159" s="128"/>
    </row>
    <row r="160" ht="15.75" customHeight="1">
      <c r="AC160" s="128"/>
    </row>
    <row r="161" ht="15.75" customHeight="1">
      <c r="AC161" s="128"/>
    </row>
    <row r="162" ht="15.75" customHeight="1">
      <c r="AC162" s="128"/>
    </row>
    <row r="163" ht="15.75" customHeight="1">
      <c r="AC163" s="128"/>
    </row>
    <row r="164" ht="15.75" customHeight="1">
      <c r="AC164" s="128"/>
    </row>
    <row r="165" ht="15.75" customHeight="1">
      <c r="AC165" s="128"/>
    </row>
    <row r="166" ht="15.75" customHeight="1">
      <c r="AC166" s="128"/>
    </row>
    <row r="167" ht="15.75" customHeight="1">
      <c r="AC167" s="128"/>
    </row>
    <row r="168" ht="15.75" customHeight="1">
      <c r="AC168" s="128"/>
    </row>
    <row r="169" ht="15.75" customHeight="1">
      <c r="AC169" s="128"/>
    </row>
    <row r="170" ht="15.75" customHeight="1">
      <c r="AC170" s="128"/>
    </row>
    <row r="171" ht="15.75" customHeight="1">
      <c r="AC171" s="128"/>
    </row>
    <row r="172" ht="15.75" customHeight="1">
      <c r="AC172" s="128"/>
    </row>
    <row r="173" ht="15.75" customHeight="1">
      <c r="AC173" s="128"/>
    </row>
    <row r="174" ht="15.75" customHeight="1">
      <c r="AC174" s="128"/>
    </row>
    <row r="175" ht="15.75" customHeight="1">
      <c r="AC175" s="128"/>
    </row>
    <row r="176" ht="15.75" customHeight="1">
      <c r="AC176" s="128"/>
    </row>
    <row r="177" ht="15.75" customHeight="1">
      <c r="AC177" s="128"/>
    </row>
    <row r="178" ht="15.75" customHeight="1">
      <c r="AC178" s="128"/>
    </row>
    <row r="179" ht="15.75" customHeight="1">
      <c r="AC179" s="128"/>
    </row>
    <row r="180" ht="15.75" customHeight="1">
      <c r="AC180" s="128"/>
    </row>
    <row r="181" ht="15.75" customHeight="1">
      <c r="AC181" s="128"/>
    </row>
    <row r="182" ht="15.75" customHeight="1">
      <c r="AC182" s="128"/>
    </row>
    <row r="183" ht="15.75" customHeight="1">
      <c r="AC183" s="128"/>
    </row>
    <row r="184" ht="15.75" customHeight="1">
      <c r="AC184" s="128"/>
    </row>
    <row r="185" ht="15.75" customHeight="1">
      <c r="AC185" s="128"/>
    </row>
    <row r="186" ht="15.75" customHeight="1">
      <c r="AC186" s="128"/>
    </row>
    <row r="187" ht="15.75" customHeight="1">
      <c r="AC187" s="128"/>
    </row>
    <row r="188" ht="15.75" customHeight="1">
      <c r="AC188" s="128"/>
    </row>
    <row r="189" ht="15.75" customHeight="1">
      <c r="AC189" s="128"/>
    </row>
    <row r="190" ht="15.75" customHeight="1">
      <c r="AC190" s="128"/>
    </row>
    <row r="191" ht="15.75" customHeight="1">
      <c r="AC191" s="128"/>
    </row>
    <row r="192" ht="15.75" customHeight="1">
      <c r="AC192" s="128"/>
    </row>
    <row r="193" ht="15.75" customHeight="1">
      <c r="AC193" s="128"/>
    </row>
    <row r="194" ht="15.75" customHeight="1">
      <c r="AC194" s="128"/>
    </row>
    <row r="195" ht="15.75" customHeight="1">
      <c r="AC195" s="128"/>
    </row>
    <row r="196" ht="15.75" customHeight="1">
      <c r="AC196" s="128"/>
    </row>
    <row r="197" ht="15.75" customHeight="1">
      <c r="AC197" s="128"/>
    </row>
    <row r="198" ht="15.75" customHeight="1">
      <c r="AC198" s="128"/>
    </row>
    <row r="199" ht="15.75" customHeight="1">
      <c r="AC199" s="128"/>
    </row>
    <row r="200" ht="15.75" customHeight="1">
      <c r="AC200" s="128"/>
    </row>
    <row r="201" ht="15.75" customHeight="1">
      <c r="AC201" s="128"/>
    </row>
    <row r="202" ht="15.75" customHeight="1">
      <c r="AC202" s="128"/>
    </row>
    <row r="203" ht="15.75" customHeight="1">
      <c r="AC203" s="128"/>
    </row>
    <row r="204" ht="15.75" customHeight="1">
      <c r="AC204" s="128"/>
    </row>
    <row r="205" ht="15.75" customHeight="1">
      <c r="AC205" s="128"/>
    </row>
    <row r="206" ht="15.75" customHeight="1">
      <c r="AC206" s="128"/>
    </row>
    <row r="207" ht="15.75" customHeight="1">
      <c r="AC207" s="128"/>
    </row>
    <row r="208" ht="15.75" customHeight="1">
      <c r="AC208" s="128"/>
    </row>
    <row r="209" ht="15.75" customHeight="1">
      <c r="AC209" s="128"/>
    </row>
    <row r="210" ht="15.75" customHeight="1">
      <c r="AC210" s="128"/>
    </row>
    <row r="211" ht="15.75" customHeight="1">
      <c r="AC211" s="128"/>
    </row>
    <row r="212" ht="15.75" customHeight="1">
      <c r="AC212" s="128"/>
    </row>
    <row r="213" ht="15.75" customHeight="1">
      <c r="AC213" s="128"/>
    </row>
    <row r="214" ht="15.75" customHeight="1">
      <c r="AC214" s="128"/>
    </row>
    <row r="215" ht="15.75" customHeight="1">
      <c r="AC215" s="128"/>
    </row>
    <row r="216" ht="15.75" customHeight="1">
      <c r="AC216" s="128"/>
    </row>
    <row r="217" ht="15.75" customHeight="1">
      <c r="AC217" s="128"/>
    </row>
    <row r="218" ht="15.75" customHeight="1">
      <c r="AC218" s="128"/>
    </row>
    <row r="219" ht="15.75" customHeight="1">
      <c r="AC219" s="128"/>
    </row>
    <row r="220" ht="15.75" customHeight="1">
      <c r="AC220" s="128"/>
    </row>
    <row r="221" ht="15.75" customHeight="1">
      <c r="AC221" s="128"/>
    </row>
    <row r="222" ht="15.75" customHeight="1">
      <c r="AC222" s="128"/>
    </row>
    <row r="223" ht="15.75" customHeight="1">
      <c r="AC223" s="128"/>
    </row>
    <row r="224" ht="15.75" customHeight="1">
      <c r="AC224" s="128"/>
    </row>
    <row r="225" ht="15.75" customHeight="1">
      <c r="AC225" s="128"/>
    </row>
    <row r="226" ht="15.75" customHeight="1">
      <c r="AC226" s="128"/>
    </row>
    <row r="227" ht="15.75" customHeight="1">
      <c r="AC227" s="128"/>
    </row>
    <row r="228" ht="15.75" customHeight="1">
      <c r="AC228" s="128"/>
    </row>
    <row r="229" ht="15.75" customHeight="1">
      <c r="AC229" s="128"/>
    </row>
    <row r="230" ht="15.75" customHeight="1">
      <c r="AC230" s="128"/>
    </row>
    <row r="231" ht="15.75" customHeight="1">
      <c r="AC231" s="128"/>
    </row>
    <row r="232" ht="15.75" customHeight="1">
      <c r="AC232" s="128"/>
    </row>
    <row r="233" ht="15.75" customHeight="1">
      <c r="AC233" s="128"/>
    </row>
    <row r="234" ht="15.75" customHeight="1">
      <c r="AC234" s="128"/>
    </row>
    <row r="235" ht="15.75" customHeight="1">
      <c r="AC235" s="128"/>
    </row>
    <row r="236" ht="15.75" customHeight="1">
      <c r="AC236" s="128"/>
    </row>
    <row r="237" ht="15.75" customHeight="1">
      <c r="AC237" s="128"/>
    </row>
    <row r="238" ht="15.75" customHeight="1">
      <c r="AC238" s="128"/>
    </row>
    <row r="239" ht="15.75" customHeight="1">
      <c r="AC239" s="128"/>
    </row>
    <row r="240" ht="15.75" customHeight="1">
      <c r="AC240" s="128"/>
    </row>
    <row r="241" ht="15.75" customHeight="1">
      <c r="AC241" s="128"/>
    </row>
    <row r="242" ht="15.75" customHeight="1">
      <c r="AC242" s="128"/>
    </row>
    <row r="243" ht="15.75" customHeight="1">
      <c r="AC243" s="128"/>
    </row>
    <row r="244" ht="15.75" customHeight="1">
      <c r="AC244" s="128"/>
    </row>
    <row r="245" ht="15.75" customHeight="1">
      <c r="AC245" s="128"/>
    </row>
    <row r="246" ht="15.75" customHeight="1">
      <c r="AC246" s="128"/>
    </row>
    <row r="247" ht="15.75" customHeight="1">
      <c r="AC247" s="128"/>
    </row>
    <row r="248" ht="15.75" customHeight="1">
      <c r="AC248" s="128"/>
    </row>
    <row r="249" ht="15.75" customHeight="1">
      <c r="AC249" s="128"/>
    </row>
    <row r="250" ht="15.75" customHeight="1">
      <c r="AC250" s="128"/>
    </row>
    <row r="251" ht="15.75" customHeight="1">
      <c r="AC251" s="128"/>
    </row>
    <row r="252" ht="15.75" customHeight="1">
      <c r="AC252" s="128"/>
    </row>
    <row r="253" ht="15.75" customHeight="1">
      <c r="AC253" s="128"/>
    </row>
    <row r="254" ht="15.75" customHeight="1">
      <c r="AC254" s="128"/>
    </row>
    <row r="255" ht="15.75" customHeight="1">
      <c r="AC255" s="128"/>
    </row>
    <row r="256" ht="15.75" customHeight="1">
      <c r="AC256" s="128"/>
    </row>
    <row r="257" ht="15.75" customHeight="1">
      <c r="AC257" s="128"/>
    </row>
    <row r="258" ht="15.75" customHeight="1">
      <c r="AC258" s="128"/>
    </row>
    <row r="259" ht="15.75" customHeight="1">
      <c r="AC259" s="128"/>
    </row>
    <row r="260" ht="15.75" customHeight="1">
      <c r="AC260" s="128"/>
    </row>
    <row r="261" ht="15.75" customHeight="1">
      <c r="AC261" s="128"/>
    </row>
    <row r="262" ht="15.75" customHeight="1">
      <c r="AC262" s="128"/>
    </row>
    <row r="263" ht="15.75" customHeight="1">
      <c r="AC263" s="128"/>
    </row>
    <row r="264" ht="15.75" customHeight="1">
      <c r="AC264" s="128"/>
    </row>
    <row r="265" ht="15.75" customHeight="1">
      <c r="AC265" s="128"/>
    </row>
    <row r="266" ht="15.75" customHeight="1">
      <c r="AC266" s="128"/>
    </row>
    <row r="267" ht="15.75" customHeight="1">
      <c r="AC267" s="128"/>
    </row>
    <row r="268" ht="15.75" customHeight="1">
      <c r="AC268" s="128"/>
    </row>
    <row r="269" ht="15.75" customHeight="1">
      <c r="AC269" s="128"/>
    </row>
    <row r="270" ht="15.75" customHeight="1">
      <c r="AC270" s="128"/>
    </row>
    <row r="271" ht="15.75" customHeight="1">
      <c r="AC271" s="128"/>
    </row>
    <row r="272" ht="15.75" customHeight="1">
      <c r="AC272" s="128"/>
    </row>
    <row r="273" ht="15.75" customHeight="1">
      <c r="AC273" s="128"/>
    </row>
    <row r="274" ht="15.75" customHeight="1">
      <c r="AC274" s="128"/>
    </row>
    <row r="275" ht="15.75" customHeight="1">
      <c r="AC275" s="128"/>
    </row>
    <row r="276" ht="15.75" customHeight="1">
      <c r="AC276" s="128"/>
    </row>
    <row r="277" ht="15.75" customHeight="1">
      <c r="AC277" s="128"/>
    </row>
    <row r="278" ht="15.75" customHeight="1">
      <c r="AC278" s="128"/>
    </row>
    <row r="279" ht="15.75" customHeight="1">
      <c r="AC279" s="128"/>
    </row>
    <row r="280" ht="15.75" customHeight="1">
      <c r="AC280" s="128"/>
    </row>
    <row r="281" ht="15.75" customHeight="1">
      <c r="AC281" s="128"/>
    </row>
    <row r="282" ht="15.75" customHeight="1">
      <c r="AC282" s="128"/>
    </row>
    <row r="283" ht="15.75" customHeight="1">
      <c r="AC283" s="128"/>
    </row>
    <row r="284" ht="15.75" customHeight="1">
      <c r="AC284" s="128"/>
    </row>
    <row r="285" ht="15.75" customHeight="1">
      <c r="AC285" s="128"/>
    </row>
    <row r="286" ht="15.75" customHeight="1">
      <c r="AC286" s="128"/>
    </row>
    <row r="287" ht="15.75" customHeight="1">
      <c r="AC287" s="128"/>
    </row>
    <row r="288" ht="15.75" customHeight="1">
      <c r="AC288" s="128"/>
    </row>
    <row r="289" ht="15.75" customHeight="1">
      <c r="AC289" s="128"/>
    </row>
    <row r="290" ht="15.75" customHeight="1">
      <c r="AC290" s="128"/>
    </row>
    <row r="291" ht="15.75" customHeight="1">
      <c r="AC291" s="128"/>
    </row>
    <row r="292" ht="15.75" customHeight="1">
      <c r="AC292" s="128"/>
    </row>
    <row r="293" ht="15.75" customHeight="1">
      <c r="AC293" s="128"/>
    </row>
    <row r="294" ht="15.75" customHeight="1">
      <c r="AC294" s="128"/>
    </row>
    <row r="295" ht="15.75" customHeight="1">
      <c r="AC295" s="128"/>
    </row>
    <row r="296" ht="15.75" customHeight="1">
      <c r="AC296" s="128"/>
    </row>
    <row r="297" ht="15.75" customHeight="1">
      <c r="AC297" s="128"/>
    </row>
    <row r="298" ht="15.75" customHeight="1">
      <c r="AC298" s="128"/>
    </row>
    <row r="299" ht="15.75" customHeight="1">
      <c r="AC299" s="128"/>
    </row>
    <row r="300" ht="15.75" customHeight="1">
      <c r="AC300" s="128"/>
    </row>
    <row r="301" ht="15.75" customHeight="1">
      <c r="AC301" s="128"/>
    </row>
    <row r="302" ht="15.75" customHeight="1">
      <c r="AC302" s="128"/>
    </row>
    <row r="303" ht="15.75" customHeight="1">
      <c r="AC303" s="128"/>
    </row>
    <row r="304" ht="15.75" customHeight="1">
      <c r="AC304" s="128"/>
    </row>
    <row r="305" ht="15.75" customHeight="1">
      <c r="AC305" s="128"/>
    </row>
    <row r="306" ht="15.75" customHeight="1">
      <c r="AC306" s="128"/>
    </row>
    <row r="307" ht="15.75" customHeight="1">
      <c r="AC307" s="128"/>
    </row>
    <row r="308" ht="15.75" customHeight="1">
      <c r="AC308" s="128"/>
    </row>
    <row r="309" ht="15.75" customHeight="1">
      <c r="AC309" s="128"/>
    </row>
    <row r="310" ht="15.75" customHeight="1">
      <c r="AC310" s="128"/>
    </row>
    <row r="311" ht="15.75" customHeight="1">
      <c r="AC311" s="128"/>
    </row>
    <row r="312" ht="15.75" customHeight="1">
      <c r="AC312" s="128"/>
    </row>
    <row r="313" ht="15.75" customHeight="1">
      <c r="AC313" s="128"/>
    </row>
    <row r="314" ht="15.75" customHeight="1">
      <c r="AC314" s="128"/>
    </row>
    <row r="315" ht="15.75" customHeight="1">
      <c r="AC315" s="128"/>
    </row>
    <row r="316" ht="15.75" customHeight="1">
      <c r="AC316" s="128"/>
    </row>
    <row r="317" ht="15.75" customHeight="1">
      <c r="AC317" s="128"/>
    </row>
    <row r="318" ht="15.75" customHeight="1">
      <c r="AC318" s="128"/>
    </row>
    <row r="319" ht="15.75" customHeight="1">
      <c r="AC319" s="128"/>
    </row>
    <row r="320" ht="15.75" customHeight="1">
      <c r="AC320" s="128"/>
    </row>
    <row r="321" ht="15.75" customHeight="1">
      <c r="AC321" s="128"/>
    </row>
    <row r="322" ht="15.75" customHeight="1">
      <c r="AC322" s="128"/>
    </row>
    <row r="323" ht="15.75" customHeight="1">
      <c r="AC323" s="128"/>
    </row>
    <row r="324" ht="15.75" customHeight="1">
      <c r="AC324" s="128"/>
    </row>
    <row r="325" ht="15.75" customHeight="1">
      <c r="AC325" s="128"/>
    </row>
    <row r="326" ht="15.75" customHeight="1">
      <c r="AC326" s="128"/>
    </row>
    <row r="327" ht="15.75" customHeight="1">
      <c r="AC327" s="128"/>
    </row>
    <row r="328" ht="15.75" customHeight="1">
      <c r="AC328" s="128"/>
    </row>
    <row r="329" ht="15.75" customHeight="1">
      <c r="AC329" s="128"/>
    </row>
    <row r="330" ht="15.75" customHeight="1">
      <c r="AC330" s="128"/>
    </row>
    <row r="331" ht="15.75" customHeight="1">
      <c r="AC331" s="128"/>
    </row>
    <row r="332" ht="15.75" customHeight="1">
      <c r="AC332" s="128"/>
    </row>
    <row r="333" ht="15.75" customHeight="1">
      <c r="AC333" s="128"/>
    </row>
    <row r="334" ht="15.75" customHeight="1">
      <c r="AC334" s="128"/>
    </row>
    <row r="335" ht="15.75" customHeight="1">
      <c r="AC335" s="128"/>
    </row>
    <row r="336" ht="15.75" customHeight="1">
      <c r="AC336" s="128"/>
    </row>
    <row r="337" ht="15.75" customHeight="1">
      <c r="AC337" s="128"/>
    </row>
    <row r="338" ht="15.75" customHeight="1">
      <c r="AC338" s="128"/>
    </row>
    <row r="339" ht="15.75" customHeight="1">
      <c r="AC339" s="128"/>
    </row>
    <row r="340" ht="15.75" customHeight="1">
      <c r="AC340" s="128"/>
    </row>
    <row r="341" ht="15.75" customHeight="1">
      <c r="AC341" s="128"/>
    </row>
    <row r="342" ht="15.75" customHeight="1">
      <c r="AC342" s="128"/>
    </row>
    <row r="343" ht="15.75" customHeight="1">
      <c r="AC343" s="128"/>
    </row>
    <row r="344" ht="15.75" customHeight="1">
      <c r="AC344" s="128"/>
    </row>
    <row r="345" ht="15.75" customHeight="1">
      <c r="AC345" s="128"/>
    </row>
    <row r="346" ht="15.75" customHeight="1">
      <c r="AC346" s="128"/>
    </row>
    <row r="347" ht="15.75" customHeight="1">
      <c r="AC347" s="128"/>
    </row>
    <row r="348" ht="15.75" customHeight="1">
      <c r="AC348" s="128"/>
    </row>
    <row r="349" ht="15.75" customHeight="1">
      <c r="AC349" s="128"/>
    </row>
    <row r="350" ht="15.75" customHeight="1">
      <c r="AC350" s="128"/>
    </row>
    <row r="351" ht="15.75" customHeight="1">
      <c r="AC351" s="128"/>
    </row>
    <row r="352" ht="15.75" customHeight="1">
      <c r="AC352" s="128"/>
    </row>
    <row r="353" ht="15.75" customHeight="1">
      <c r="AC353" s="128"/>
    </row>
    <row r="354" ht="15.75" customHeight="1">
      <c r="AC354" s="128"/>
    </row>
    <row r="355" ht="15.75" customHeight="1">
      <c r="AC355" s="128"/>
    </row>
    <row r="356" ht="15.75" customHeight="1">
      <c r="AC356" s="128"/>
    </row>
    <row r="357" ht="15.75" customHeight="1">
      <c r="AC357" s="128"/>
    </row>
    <row r="358" ht="15.75" customHeight="1">
      <c r="AC358" s="128"/>
    </row>
    <row r="359" ht="15.75" customHeight="1">
      <c r="AC359" s="128"/>
    </row>
    <row r="360" ht="15.75" customHeight="1">
      <c r="AC360" s="128"/>
    </row>
    <row r="361" ht="15.75" customHeight="1">
      <c r="AC361" s="128"/>
    </row>
    <row r="362" ht="15.75" customHeight="1">
      <c r="AC362" s="128"/>
    </row>
    <row r="363" ht="15.75" customHeight="1">
      <c r="AC363" s="128"/>
    </row>
    <row r="364" ht="15.75" customHeight="1">
      <c r="AC364" s="128"/>
    </row>
    <row r="365" ht="15.75" customHeight="1">
      <c r="AC365" s="128"/>
    </row>
    <row r="366" ht="15.75" customHeight="1">
      <c r="AC366" s="128"/>
    </row>
    <row r="367" ht="15.75" customHeight="1">
      <c r="AC367" s="128"/>
    </row>
    <row r="368" ht="15.75" customHeight="1">
      <c r="AC368" s="128"/>
    </row>
    <row r="369" ht="15.75" customHeight="1">
      <c r="AC369" s="128"/>
    </row>
    <row r="370" ht="15.75" customHeight="1">
      <c r="AC370" s="128"/>
    </row>
    <row r="371" ht="15.75" customHeight="1">
      <c r="AC371" s="128"/>
    </row>
    <row r="372" ht="15.75" customHeight="1">
      <c r="AC372" s="128"/>
    </row>
    <row r="373" ht="15.75" customHeight="1">
      <c r="AC373" s="128"/>
    </row>
    <row r="374" ht="15.75" customHeight="1">
      <c r="AC374" s="128"/>
    </row>
    <row r="375" ht="15.75" customHeight="1">
      <c r="AC375" s="128"/>
    </row>
    <row r="376" ht="15.75" customHeight="1">
      <c r="AC376" s="128"/>
    </row>
    <row r="377" ht="15.75" customHeight="1">
      <c r="AC377" s="128"/>
    </row>
    <row r="378" ht="15.75" customHeight="1">
      <c r="AC378" s="128"/>
    </row>
    <row r="379" ht="15.75" customHeight="1">
      <c r="AC379" s="128"/>
    </row>
    <row r="380" ht="15.75" customHeight="1">
      <c r="AC380" s="128"/>
    </row>
    <row r="381" ht="15.75" customHeight="1">
      <c r="AC381" s="128"/>
    </row>
    <row r="382" ht="15.75" customHeight="1">
      <c r="AC382" s="128"/>
    </row>
    <row r="383" ht="15.75" customHeight="1">
      <c r="AC383" s="128"/>
    </row>
    <row r="384" ht="15.75" customHeight="1">
      <c r="AC384" s="128"/>
    </row>
    <row r="385" ht="15.75" customHeight="1">
      <c r="AC385" s="128"/>
    </row>
    <row r="386" ht="15.75" customHeight="1">
      <c r="AC386" s="128"/>
    </row>
    <row r="387" ht="15.75" customHeight="1">
      <c r="AC387" s="128"/>
    </row>
    <row r="388" ht="15.75" customHeight="1">
      <c r="AC388" s="128"/>
    </row>
    <row r="389" ht="15.75" customHeight="1">
      <c r="AC389" s="128"/>
    </row>
    <row r="390" ht="15.75" customHeight="1">
      <c r="AC390" s="128"/>
    </row>
    <row r="391" ht="15.75" customHeight="1">
      <c r="AC391" s="128"/>
    </row>
    <row r="392" ht="15.75" customHeight="1">
      <c r="AC392" s="128"/>
    </row>
    <row r="393" ht="15.75" customHeight="1">
      <c r="AC393" s="128"/>
    </row>
    <row r="394" ht="15.75" customHeight="1">
      <c r="AC394" s="128"/>
    </row>
    <row r="395" ht="15.75" customHeight="1">
      <c r="AC395" s="128"/>
    </row>
    <row r="396" ht="15.75" customHeight="1">
      <c r="AC396" s="128"/>
    </row>
    <row r="397" ht="15.75" customHeight="1">
      <c r="AC397" s="128"/>
    </row>
    <row r="398" ht="15.75" customHeight="1">
      <c r="AC398" s="128"/>
    </row>
    <row r="399" ht="15.75" customHeight="1">
      <c r="AC399" s="128"/>
    </row>
    <row r="400" ht="15.75" customHeight="1">
      <c r="AC400" s="128"/>
    </row>
    <row r="401" ht="15.75" customHeight="1">
      <c r="AC401" s="128"/>
    </row>
    <row r="402" ht="15.75" customHeight="1">
      <c r="AC402" s="128"/>
    </row>
    <row r="403" ht="15.75" customHeight="1">
      <c r="AC403" s="128"/>
    </row>
    <row r="404" ht="15.75" customHeight="1">
      <c r="AC404" s="128"/>
    </row>
    <row r="405" ht="15.75" customHeight="1">
      <c r="AC405" s="128"/>
    </row>
    <row r="406" ht="15.75" customHeight="1">
      <c r="AC406" s="128"/>
    </row>
    <row r="407" ht="15.75" customHeight="1">
      <c r="AC407" s="128"/>
    </row>
    <row r="408" ht="15.75" customHeight="1">
      <c r="AC408" s="128"/>
    </row>
    <row r="409" ht="15.75" customHeight="1">
      <c r="AC409" s="128"/>
    </row>
    <row r="410" ht="15.75" customHeight="1">
      <c r="AC410" s="128"/>
    </row>
    <row r="411" ht="15.75" customHeight="1">
      <c r="AC411" s="128"/>
    </row>
    <row r="412" ht="15.75" customHeight="1">
      <c r="AC412" s="128"/>
    </row>
    <row r="413" ht="15.75" customHeight="1">
      <c r="AC413" s="128"/>
    </row>
    <row r="414" ht="15.75" customHeight="1">
      <c r="AC414" s="128"/>
    </row>
    <row r="415" ht="15.75" customHeight="1">
      <c r="AC415" s="128"/>
    </row>
    <row r="416" ht="15.75" customHeight="1">
      <c r="AC416" s="128"/>
    </row>
    <row r="417" ht="15.75" customHeight="1">
      <c r="AC417" s="128"/>
    </row>
    <row r="418" ht="15.75" customHeight="1">
      <c r="AC418" s="128"/>
    </row>
    <row r="419" ht="15.75" customHeight="1">
      <c r="AC419" s="128"/>
    </row>
    <row r="420" ht="15.75" customHeight="1">
      <c r="AC420" s="128"/>
    </row>
    <row r="421" ht="15.75" customHeight="1">
      <c r="AC421" s="128"/>
    </row>
    <row r="422" ht="15.75" customHeight="1">
      <c r="AC422" s="128"/>
    </row>
    <row r="423" ht="15.75" customHeight="1">
      <c r="AC423" s="128"/>
    </row>
    <row r="424" ht="15.75" customHeight="1">
      <c r="AC424" s="128"/>
    </row>
    <row r="425" ht="15.75" customHeight="1">
      <c r="AC425" s="128"/>
    </row>
    <row r="426" ht="15.75" customHeight="1">
      <c r="AC426" s="128"/>
    </row>
    <row r="427" ht="15.75" customHeight="1">
      <c r="AC427" s="128"/>
    </row>
    <row r="428" ht="15.75" customHeight="1">
      <c r="AC428" s="128"/>
    </row>
    <row r="429" ht="15.75" customHeight="1">
      <c r="AC429" s="128"/>
    </row>
    <row r="430" ht="15.75" customHeight="1">
      <c r="AC430" s="128"/>
    </row>
    <row r="431" ht="15.75" customHeight="1">
      <c r="AC431" s="128"/>
    </row>
    <row r="432" ht="15.75" customHeight="1">
      <c r="AC432" s="128"/>
    </row>
    <row r="433" ht="15.75" customHeight="1">
      <c r="AC433" s="128"/>
    </row>
    <row r="434" ht="15.75" customHeight="1">
      <c r="AC434" s="128"/>
    </row>
    <row r="435" ht="15.75" customHeight="1">
      <c r="AC435" s="128"/>
    </row>
    <row r="436" ht="15.75" customHeight="1">
      <c r="AC436" s="128"/>
    </row>
    <row r="437" ht="15.75" customHeight="1">
      <c r="AC437" s="128"/>
    </row>
    <row r="438" ht="15.75" customHeight="1">
      <c r="AC438" s="128"/>
    </row>
    <row r="439" ht="15.75" customHeight="1">
      <c r="AC439" s="128"/>
    </row>
    <row r="440" ht="15.75" customHeight="1">
      <c r="AC440" s="128"/>
    </row>
    <row r="441" ht="15.75" customHeight="1">
      <c r="AC441" s="128"/>
    </row>
    <row r="442" ht="15.75" customHeight="1">
      <c r="AC442" s="128"/>
    </row>
    <row r="443" ht="15.75" customHeight="1">
      <c r="AC443" s="128"/>
    </row>
    <row r="444" ht="15.75" customHeight="1">
      <c r="AC444" s="128"/>
    </row>
    <row r="445" ht="15.75" customHeight="1">
      <c r="AC445" s="128"/>
    </row>
    <row r="446" ht="15.75" customHeight="1">
      <c r="AC446" s="128"/>
    </row>
    <row r="447" ht="15.75" customHeight="1">
      <c r="AC447" s="128"/>
    </row>
    <row r="448" ht="15.75" customHeight="1">
      <c r="AC448" s="128"/>
    </row>
    <row r="449" ht="15.75" customHeight="1">
      <c r="AC449" s="128"/>
    </row>
    <row r="450" ht="15.75" customHeight="1">
      <c r="AC450" s="128"/>
    </row>
    <row r="451" ht="15.75" customHeight="1">
      <c r="AC451" s="128"/>
    </row>
    <row r="452" ht="15.75" customHeight="1">
      <c r="AC452" s="128"/>
    </row>
    <row r="453" ht="15.75" customHeight="1">
      <c r="AC453" s="128"/>
    </row>
    <row r="454" ht="15.75" customHeight="1">
      <c r="AC454" s="128"/>
    </row>
    <row r="455" ht="15.75" customHeight="1">
      <c r="AC455" s="128"/>
    </row>
    <row r="456" ht="15.75" customHeight="1">
      <c r="AC456" s="128"/>
    </row>
    <row r="457" ht="15.75" customHeight="1">
      <c r="AC457" s="128"/>
    </row>
    <row r="458" ht="15.75" customHeight="1">
      <c r="AC458" s="128"/>
    </row>
    <row r="459" ht="15.75" customHeight="1">
      <c r="AC459" s="128"/>
    </row>
    <row r="460" ht="15.75" customHeight="1">
      <c r="AC460" s="128"/>
    </row>
    <row r="461" ht="15.75" customHeight="1">
      <c r="AC461" s="128"/>
    </row>
    <row r="462" ht="15.75" customHeight="1">
      <c r="AC462" s="128"/>
    </row>
    <row r="463" ht="15.75" customHeight="1">
      <c r="AC463" s="128"/>
    </row>
    <row r="464" ht="15.75" customHeight="1">
      <c r="AC464" s="128"/>
    </row>
    <row r="465" ht="15.75" customHeight="1">
      <c r="AC465" s="128"/>
    </row>
    <row r="466" ht="15.75" customHeight="1">
      <c r="AC466" s="128"/>
    </row>
    <row r="467" ht="15.75" customHeight="1">
      <c r="AC467" s="128"/>
    </row>
    <row r="468" ht="15.75" customHeight="1">
      <c r="AC468" s="128"/>
    </row>
    <row r="469" ht="15.75" customHeight="1">
      <c r="AC469" s="128"/>
    </row>
    <row r="470" ht="15.75" customHeight="1">
      <c r="AC470" s="128"/>
    </row>
    <row r="471" ht="15.75" customHeight="1">
      <c r="AC471" s="128"/>
    </row>
    <row r="472" ht="15.75" customHeight="1">
      <c r="AC472" s="128"/>
    </row>
    <row r="473" ht="15.75" customHeight="1">
      <c r="AC473" s="128"/>
    </row>
    <row r="474" ht="15.75" customHeight="1">
      <c r="AC474" s="128"/>
    </row>
    <row r="475" ht="15.75" customHeight="1">
      <c r="AC475" s="128"/>
    </row>
    <row r="476" ht="15.75" customHeight="1">
      <c r="AC476" s="128"/>
    </row>
    <row r="477" ht="15.75" customHeight="1">
      <c r="AC477" s="128"/>
    </row>
    <row r="478" ht="15.75" customHeight="1">
      <c r="AC478" s="128"/>
    </row>
    <row r="479" ht="15.75" customHeight="1">
      <c r="AC479" s="128"/>
    </row>
    <row r="480" ht="15.75" customHeight="1">
      <c r="AC480" s="128"/>
    </row>
    <row r="481" ht="15.75" customHeight="1">
      <c r="AC481" s="128"/>
    </row>
    <row r="482" ht="15.75" customHeight="1">
      <c r="AC482" s="128"/>
    </row>
    <row r="483" ht="15.75" customHeight="1">
      <c r="AC483" s="128"/>
    </row>
    <row r="484" ht="15.75" customHeight="1">
      <c r="AC484" s="128"/>
    </row>
    <row r="485" ht="15.75" customHeight="1">
      <c r="AC485" s="128"/>
    </row>
    <row r="486" ht="15.75" customHeight="1">
      <c r="AC486" s="128"/>
    </row>
    <row r="487" ht="15.75" customHeight="1">
      <c r="AC487" s="128"/>
    </row>
    <row r="488" ht="15.75" customHeight="1">
      <c r="AC488" s="128"/>
    </row>
    <row r="489" ht="15.75" customHeight="1">
      <c r="AC489" s="128"/>
    </row>
    <row r="490" ht="15.75" customHeight="1">
      <c r="AC490" s="128"/>
    </row>
    <row r="491" ht="15.75" customHeight="1">
      <c r="AC491" s="128"/>
    </row>
    <row r="492" ht="15.75" customHeight="1">
      <c r="AC492" s="128"/>
    </row>
    <row r="493" ht="15.75" customHeight="1">
      <c r="AC493" s="128"/>
    </row>
    <row r="494" ht="15.75" customHeight="1">
      <c r="AC494" s="128"/>
    </row>
    <row r="495" ht="15.75" customHeight="1">
      <c r="AC495" s="128"/>
    </row>
    <row r="496" ht="15.75" customHeight="1">
      <c r="AC496" s="128"/>
    </row>
    <row r="497" ht="15.75" customHeight="1">
      <c r="AC497" s="128"/>
    </row>
    <row r="498" ht="15.75" customHeight="1">
      <c r="AC498" s="128"/>
    </row>
    <row r="499" ht="15.75" customHeight="1">
      <c r="AC499" s="128"/>
    </row>
    <row r="500" ht="15.75" customHeight="1">
      <c r="AC500" s="128"/>
    </row>
    <row r="501" ht="15.75" customHeight="1">
      <c r="AC501" s="128"/>
    </row>
    <row r="502" ht="15.75" customHeight="1">
      <c r="AC502" s="128"/>
    </row>
    <row r="503" ht="15.75" customHeight="1">
      <c r="AC503" s="128"/>
    </row>
    <row r="504" ht="15.75" customHeight="1">
      <c r="AC504" s="128"/>
    </row>
    <row r="505" ht="15.75" customHeight="1">
      <c r="AC505" s="128"/>
    </row>
    <row r="506" ht="15.75" customHeight="1">
      <c r="AC506" s="128"/>
    </row>
    <row r="507" ht="15.75" customHeight="1">
      <c r="AC507" s="128"/>
    </row>
    <row r="508" ht="15.75" customHeight="1">
      <c r="AC508" s="128"/>
    </row>
    <row r="509" ht="15.75" customHeight="1">
      <c r="AC509" s="128"/>
    </row>
    <row r="510" ht="15.75" customHeight="1">
      <c r="AC510" s="128"/>
    </row>
    <row r="511" ht="15.75" customHeight="1">
      <c r="AC511" s="128"/>
    </row>
    <row r="512" ht="15.75" customHeight="1">
      <c r="AC512" s="128"/>
    </row>
    <row r="513" ht="15.75" customHeight="1">
      <c r="AC513" s="128"/>
    </row>
    <row r="514" ht="15.75" customHeight="1">
      <c r="AC514" s="128"/>
    </row>
    <row r="515" ht="15.75" customHeight="1">
      <c r="AC515" s="128"/>
    </row>
    <row r="516" ht="15.75" customHeight="1">
      <c r="AC516" s="128"/>
    </row>
    <row r="517" ht="15.75" customHeight="1">
      <c r="AC517" s="128"/>
    </row>
    <row r="518" ht="15.75" customHeight="1">
      <c r="AC518" s="128"/>
    </row>
    <row r="519" ht="15.75" customHeight="1">
      <c r="AC519" s="128"/>
    </row>
    <row r="520" ht="15.75" customHeight="1">
      <c r="AC520" s="128"/>
    </row>
    <row r="521" ht="15.75" customHeight="1">
      <c r="AC521" s="128"/>
    </row>
    <row r="522" ht="15.75" customHeight="1">
      <c r="AC522" s="128"/>
    </row>
    <row r="523" ht="15.75" customHeight="1">
      <c r="AC523" s="128"/>
    </row>
    <row r="524" ht="15.75" customHeight="1">
      <c r="AC524" s="128"/>
    </row>
    <row r="525" ht="15.75" customHeight="1">
      <c r="AC525" s="128"/>
    </row>
    <row r="526" ht="15.75" customHeight="1">
      <c r="AC526" s="128"/>
    </row>
    <row r="527" ht="15.75" customHeight="1">
      <c r="AC527" s="128"/>
    </row>
    <row r="528" ht="15.75" customHeight="1">
      <c r="AC528" s="128"/>
    </row>
    <row r="529" ht="15.75" customHeight="1">
      <c r="AC529" s="128"/>
    </row>
    <row r="530" ht="15.75" customHeight="1">
      <c r="AC530" s="128"/>
    </row>
    <row r="531" ht="15.75" customHeight="1">
      <c r="AC531" s="128"/>
    </row>
    <row r="532" ht="15.75" customHeight="1">
      <c r="AC532" s="128"/>
    </row>
    <row r="533" ht="15.75" customHeight="1">
      <c r="AC533" s="128"/>
    </row>
    <row r="534" ht="15.75" customHeight="1">
      <c r="AC534" s="128"/>
    </row>
    <row r="535" ht="15.75" customHeight="1">
      <c r="AC535" s="128"/>
    </row>
    <row r="536" ht="15.75" customHeight="1">
      <c r="AC536" s="128"/>
    </row>
    <row r="537" ht="15.75" customHeight="1">
      <c r="AC537" s="128"/>
    </row>
    <row r="538" ht="15.75" customHeight="1">
      <c r="AC538" s="128"/>
    </row>
    <row r="539" ht="15.75" customHeight="1">
      <c r="AC539" s="128"/>
    </row>
    <row r="540" ht="15.75" customHeight="1">
      <c r="AC540" s="128"/>
    </row>
    <row r="541" ht="15.75" customHeight="1">
      <c r="AC541" s="128"/>
    </row>
    <row r="542" ht="15.75" customHeight="1">
      <c r="AC542" s="128"/>
    </row>
    <row r="543" ht="15.75" customHeight="1">
      <c r="AC543" s="128"/>
    </row>
    <row r="544" ht="15.75" customHeight="1">
      <c r="AC544" s="128"/>
    </row>
    <row r="545" ht="15.75" customHeight="1">
      <c r="AC545" s="128"/>
    </row>
    <row r="546" ht="15.75" customHeight="1">
      <c r="AC546" s="128"/>
    </row>
    <row r="547" ht="15.75" customHeight="1">
      <c r="AC547" s="128"/>
    </row>
    <row r="548" ht="15.75" customHeight="1">
      <c r="AC548" s="128"/>
    </row>
    <row r="549" ht="15.75" customHeight="1">
      <c r="AC549" s="128"/>
    </row>
    <row r="550" ht="15.75" customHeight="1">
      <c r="AC550" s="128"/>
    </row>
    <row r="551" ht="15.75" customHeight="1">
      <c r="AC551" s="128"/>
    </row>
    <row r="552" ht="15.75" customHeight="1">
      <c r="AC552" s="128"/>
    </row>
    <row r="553" ht="15.75" customHeight="1">
      <c r="AC553" s="128"/>
    </row>
    <row r="554" ht="15.75" customHeight="1">
      <c r="AC554" s="128"/>
    </row>
    <row r="555" ht="15.75" customHeight="1">
      <c r="AC555" s="128"/>
    </row>
    <row r="556" ht="15.75" customHeight="1">
      <c r="AC556" s="128"/>
    </row>
    <row r="557" ht="15.75" customHeight="1">
      <c r="AC557" s="128"/>
    </row>
    <row r="558" ht="15.75" customHeight="1">
      <c r="AC558" s="128"/>
    </row>
    <row r="559" ht="15.75" customHeight="1">
      <c r="AC559" s="128"/>
    </row>
    <row r="560" ht="15.75" customHeight="1">
      <c r="AC560" s="128"/>
    </row>
    <row r="561" ht="15.75" customHeight="1">
      <c r="AC561" s="128"/>
    </row>
    <row r="562" ht="15.75" customHeight="1">
      <c r="AC562" s="128"/>
    </row>
    <row r="563" ht="15.75" customHeight="1">
      <c r="AC563" s="128"/>
    </row>
    <row r="564" ht="15.75" customHeight="1">
      <c r="AC564" s="128"/>
    </row>
    <row r="565" ht="15.75" customHeight="1">
      <c r="AC565" s="128"/>
    </row>
    <row r="566" ht="15.75" customHeight="1">
      <c r="AC566" s="128"/>
    </row>
    <row r="567" ht="15.75" customHeight="1">
      <c r="AC567" s="128"/>
    </row>
    <row r="568" ht="15.75" customHeight="1">
      <c r="AC568" s="128"/>
    </row>
    <row r="569" ht="15.75" customHeight="1">
      <c r="AC569" s="128"/>
    </row>
    <row r="570" ht="15.75" customHeight="1">
      <c r="AC570" s="128"/>
    </row>
    <row r="571" ht="15.75" customHeight="1">
      <c r="AC571" s="128"/>
    </row>
    <row r="572" ht="15.75" customHeight="1">
      <c r="AC572" s="128"/>
    </row>
    <row r="573" ht="15.75" customHeight="1">
      <c r="AC573" s="128"/>
    </row>
    <row r="574" ht="15.75" customHeight="1">
      <c r="AC574" s="128"/>
    </row>
    <row r="575" ht="15.75" customHeight="1">
      <c r="AC575" s="128"/>
    </row>
    <row r="576" ht="15.75" customHeight="1">
      <c r="AC576" s="128"/>
    </row>
    <row r="577" ht="15.75" customHeight="1">
      <c r="AC577" s="128"/>
    </row>
    <row r="578" ht="15.75" customHeight="1">
      <c r="AC578" s="128"/>
    </row>
    <row r="579" ht="15.75" customHeight="1">
      <c r="AC579" s="128"/>
    </row>
    <row r="580" ht="15.75" customHeight="1">
      <c r="AC580" s="128"/>
    </row>
    <row r="581" ht="15.75" customHeight="1">
      <c r="AC581" s="128"/>
    </row>
    <row r="582" ht="15.75" customHeight="1">
      <c r="AC582" s="128"/>
    </row>
    <row r="583" ht="15.75" customHeight="1">
      <c r="AC583" s="128"/>
    </row>
    <row r="584" ht="15.75" customHeight="1">
      <c r="AC584" s="128"/>
    </row>
    <row r="585" ht="15.75" customHeight="1">
      <c r="AC585" s="128"/>
    </row>
    <row r="586" ht="15.75" customHeight="1">
      <c r="AC586" s="128"/>
    </row>
    <row r="587" ht="15.75" customHeight="1">
      <c r="AC587" s="128"/>
    </row>
    <row r="588" ht="15.75" customHeight="1">
      <c r="AC588" s="128"/>
    </row>
    <row r="589" ht="15.75" customHeight="1">
      <c r="AC589" s="128"/>
    </row>
    <row r="590" ht="15.75" customHeight="1">
      <c r="AC590" s="128"/>
    </row>
    <row r="591" ht="15.75" customHeight="1">
      <c r="AC591" s="128"/>
    </row>
    <row r="592" ht="15.75" customHeight="1">
      <c r="AC592" s="128"/>
    </row>
    <row r="593" ht="15.75" customHeight="1">
      <c r="AC593" s="128"/>
    </row>
    <row r="594" ht="15.75" customHeight="1">
      <c r="AC594" s="128"/>
    </row>
    <row r="595" ht="15.75" customHeight="1">
      <c r="AC595" s="128"/>
    </row>
    <row r="596" ht="15.75" customHeight="1">
      <c r="AC596" s="128"/>
    </row>
    <row r="597" ht="15.75" customHeight="1">
      <c r="AC597" s="128"/>
    </row>
    <row r="598" ht="15.75" customHeight="1">
      <c r="AC598" s="128"/>
    </row>
    <row r="599" ht="15.75" customHeight="1">
      <c r="AC599" s="128"/>
    </row>
    <row r="600" ht="15.75" customHeight="1">
      <c r="AC600" s="128"/>
    </row>
    <row r="601" ht="15.75" customHeight="1">
      <c r="AC601" s="128"/>
    </row>
    <row r="602" ht="15.75" customHeight="1">
      <c r="AC602" s="128"/>
    </row>
    <row r="603" ht="15.75" customHeight="1">
      <c r="AC603" s="128"/>
    </row>
    <row r="604" ht="15.75" customHeight="1">
      <c r="AC604" s="128"/>
    </row>
    <row r="605" ht="15.75" customHeight="1">
      <c r="AC605" s="128"/>
    </row>
    <row r="606" ht="15.75" customHeight="1">
      <c r="AC606" s="128"/>
    </row>
    <row r="607" ht="15.75" customHeight="1">
      <c r="AC607" s="128"/>
    </row>
    <row r="608" ht="15.75" customHeight="1">
      <c r="AC608" s="128"/>
    </row>
    <row r="609" ht="15.75" customHeight="1">
      <c r="AC609" s="128"/>
    </row>
    <row r="610" ht="15.75" customHeight="1">
      <c r="AC610" s="128"/>
    </row>
    <row r="611" ht="15.75" customHeight="1">
      <c r="AC611" s="128"/>
    </row>
    <row r="612" ht="15.75" customHeight="1">
      <c r="AC612" s="128"/>
    </row>
    <row r="613" ht="15.75" customHeight="1">
      <c r="AC613" s="128"/>
    </row>
    <row r="614" ht="15.75" customHeight="1">
      <c r="AC614" s="128"/>
    </row>
    <row r="615" ht="15.75" customHeight="1">
      <c r="AC615" s="128"/>
    </row>
    <row r="616" ht="15.75" customHeight="1">
      <c r="AC616" s="128"/>
    </row>
    <row r="617" ht="15.75" customHeight="1">
      <c r="AC617" s="128"/>
    </row>
    <row r="618" ht="15.75" customHeight="1">
      <c r="AC618" s="128"/>
    </row>
    <row r="619" ht="15.75" customHeight="1">
      <c r="AC619" s="128"/>
    </row>
    <row r="620" ht="15.75" customHeight="1">
      <c r="AC620" s="128"/>
    </row>
    <row r="621" ht="15.75" customHeight="1">
      <c r="AC621" s="128"/>
    </row>
    <row r="622" ht="15.75" customHeight="1">
      <c r="AC622" s="128"/>
    </row>
    <row r="623" ht="15.75" customHeight="1">
      <c r="AC623" s="128"/>
    </row>
    <row r="624" ht="15.75" customHeight="1">
      <c r="AC624" s="128"/>
    </row>
    <row r="625" ht="15.75" customHeight="1">
      <c r="AC625" s="128"/>
    </row>
    <row r="626" ht="15.75" customHeight="1">
      <c r="AC626" s="128"/>
    </row>
    <row r="627" ht="15.75" customHeight="1">
      <c r="AC627" s="128"/>
    </row>
    <row r="628" ht="15.75" customHeight="1">
      <c r="AC628" s="128"/>
    </row>
    <row r="629" ht="15.75" customHeight="1">
      <c r="AC629" s="128"/>
    </row>
    <row r="630" ht="15.75" customHeight="1">
      <c r="AC630" s="128"/>
    </row>
    <row r="631" ht="15.75" customHeight="1">
      <c r="AC631" s="128"/>
    </row>
    <row r="632" ht="15.75" customHeight="1">
      <c r="AC632" s="128"/>
    </row>
    <row r="633" ht="15.75" customHeight="1">
      <c r="AC633" s="128"/>
    </row>
    <row r="634" ht="15.75" customHeight="1">
      <c r="AC634" s="128"/>
    </row>
    <row r="635" ht="15.75" customHeight="1">
      <c r="AC635" s="128"/>
    </row>
    <row r="636" ht="15.75" customHeight="1">
      <c r="AC636" s="128"/>
    </row>
    <row r="637" ht="15.75" customHeight="1">
      <c r="AC637" s="128"/>
    </row>
    <row r="638" ht="15.75" customHeight="1">
      <c r="AC638" s="128"/>
    </row>
    <row r="639" ht="15.75" customHeight="1">
      <c r="AC639" s="128"/>
    </row>
    <row r="640" ht="15.75" customHeight="1">
      <c r="AC640" s="128"/>
    </row>
    <row r="641" ht="15.75" customHeight="1">
      <c r="AC641" s="128"/>
    </row>
    <row r="642" ht="15.75" customHeight="1">
      <c r="AC642" s="128"/>
    </row>
    <row r="643" ht="15.75" customHeight="1">
      <c r="AC643" s="128"/>
    </row>
    <row r="644" ht="15.75" customHeight="1">
      <c r="AC644" s="128"/>
    </row>
    <row r="645" ht="15.75" customHeight="1">
      <c r="AC645" s="128"/>
    </row>
    <row r="646" ht="15.75" customHeight="1">
      <c r="AC646" s="128"/>
    </row>
    <row r="647" ht="15.75" customHeight="1">
      <c r="AC647" s="128"/>
    </row>
    <row r="648" ht="15.75" customHeight="1">
      <c r="AC648" s="128"/>
    </row>
    <row r="649" ht="15.75" customHeight="1">
      <c r="AC649" s="128"/>
    </row>
    <row r="650" ht="15.75" customHeight="1">
      <c r="AC650" s="128"/>
    </row>
    <row r="651" ht="15.75" customHeight="1">
      <c r="AC651" s="128"/>
    </row>
    <row r="652" ht="15.75" customHeight="1">
      <c r="AC652" s="128"/>
    </row>
    <row r="653" ht="15.75" customHeight="1">
      <c r="AC653" s="128"/>
    </row>
    <row r="654" ht="15.75" customHeight="1">
      <c r="AC654" s="128"/>
    </row>
    <row r="655" ht="15.75" customHeight="1">
      <c r="AC655" s="128"/>
    </row>
    <row r="656" ht="15.75" customHeight="1">
      <c r="AC656" s="128"/>
    </row>
    <row r="657" ht="15.75" customHeight="1">
      <c r="AC657" s="128"/>
    </row>
    <row r="658" ht="15.75" customHeight="1">
      <c r="AC658" s="128"/>
    </row>
    <row r="659" ht="15.75" customHeight="1">
      <c r="AC659" s="128"/>
    </row>
    <row r="660" ht="15.75" customHeight="1">
      <c r="AC660" s="128"/>
    </row>
    <row r="661" ht="15.75" customHeight="1">
      <c r="AC661" s="128"/>
    </row>
    <row r="662" ht="15.75" customHeight="1">
      <c r="AC662" s="128"/>
    </row>
    <row r="663" ht="15.75" customHeight="1">
      <c r="AC663" s="128"/>
    </row>
    <row r="664" ht="15.75" customHeight="1">
      <c r="AC664" s="128"/>
    </row>
    <row r="665" ht="15.75" customHeight="1">
      <c r="AC665" s="128"/>
    </row>
    <row r="666" ht="15.75" customHeight="1">
      <c r="AC666" s="128"/>
    </row>
    <row r="667" ht="15.75" customHeight="1">
      <c r="AC667" s="128"/>
    </row>
    <row r="668" ht="15.75" customHeight="1">
      <c r="AC668" s="128"/>
    </row>
    <row r="669" ht="15.75" customHeight="1">
      <c r="AC669" s="128"/>
    </row>
    <row r="670" ht="15.75" customHeight="1">
      <c r="AC670" s="128"/>
    </row>
    <row r="671" ht="15.75" customHeight="1">
      <c r="AC671" s="128"/>
    </row>
    <row r="672" ht="15.75" customHeight="1">
      <c r="AC672" s="128"/>
    </row>
    <row r="673" ht="15.75" customHeight="1">
      <c r="AC673" s="128"/>
    </row>
    <row r="674" ht="15.75" customHeight="1">
      <c r="AC674" s="128"/>
    </row>
    <row r="675" ht="15.75" customHeight="1">
      <c r="AC675" s="128"/>
    </row>
    <row r="676" ht="15.75" customHeight="1">
      <c r="AC676" s="128"/>
    </row>
    <row r="677" ht="15.75" customHeight="1">
      <c r="AC677" s="128"/>
    </row>
    <row r="678" ht="15.75" customHeight="1">
      <c r="AC678" s="128"/>
    </row>
    <row r="679" ht="15.75" customHeight="1">
      <c r="AC679" s="128"/>
    </row>
    <row r="680" ht="15.75" customHeight="1">
      <c r="AC680" s="128"/>
    </row>
    <row r="681" ht="15.75" customHeight="1">
      <c r="AC681" s="128"/>
    </row>
    <row r="682" ht="15.75" customHeight="1">
      <c r="AC682" s="128"/>
    </row>
    <row r="683" ht="15.75" customHeight="1">
      <c r="AC683" s="128"/>
    </row>
    <row r="684" ht="15.75" customHeight="1">
      <c r="AC684" s="128"/>
    </row>
    <row r="685" ht="15.75" customHeight="1">
      <c r="AC685" s="128"/>
    </row>
    <row r="686" ht="15.75" customHeight="1">
      <c r="AC686" s="128"/>
    </row>
    <row r="687" ht="15.75" customHeight="1">
      <c r="AC687" s="128"/>
    </row>
    <row r="688" ht="15.75" customHeight="1">
      <c r="AC688" s="128"/>
    </row>
    <row r="689" ht="15.75" customHeight="1">
      <c r="AC689" s="128"/>
    </row>
    <row r="690" ht="15.75" customHeight="1">
      <c r="AC690" s="128"/>
    </row>
    <row r="691" ht="15.75" customHeight="1">
      <c r="AC691" s="128"/>
    </row>
    <row r="692" ht="15.75" customHeight="1">
      <c r="AC692" s="128"/>
    </row>
    <row r="693" ht="15.75" customHeight="1">
      <c r="AC693" s="128"/>
    </row>
    <row r="694" ht="15.75" customHeight="1">
      <c r="AC694" s="128"/>
    </row>
    <row r="695" ht="15.75" customHeight="1">
      <c r="AC695" s="128"/>
    </row>
    <row r="696" ht="15.75" customHeight="1">
      <c r="AC696" s="128"/>
    </row>
    <row r="697" ht="15.75" customHeight="1">
      <c r="AC697" s="128"/>
    </row>
    <row r="698" ht="15.75" customHeight="1">
      <c r="AC698" s="128"/>
    </row>
    <row r="699" ht="15.75" customHeight="1">
      <c r="AC699" s="128"/>
    </row>
    <row r="700" ht="15.75" customHeight="1">
      <c r="AC700" s="128"/>
    </row>
    <row r="701" ht="15.75" customHeight="1">
      <c r="AC701" s="128"/>
    </row>
    <row r="702" ht="15.75" customHeight="1">
      <c r="AC702" s="128"/>
    </row>
    <row r="703" ht="15.75" customHeight="1">
      <c r="AC703" s="128"/>
    </row>
    <row r="704" ht="15.75" customHeight="1">
      <c r="AC704" s="128"/>
    </row>
    <row r="705" ht="15.75" customHeight="1">
      <c r="AC705" s="128"/>
    </row>
    <row r="706" ht="15.75" customHeight="1">
      <c r="AC706" s="128"/>
    </row>
    <row r="707" ht="15.75" customHeight="1">
      <c r="AC707" s="128"/>
    </row>
    <row r="708" ht="15.75" customHeight="1">
      <c r="AC708" s="128"/>
    </row>
    <row r="709" ht="15.75" customHeight="1">
      <c r="AC709" s="128"/>
    </row>
    <row r="710" ht="15.75" customHeight="1">
      <c r="AC710" s="128"/>
    </row>
    <row r="711" ht="15.75" customHeight="1">
      <c r="AC711" s="128"/>
    </row>
    <row r="712" ht="15.75" customHeight="1">
      <c r="AC712" s="128"/>
    </row>
    <row r="713" ht="15.75" customHeight="1">
      <c r="AC713" s="128"/>
    </row>
    <row r="714" ht="15.75" customHeight="1">
      <c r="AC714" s="128"/>
    </row>
    <row r="715" ht="15.75" customHeight="1">
      <c r="AC715" s="128"/>
    </row>
    <row r="716" ht="15.75" customHeight="1">
      <c r="AC716" s="128"/>
    </row>
    <row r="717" ht="15.75" customHeight="1">
      <c r="AC717" s="128"/>
    </row>
    <row r="718" ht="15.75" customHeight="1">
      <c r="AC718" s="128"/>
    </row>
    <row r="719" ht="15.75" customHeight="1">
      <c r="AC719" s="128"/>
    </row>
    <row r="720" ht="15.75" customHeight="1">
      <c r="AC720" s="128"/>
    </row>
    <row r="721" ht="15.75" customHeight="1">
      <c r="AC721" s="128"/>
    </row>
    <row r="722" ht="15.75" customHeight="1">
      <c r="AC722" s="128"/>
    </row>
    <row r="723" ht="15.75" customHeight="1">
      <c r="AC723" s="128"/>
    </row>
    <row r="724" ht="15.75" customHeight="1">
      <c r="AC724" s="128"/>
    </row>
    <row r="725" ht="15.75" customHeight="1">
      <c r="AC725" s="128"/>
    </row>
    <row r="726" ht="15.75" customHeight="1">
      <c r="AC726" s="128"/>
    </row>
    <row r="727" ht="15.75" customHeight="1">
      <c r="AC727" s="128"/>
    </row>
    <row r="728" ht="15.75" customHeight="1">
      <c r="AC728" s="128"/>
    </row>
    <row r="729" ht="15.75" customHeight="1">
      <c r="AC729" s="128"/>
    </row>
    <row r="730" ht="15.75" customHeight="1">
      <c r="AC730" s="128"/>
    </row>
    <row r="731" ht="15.75" customHeight="1">
      <c r="AC731" s="128"/>
    </row>
    <row r="732" ht="15.75" customHeight="1">
      <c r="AC732" s="128"/>
    </row>
    <row r="733" ht="15.75" customHeight="1">
      <c r="AC733" s="128"/>
    </row>
    <row r="734" ht="15.75" customHeight="1">
      <c r="AC734" s="128"/>
    </row>
    <row r="735" ht="15.75" customHeight="1">
      <c r="AC735" s="128"/>
    </row>
    <row r="736" ht="15.75" customHeight="1">
      <c r="AC736" s="128"/>
    </row>
    <row r="737" ht="15.75" customHeight="1">
      <c r="AC737" s="128"/>
    </row>
    <row r="738" ht="15.75" customHeight="1">
      <c r="AC738" s="128"/>
    </row>
    <row r="739" ht="15.75" customHeight="1">
      <c r="AC739" s="128"/>
    </row>
    <row r="740" ht="15.75" customHeight="1">
      <c r="AC740" s="128"/>
    </row>
    <row r="741" ht="15.75" customHeight="1">
      <c r="AC741" s="128"/>
    </row>
    <row r="742" ht="15.75" customHeight="1">
      <c r="AC742" s="128"/>
    </row>
    <row r="743" ht="15.75" customHeight="1">
      <c r="AC743" s="128"/>
    </row>
    <row r="744" ht="15.75" customHeight="1">
      <c r="AC744" s="128"/>
    </row>
    <row r="745" ht="15.75" customHeight="1">
      <c r="AC745" s="128"/>
    </row>
    <row r="746" ht="15.75" customHeight="1">
      <c r="AC746" s="128"/>
    </row>
    <row r="747" ht="15.75" customHeight="1">
      <c r="AC747" s="128"/>
    </row>
    <row r="748" ht="15.75" customHeight="1">
      <c r="AC748" s="128"/>
    </row>
    <row r="749" ht="15.75" customHeight="1">
      <c r="AC749" s="128"/>
    </row>
    <row r="750" ht="15.75" customHeight="1">
      <c r="AC750" s="128"/>
    </row>
    <row r="751" ht="15.75" customHeight="1">
      <c r="AC751" s="128"/>
    </row>
    <row r="752" ht="15.75" customHeight="1">
      <c r="AC752" s="128"/>
    </row>
    <row r="753" ht="15.75" customHeight="1">
      <c r="AC753" s="128"/>
    </row>
    <row r="754" ht="15.75" customHeight="1">
      <c r="AC754" s="128"/>
    </row>
    <row r="755" ht="15.75" customHeight="1">
      <c r="AC755" s="128"/>
    </row>
    <row r="756" ht="15.75" customHeight="1">
      <c r="AC756" s="128"/>
    </row>
    <row r="757" ht="15.75" customHeight="1">
      <c r="AC757" s="128"/>
    </row>
    <row r="758" ht="15.75" customHeight="1">
      <c r="AC758" s="128"/>
    </row>
    <row r="759" ht="15.75" customHeight="1">
      <c r="AC759" s="128"/>
    </row>
    <row r="760" ht="15.75" customHeight="1">
      <c r="AC760" s="128"/>
    </row>
    <row r="761" ht="15.75" customHeight="1">
      <c r="AC761" s="128"/>
    </row>
    <row r="762" ht="15.75" customHeight="1">
      <c r="AC762" s="128"/>
    </row>
    <row r="763" ht="15.75" customHeight="1">
      <c r="AC763" s="128"/>
    </row>
    <row r="764" ht="15.75" customHeight="1">
      <c r="AC764" s="128"/>
    </row>
    <row r="765" ht="15.75" customHeight="1">
      <c r="AC765" s="128"/>
    </row>
    <row r="766" ht="15.75" customHeight="1">
      <c r="AC766" s="128"/>
    </row>
    <row r="767" ht="15.75" customHeight="1">
      <c r="AC767" s="128"/>
    </row>
    <row r="768" ht="15.75" customHeight="1">
      <c r="AC768" s="128"/>
    </row>
    <row r="769" ht="15.75" customHeight="1">
      <c r="AC769" s="128"/>
    </row>
    <row r="770" ht="15.75" customHeight="1">
      <c r="AC770" s="128"/>
    </row>
    <row r="771" ht="15.75" customHeight="1">
      <c r="AC771" s="128"/>
    </row>
    <row r="772" ht="15.75" customHeight="1">
      <c r="AC772" s="128"/>
    </row>
    <row r="773" ht="15.75" customHeight="1">
      <c r="AC773" s="128"/>
    </row>
    <row r="774" ht="15.75" customHeight="1">
      <c r="AC774" s="128"/>
    </row>
    <row r="775" ht="15.75" customHeight="1">
      <c r="AC775" s="128"/>
    </row>
    <row r="776" ht="15.75" customHeight="1">
      <c r="AC776" s="128"/>
    </row>
    <row r="777" ht="15.75" customHeight="1">
      <c r="AC777" s="128"/>
    </row>
    <row r="778" ht="15.75" customHeight="1">
      <c r="AC778" s="128"/>
    </row>
    <row r="779" ht="15.75" customHeight="1">
      <c r="AC779" s="128"/>
    </row>
    <row r="780" ht="15.75" customHeight="1">
      <c r="AC780" s="128"/>
    </row>
    <row r="781" ht="15.75" customHeight="1">
      <c r="AC781" s="128"/>
    </row>
    <row r="782" ht="15.75" customHeight="1">
      <c r="AC782" s="128"/>
    </row>
    <row r="783" ht="15.75" customHeight="1">
      <c r="AC783" s="128"/>
    </row>
    <row r="784" ht="15.75" customHeight="1">
      <c r="AC784" s="128"/>
    </row>
    <row r="785" ht="15.75" customHeight="1">
      <c r="AC785" s="128"/>
    </row>
    <row r="786" ht="15.75" customHeight="1">
      <c r="AC786" s="128"/>
    </row>
    <row r="787" ht="15.75" customHeight="1">
      <c r="AC787" s="128"/>
    </row>
    <row r="788" ht="15.75" customHeight="1">
      <c r="AC788" s="128"/>
    </row>
    <row r="789" ht="15.75" customHeight="1">
      <c r="AC789" s="128"/>
    </row>
    <row r="790" ht="15.75" customHeight="1">
      <c r="AC790" s="128"/>
    </row>
    <row r="791" ht="15.75" customHeight="1">
      <c r="AC791" s="128"/>
    </row>
    <row r="792" ht="15.75" customHeight="1">
      <c r="AC792" s="128"/>
    </row>
    <row r="793" ht="15.75" customHeight="1">
      <c r="AC793" s="128"/>
    </row>
    <row r="794" ht="15.75" customHeight="1">
      <c r="AC794" s="128"/>
    </row>
    <row r="795" ht="15.75" customHeight="1">
      <c r="AC795" s="128"/>
    </row>
    <row r="796" ht="15.75" customHeight="1">
      <c r="AC796" s="128"/>
    </row>
    <row r="797" ht="15.75" customHeight="1">
      <c r="AC797" s="128"/>
    </row>
    <row r="798" ht="15.75" customHeight="1">
      <c r="AC798" s="128"/>
    </row>
    <row r="799" ht="15.75" customHeight="1">
      <c r="AC799" s="128"/>
    </row>
    <row r="800" ht="15.75" customHeight="1">
      <c r="AC800" s="128"/>
    </row>
    <row r="801" ht="15.75" customHeight="1">
      <c r="AC801" s="128"/>
    </row>
    <row r="802" ht="15.75" customHeight="1">
      <c r="AC802" s="128"/>
    </row>
    <row r="803" ht="15.75" customHeight="1">
      <c r="AC803" s="128"/>
    </row>
    <row r="804" ht="15.75" customHeight="1">
      <c r="AC804" s="128"/>
    </row>
    <row r="805" ht="15.75" customHeight="1">
      <c r="AC805" s="128"/>
    </row>
    <row r="806" ht="15.75" customHeight="1">
      <c r="AC806" s="128"/>
    </row>
    <row r="807" ht="15.75" customHeight="1">
      <c r="AC807" s="128"/>
    </row>
    <row r="808" ht="15.75" customHeight="1">
      <c r="AC808" s="128"/>
    </row>
    <row r="809" ht="15.75" customHeight="1">
      <c r="AC809" s="128"/>
    </row>
    <row r="810" ht="15.75" customHeight="1">
      <c r="AC810" s="128"/>
    </row>
    <row r="811" ht="15.75" customHeight="1">
      <c r="AC811" s="128"/>
    </row>
    <row r="812" ht="15.75" customHeight="1">
      <c r="AC812" s="128"/>
    </row>
    <row r="813" ht="15.75" customHeight="1">
      <c r="AC813" s="128"/>
    </row>
    <row r="814" ht="15.75" customHeight="1">
      <c r="AC814" s="128"/>
    </row>
    <row r="815" ht="15.75" customHeight="1">
      <c r="AC815" s="128"/>
    </row>
    <row r="816" ht="15.75" customHeight="1">
      <c r="AC816" s="128"/>
    </row>
    <row r="817" ht="15.75" customHeight="1">
      <c r="AC817" s="128"/>
    </row>
    <row r="818" ht="15.75" customHeight="1">
      <c r="AC818" s="128"/>
    </row>
    <row r="819" ht="15.75" customHeight="1">
      <c r="AC819" s="128"/>
    </row>
    <row r="820" ht="15.75" customHeight="1">
      <c r="AC820" s="128"/>
    </row>
    <row r="821" ht="15.75" customHeight="1">
      <c r="AC821" s="128"/>
    </row>
    <row r="822" ht="15.75" customHeight="1">
      <c r="AC822" s="128"/>
    </row>
    <row r="823" ht="15.75" customHeight="1">
      <c r="AC823" s="128"/>
    </row>
    <row r="824" ht="15.75" customHeight="1">
      <c r="AC824" s="128"/>
    </row>
    <row r="825" ht="15.75" customHeight="1">
      <c r="AC825" s="128"/>
    </row>
    <row r="826" ht="15.75" customHeight="1">
      <c r="AC826" s="128"/>
    </row>
    <row r="827" ht="15.75" customHeight="1">
      <c r="AC827" s="128"/>
    </row>
    <row r="828" ht="15.75" customHeight="1">
      <c r="AC828" s="128"/>
    </row>
    <row r="829" ht="15.75" customHeight="1">
      <c r="AC829" s="128"/>
    </row>
    <row r="830" ht="15.75" customHeight="1">
      <c r="AC830" s="128"/>
    </row>
    <row r="831" ht="15.75" customHeight="1">
      <c r="AC831" s="128"/>
    </row>
    <row r="832" ht="15.75" customHeight="1">
      <c r="AC832" s="128"/>
    </row>
    <row r="833" ht="15.75" customHeight="1">
      <c r="AC833" s="128"/>
    </row>
    <row r="834" ht="15.75" customHeight="1">
      <c r="AC834" s="128"/>
    </row>
    <row r="835" ht="15.75" customHeight="1">
      <c r="AC835" s="128"/>
    </row>
    <row r="836" ht="15.75" customHeight="1">
      <c r="AC836" s="128"/>
    </row>
    <row r="837" ht="15.75" customHeight="1">
      <c r="AC837" s="128"/>
    </row>
    <row r="838" ht="15.75" customHeight="1">
      <c r="AC838" s="128"/>
    </row>
    <row r="839" ht="15.75" customHeight="1">
      <c r="AC839" s="128"/>
    </row>
    <row r="840" ht="15.75" customHeight="1">
      <c r="AC840" s="128"/>
    </row>
    <row r="841" ht="15.75" customHeight="1">
      <c r="AC841" s="128"/>
    </row>
    <row r="842" ht="15.75" customHeight="1">
      <c r="AC842" s="128"/>
    </row>
    <row r="843" ht="15.75" customHeight="1">
      <c r="AC843" s="128"/>
    </row>
    <row r="844" ht="15.75" customHeight="1">
      <c r="AC844" s="128"/>
    </row>
    <row r="845" ht="15.75" customHeight="1">
      <c r="AC845" s="128"/>
    </row>
    <row r="846" ht="15.75" customHeight="1">
      <c r="AC846" s="128"/>
    </row>
    <row r="847" ht="15.75" customHeight="1">
      <c r="AC847" s="128"/>
    </row>
    <row r="848" ht="15.75" customHeight="1">
      <c r="AC848" s="128"/>
    </row>
    <row r="849" ht="15.75" customHeight="1">
      <c r="AC849" s="128"/>
    </row>
    <row r="850" ht="15.75" customHeight="1">
      <c r="AC850" s="128"/>
    </row>
    <row r="851" ht="15.75" customHeight="1">
      <c r="AC851" s="128"/>
    </row>
    <row r="852" ht="15.75" customHeight="1">
      <c r="AC852" s="128"/>
    </row>
    <row r="853" ht="15.75" customHeight="1">
      <c r="AC853" s="128"/>
    </row>
    <row r="854" ht="15.75" customHeight="1">
      <c r="AC854" s="128"/>
    </row>
    <row r="855" ht="15.75" customHeight="1">
      <c r="AC855" s="128"/>
    </row>
    <row r="856" ht="15.75" customHeight="1">
      <c r="AC856" s="128"/>
    </row>
    <row r="857" ht="15.75" customHeight="1">
      <c r="AC857" s="128"/>
    </row>
    <row r="858" ht="15.75" customHeight="1">
      <c r="AC858" s="128"/>
    </row>
    <row r="859" ht="15.75" customHeight="1">
      <c r="AC859" s="128"/>
    </row>
    <row r="860" ht="15.75" customHeight="1">
      <c r="AC860" s="128"/>
    </row>
    <row r="861" ht="15.75" customHeight="1">
      <c r="AC861" s="128"/>
    </row>
    <row r="862" ht="15.75" customHeight="1">
      <c r="AC862" s="128"/>
    </row>
    <row r="863" ht="15.75" customHeight="1">
      <c r="AC863" s="128"/>
    </row>
    <row r="864" ht="15.75" customHeight="1">
      <c r="AC864" s="128"/>
    </row>
    <row r="865" ht="15.75" customHeight="1">
      <c r="AC865" s="128"/>
    </row>
    <row r="866" ht="15.75" customHeight="1">
      <c r="AC866" s="128"/>
    </row>
    <row r="867" ht="15.75" customHeight="1">
      <c r="AC867" s="128"/>
    </row>
    <row r="868" ht="15.75" customHeight="1">
      <c r="AC868" s="128"/>
    </row>
    <row r="869" ht="15.75" customHeight="1">
      <c r="AC869" s="128"/>
    </row>
    <row r="870" ht="15.75" customHeight="1">
      <c r="AC870" s="128"/>
    </row>
    <row r="871" ht="15.75" customHeight="1">
      <c r="AC871" s="128"/>
    </row>
    <row r="872" ht="15.75" customHeight="1">
      <c r="AC872" s="128"/>
    </row>
    <row r="873" ht="15.75" customHeight="1">
      <c r="AC873" s="128"/>
    </row>
    <row r="874" ht="15.75" customHeight="1">
      <c r="AC874" s="128"/>
    </row>
    <row r="875" ht="15.75" customHeight="1">
      <c r="AC875" s="128"/>
    </row>
    <row r="876" ht="15.75" customHeight="1">
      <c r="AC876" s="128"/>
    </row>
    <row r="877" ht="15.75" customHeight="1">
      <c r="AC877" s="128"/>
    </row>
    <row r="878" ht="15.75" customHeight="1">
      <c r="AC878" s="128"/>
    </row>
    <row r="879" ht="15.75" customHeight="1">
      <c r="AC879" s="128"/>
    </row>
    <row r="880" ht="15.75" customHeight="1">
      <c r="AC880" s="128"/>
    </row>
    <row r="881" ht="15.75" customHeight="1">
      <c r="AC881" s="128"/>
    </row>
    <row r="882" ht="15.75" customHeight="1">
      <c r="AC882" s="128"/>
    </row>
    <row r="883" ht="15.75" customHeight="1">
      <c r="AC883" s="128"/>
    </row>
    <row r="884" ht="15.75" customHeight="1">
      <c r="AC884" s="128"/>
    </row>
    <row r="885" ht="15.75" customHeight="1">
      <c r="AC885" s="128"/>
    </row>
    <row r="886" ht="15.75" customHeight="1">
      <c r="AC886" s="128"/>
    </row>
    <row r="887" ht="15.75" customHeight="1">
      <c r="AC887" s="128"/>
    </row>
    <row r="888" ht="15.75" customHeight="1">
      <c r="AC888" s="128"/>
    </row>
    <row r="889" ht="15.75" customHeight="1">
      <c r="AC889" s="128"/>
    </row>
    <row r="890" ht="15.75" customHeight="1">
      <c r="AC890" s="128"/>
    </row>
    <row r="891" ht="15.75" customHeight="1">
      <c r="AC891" s="128"/>
    </row>
    <row r="892" ht="15.75" customHeight="1">
      <c r="AC892" s="128"/>
    </row>
    <row r="893" ht="15.75" customHeight="1">
      <c r="AC893" s="128"/>
    </row>
    <row r="894" ht="15.75" customHeight="1">
      <c r="AC894" s="128"/>
    </row>
    <row r="895" ht="15.75" customHeight="1">
      <c r="AC895" s="128"/>
    </row>
    <row r="896" ht="15.75" customHeight="1">
      <c r="AC896" s="128"/>
    </row>
    <row r="897" ht="15.75" customHeight="1">
      <c r="AC897" s="128"/>
    </row>
    <row r="898" ht="15.75" customHeight="1">
      <c r="AC898" s="128"/>
    </row>
    <row r="899" ht="15.75" customHeight="1">
      <c r="AC899" s="128"/>
    </row>
    <row r="900" ht="15.75" customHeight="1">
      <c r="AC900" s="128"/>
    </row>
    <row r="901" ht="15.75" customHeight="1">
      <c r="AC901" s="128"/>
    </row>
    <row r="902" ht="15.75" customHeight="1">
      <c r="AC902" s="128"/>
    </row>
    <row r="903" ht="15.75" customHeight="1">
      <c r="AC903" s="128"/>
    </row>
    <row r="904" ht="15.75" customHeight="1">
      <c r="AC904" s="128"/>
    </row>
    <row r="905" ht="15.75" customHeight="1">
      <c r="AC905" s="128"/>
    </row>
    <row r="906" ht="15.75" customHeight="1">
      <c r="AC906" s="128"/>
    </row>
    <row r="907" ht="15.75" customHeight="1">
      <c r="AC907" s="128"/>
    </row>
    <row r="908" ht="15.75" customHeight="1">
      <c r="AC908" s="128"/>
    </row>
    <row r="909" ht="15.75" customHeight="1">
      <c r="AC909" s="128"/>
    </row>
    <row r="910" ht="15.75" customHeight="1">
      <c r="AC910" s="128"/>
    </row>
    <row r="911" ht="15.75" customHeight="1">
      <c r="AC911" s="128"/>
    </row>
    <row r="912" ht="15.75" customHeight="1">
      <c r="AC912" s="128"/>
    </row>
    <row r="913" ht="15.75" customHeight="1">
      <c r="AC913" s="128"/>
    </row>
    <row r="914" ht="15.75" customHeight="1">
      <c r="AC914" s="128"/>
    </row>
    <row r="915" ht="15.75" customHeight="1">
      <c r="AC915" s="128"/>
    </row>
    <row r="916" ht="15.75" customHeight="1">
      <c r="AC916" s="128"/>
    </row>
    <row r="917" ht="15.75" customHeight="1">
      <c r="AC917" s="128"/>
    </row>
    <row r="918" ht="15.75" customHeight="1">
      <c r="AC918" s="128"/>
    </row>
    <row r="919" ht="15.75" customHeight="1">
      <c r="AC919" s="128"/>
    </row>
    <row r="920" ht="15.75" customHeight="1">
      <c r="AC920" s="128"/>
    </row>
    <row r="921" ht="15.75" customHeight="1">
      <c r="AC921" s="128"/>
    </row>
    <row r="922" ht="15.75" customHeight="1">
      <c r="AC922" s="128"/>
    </row>
    <row r="923" ht="15.75" customHeight="1">
      <c r="AC923" s="128"/>
    </row>
    <row r="924" ht="15.75" customHeight="1">
      <c r="AC924" s="128"/>
    </row>
    <row r="925" ht="15.75" customHeight="1">
      <c r="AC925" s="128"/>
    </row>
    <row r="926" ht="15.75" customHeight="1">
      <c r="AC926" s="128"/>
    </row>
    <row r="927" ht="15.75" customHeight="1">
      <c r="AC927" s="128"/>
    </row>
    <row r="928" ht="15.75" customHeight="1">
      <c r="AC928" s="128"/>
    </row>
    <row r="929" ht="15.75" customHeight="1">
      <c r="AC929" s="128"/>
    </row>
    <row r="930" ht="15.75" customHeight="1">
      <c r="AC930" s="128"/>
    </row>
    <row r="931" ht="15.75" customHeight="1">
      <c r="AC931" s="128"/>
    </row>
    <row r="932" ht="15.75" customHeight="1">
      <c r="AC932" s="128"/>
    </row>
    <row r="933" ht="15.75" customHeight="1">
      <c r="AC933" s="128"/>
    </row>
    <row r="934" ht="15.75" customHeight="1">
      <c r="AC934" s="128"/>
    </row>
    <row r="935" ht="15.75" customHeight="1">
      <c r="AC935" s="128"/>
    </row>
    <row r="936" ht="15.75" customHeight="1">
      <c r="AC936" s="128"/>
    </row>
    <row r="937" ht="15.75" customHeight="1">
      <c r="AC937" s="128"/>
    </row>
    <row r="938" ht="15.75" customHeight="1">
      <c r="AC938" s="128"/>
    </row>
    <row r="939" ht="15.75" customHeight="1">
      <c r="AC939" s="128"/>
    </row>
    <row r="940" ht="15.75" customHeight="1">
      <c r="AC940" s="128"/>
    </row>
    <row r="941" ht="15.75" customHeight="1">
      <c r="AC941" s="128"/>
    </row>
    <row r="942" ht="15.75" customHeight="1">
      <c r="AC942" s="128"/>
    </row>
    <row r="943" ht="15.75" customHeight="1">
      <c r="AC943" s="128"/>
    </row>
    <row r="944" ht="15.75" customHeight="1">
      <c r="AC944" s="128"/>
    </row>
    <row r="945" ht="15.75" customHeight="1">
      <c r="AC945" s="128"/>
    </row>
    <row r="946" ht="15.75" customHeight="1">
      <c r="AC946" s="128"/>
    </row>
    <row r="947" ht="15.75" customHeight="1">
      <c r="AC947" s="128"/>
    </row>
    <row r="948" ht="15.75" customHeight="1">
      <c r="AC948" s="128"/>
    </row>
    <row r="949" ht="15.75" customHeight="1">
      <c r="AC949" s="128"/>
    </row>
    <row r="950" ht="15.75" customHeight="1">
      <c r="AC950" s="128"/>
    </row>
    <row r="951" ht="15.75" customHeight="1">
      <c r="AC951" s="128"/>
    </row>
    <row r="952" ht="15.75" customHeight="1">
      <c r="AC952" s="128"/>
    </row>
    <row r="953" ht="15.75" customHeight="1">
      <c r="AC953" s="128"/>
    </row>
    <row r="954" ht="15.75" customHeight="1">
      <c r="AC954" s="128"/>
    </row>
    <row r="955" ht="15.75" customHeight="1">
      <c r="AC955" s="128"/>
    </row>
    <row r="956" ht="15.75" customHeight="1">
      <c r="AC956" s="128"/>
    </row>
    <row r="957" ht="15.75" customHeight="1">
      <c r="AC957" s="128"/>
    </row>
    <row r="958" ht="15.75" customHeight="1">
      <c r="AC958" s="128"/>
    </row>
    <row r="959" ht="15.75" customHeight="1">
      <c r="AC959" s="128"/>
    </row>
    <row r="960" ht="15.75" customHeight="1">
      <c r="AC960" s="128"/>
    </row>
    <row r="961" ht="15.75" customHeight="1">
      <c r="AC961" s="128"/>
    </row>
    <row r="962" ht="15.75" customHeight="1">
      <c r="AC962" s="128"/>
    </row>
    <row r="963" ht="15.75" customHeight="1">
      <c r="AC963" s="128"/>
    </row>
    <row r="964" ht="15.75" customHeight="1">
      <c r="AC964" s="128"/>
    </row>
    <row r="965" ht="15.75" customHeight="1">
      <c r="AC965" s="128"/>
    </row>
    <row r="966" ht="15.75" customHeight="1">
      <c r="AC966" s="128"/>
    </row>
    <row r="967" ht="15.75" customHeight="1">
      <c r="AC967" s="128"/>
    </row>
    <row r="968" ht="15.75" customHeight="1">
      <c r="AC968" s="128"/>
    </row>
    <row r="969" ht="15.75" customHeight="1">
      <c r="AC969" s="128"/>
    </row>
    <row r="970" ht="15.75" customHeight="1">
      <c r="AC970" s="128"/>
    </row>
    <row r="971" ht="15.75" customHeight="1">
      <c r="AC971" s="128"/>
    </row>
    <row r="972" ht="15.75" customHeight="1">
      <c r="AC972" s="128"/>
    </row>
    <row r="973" ht="15.75" customHeight="1">
      <c r="AC973" s="128"/>
    </row>
    <row r="974" ht="15.75" customHeight="1">
      <c r="AC974" s="128"/>
    </row>
    <row r="975" ht="15.75" customHeight="1">
      <c r="AC975" s="128"/>
    </row>
    <row r="976" ht="15.75" customHeight="1">
      <c r="AC976" s="128"/>
    </row>
    <row r="977" ht="15.75" customHeight="1">
      <c r="AC977" s="128"/>
    </row>
    <row r="978" ht="15.75" customHeight="1">
      <c r="AC978" s="128"/>
    </row>
    <row r="979" ht="15.75" customHeight="1">
      <c r="AC979" s="128"/>
    </row>
    <row r="980" ht="15.75" customHeight="1">
      <c r="AC980" s="128"/>
    </row>
    <row r="981" ht="15.75" customHeight="1">
      <c r="AC981" s="128"/>
    </row>
    <row r="982" ht="15.75" customHeight="1">
      <c r="AC982" s="128"/>
    </row>
    <row r="983" ht="15.75" customHeight="1">
      <c r="AC983" s="128"/>
    </row>
    <row r="984" ht="15.75" customHeight="1">
      <c r="AC984" s="128"/>
    </row>
    <row r="985" ht="15.75" customHeight="1">
      <c r="AC985" s="128"/>
    </row>
    <row r="986" ht="15.75" customHeight="1">
      <c r="AC986" s="128"/>
    </row>
    <row r="987" ht="15.75" customHeight="1">
      <c r="AC987" s="128"/>
    </row>
    <row r="988" ht="15.75" customHeight="1">
      <c r="AC988" s="128"/>
    </row>
    <row r="989" ht="15.75" customHeight="1">
      <c r="AC989" s="128"/>
    </row>
    <row r="990" ht="15.75" customHeight="1">
      <c r="AC990" s="128"/>
    </row>
    <row r="991" ht="15.75" customHeight="1">
      <c r="AC991" s="128"/>
    </row>
    <row r="992" ht="15.75" customHeight="1">
      <c r="AC992" s="128"/>
    </row>
    <row r="993" ht="15.75" customHeight="1">
      <c r="AC993" s="128"/>
    </row>
    <row r="994" ht="15.75" customHeight="1">
      <c r="AC994" s="128"/>
    </row>
    <row r="995" ht="15.75" customHeight="1">
      <c r="AC995" s="128"/>
    </row>
    <row r="996" ht="15.75" customHeight="1">
      <c r="AC996" s="128"/>
    </row>
    <row r="997" ht="15.75" customHeight="1">
      <c r="AC997" s="128"/>
    </row>
    <row r="998" ht="15.75" customHeight="1">
      <c r="AC998" s="128"/>
    </row>
    <row r="999" ht="15.75" customHeight="1">
      <c r="AC999" s="128"/>
    </row>
    <row r="1000" ht="15.75" customHeight="1">
      <c r="AC1000" s="128"/>
    </row>
    <row r="1001" ht="15.75" customHeight="1">
      <c r="AC1001" s="128"/>
    </row>
    <row r="1002" ht="15.75" customHeight="1">
      <c r="AC1002" s="128"/>
    </row>
    <row r="1003" ht="15.75" customHeight="1">
      <c r="AC1003" s="128"/>
    </row>
    <row r="1004" ht="15.75" customHeight="1">
      <c r="AC1004" s="128"/>
    </row>
    <row r="1005" ht="15.75" customHeight="1">
      <c r="AC1005" s="128"/>
    </row>
    <row r="1006" ht="15.75" customHeight="1">
      <c r="AC1006" s="128"/>
    </row>
    <row r="1007" ht="15.75" customHeight="1">
      <c r="AC1007" s="128"/>
    </row>
    <row r="1008" ht="15.75" customHeight="1">
      <c r="AC1008" s="128"/>
    </row>
    <row r="1009" ht="15.75" customHeight="1">
      <c r="AC1009" s="128"/>
    </row>
    <row r="1010" ht="15.75" customHeight="1">
      <c r="AC1010" s="128"/>
    </row>
    <row r="1011" ht="15.75" customHeight="1">
      <c r="AC1011" s="128"/>
    </row>
    <row r="1012" ht="15.75" customHeight="1">
      <c r="AC1012" s="128"/>
    </row>
    <row r="1013" ht="15.75" customHeight="1">
      <c r="AC1013" s="128"/>
    </row>
  </sheetData>
  <mergeCells count="8">
    <mergeCell ref="W1:Z1"/>
    <mergeCell ref="AA1:AD1"/>
    <mergeCell ref="AE1:AH1"/>
    <mergeCell ref="AI1:AT1"/>
    <mergeCell ref="AU1:BG1"/>
    <mergeCell ref="BH1:BR1"/>
    <mergeCell ref="BS1:CB1"/>
    <mergeCell ref="N2:V2"/>
  </mergeCells>
  <conditionalFormatting sqref="N5:V48 Z5:Z48 AD5:AD48 AH5:AH48 AT5:AU48 AV5:AV43 AW5:BG48 BR5:CB48 AV45:AV48 W48:Y48 AA48:AC48 AE48:AG48 AI48:AS48 BH48:BQ48">
    <cfRule type="cellIs" dxfId="1" priority="1" operator="lessThan">
      <formula>54.5</formula>
    </cfRule>
  </conditionalFormatting>
  <conditionalFormatting sqref="Z5:Z47 AD5:AD47 AH5:AU47 AV5:AV43 AW5:BQ47 BS5:CA47 AV45:AV47">
    <cfRule type="containsText" dxfId="2" priority="2" operator="containsText" text="A">
      <formula>NOT(ISERROR(SEARCH(("A"),(Z5))))</formula>
    </cfRule>
  </conditionalFormatting>
  <conditionalFormatting sqref="BG49:BG52 BR49:CB52">
    <cfRule type="cellIs" dxfId="1" priority="3" operator="lessThan">
      <formula>54.5</formula>
    </cfRule>
  </conditionalFormatting>
  <conditionalFormatting sqref="BG50 BR50:CB50">
    <cfRule type="cellIs" dxfId="1" priority="4" operator="lessThan">
      <formula>54.5</formula>
    </cfRule>
  </conditionalFormatting>
  <conditionalFormatting sqref="BG51 BR51:CB51">
    <cfRule type="cellIs" dxfId="1" priority="5" operator="lessThan">
      <formula>54.5</formula>
    </cfRule>
  </conditionalFormatting>
  <conditionalFormatting sqref="BG52 BR52:CB52">
    <cfRule type="cellIs" dxfId="1" priority="6" operator="lessThan">
      <formula>54.5</formula>
    </cfRule>
  </conditionalFormatting>
  <dataValidations>
    <dataValidation type="list" allowBlank="1" showErrorMessage="1" sqref="AG5:AG43">
      <formula1>'P101-PG'!$C$50:$C$53</formula1>
    </dataValidation>
    <dataValidation type="list" allowBlank="1" sqref="AC5:AC44">
      <formula1>'P101-PG'!$C$50:$C$53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.57"/>
    <col customWidth="1" min="3" max="3" width="3.0"/>
    <col customWidth="1" min="4" max="4" width="11.71"/>
    <col customWidth="1" min="5" max="5" width="3.57"/>
    <col customWidth="1" min="6" max="6" width="9.0"/>
    <col customWidth="1" min="7" max="7" width="3.57"/>
    <col customWidth="1" min="8" max="8" width="15.86"/>
    <col customWidth="1" min="9" max="9" width="16.14"/>
    <col customWidth="1" min="10" max="10" width="27.43"/>
    <col customWidth="1" hidden="1" min="11" max="11" width="4.71"/>
    <col customWidth="1" hidden="1" min="12" max="12" width="23.14"/>
    <col customWidth="1" hidden="1" min="13" max="13" width="34.14"/>
    <col customWidth="1" min="14" max="21" width="4.14"/>
    <col customWidth="1" min="22" max="22" width="5.71"/>
    <col customWidth="1" min="23" max="25" width="6.0"/>
    <col customWidth="1" min="26" max="26" width="4.14"/>
    <col customWidth="1" min="27" max="29" width="6.0"/>
    <col customWidth="1" min="30" max="30" width="4.14"/>
    <col customWidth="1" min="31" max="33" width="6.71"/>
    <col customWidth="1" min="34" max="34" width="4.14"/>
    <col customWidth="1" min="35" max="57" width="4.0"/>
    <col customWidth="1" min="58" max="58" width="6.86"/>
    <col customWidth="1" min="59" max="70" width="4.0"/>
    <col customWidth="1" min="71" max="71" width="4.71"/>
    <col customWidth="1" min="72" max="73" width="4.29"/>
    <col customWidth="1" min="74" max="80" width="4.0"/>
  </cols>
  <sheetData>
    <row r="1" ht="15.75" customHeight="1">
      <c r="A1" s="40"/>
      <c r="B1" s="40"/>
      <c r="C1" s="40"/>
      <c r="D1" s="41"/>
      <c r="E1" s="41"/>
      <c r="F1" s="41"/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12</v>
      </c>
      <c r="X1" s="44"/>
      <c r="Y1" s="44"/>
      <c r="Z1" s="45"/>
      <c r="AA1" s="43" t="s">
        <v>13</v>
      </c>
      <c r="AB1" s="44"/>
      <c r="AC1" s="44"/>
      <c r="AD1" s="45"/>
      <c r="AE1" s="46" t="s">
        <v>14</v>
      </c>
      <c r="AF1" s="44"/>
      <c r="AG1" s="44"/>
      <c r="AH1" s="45"/>
      <c r="AI1" s="47" t="s">
        <v>15</v>
      </c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8" t="s">
        <v>16</v>
      </c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5"/>
      <c r="BH1" s="49" t="s">
        <v>17</v>
      </c>
      <c r="BI1" s="44"/>
      <c r="BJ1" s="44"/>
      <c r="BK1" s="44"/>
      <c r="BL1" s="44"/>
      <c r="BM1" s="44"/>
      <c r="BN1" s="44"/>
      <c r="BO1" s="44"/>
      <c r="BP1" s="44"/>
      <c r="BQ1" s="44"/>
      <c r="BR1" s="45"/>
      <c r="BS1" s="50" t="s">
        <v>18</v>
      </c>
      <c r="BT1" s="44"/>
      <c r="BU1" s="44"/>
      <c r="BV1" s="44"/>
      <c r="BW1" s="44"/>
      <c r="BX1" s="44"/>
      <c r="BY1" s="44"/>
      <c r="BZ1" s="44"/>
      <c r="CA1" s="44"/>
      <c r="CB1" s="45"/>
    </row>
    <row r="2" ht="15.75" customHeight="1">
      <c r="A2" s="41"/>
      <c r="B2" s="41"/>
      <c r="C2" s="41"/>
      <c r="F2" s="41"/>
      <c r="G2" s="41"/>
      <c r="H2" s="41"/>
      <c r="I2" s="42"/>
      <c r="J2" s="42"/>
      <c r="K2" s="42"/>
      <c r="L2" s="42"/>
      <c r="M2" s="42"/>
      <c r="N2" s="51" t="s">
        <v>19</v>
      </c>
      <c r="O2" s="52"/>
      <c r="P2" s="52"/>
      <c r="Q2" s="52"/>
      <c r="R2" s="52"/>
      <c r="S2" s="52"/>
      <c r="T2" s="52"/>
      <c r="U2" s="52"/>
      <c r="V2" s="53"/>
      <c r="W2" s="57">
        <v>25.0</v>
      </c>
      <c r="X2" s="57">
        <v>35.0</v>
      </c>
      <c r="Y2" s="57">
        <v>40.0</v>
      </c>
      <c r="Z2" s="55"/>
      <c r="AA2" s="54">
        <v>30.0</v>
      </c>
      <c r="AB2" s="54">
        <v>70.0</v>
      </c>
      <c r="AC2" s="57"/>
      <c r="AD2" s="55"/>
      <c r="AE2" s="54">
        <v>40.0</v>
      </c>
      <c r="AF2" s="54">
        <v>60.0</v>
      </c>
      <c r="AG2" s="57"/>
      <c r="AH2" s="58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59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60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61"/>
      <c r="BS2" s="42"/>
      <c r="BT2" s="42"/>
      <c r="BU2" s="42"/>
      <c r="BV2" s="42"/>
      <c r="BW2" s="42"/>
      <c r="BX2" s="42"/>
      <c r="BY2" s="42"/>
      <c r="BZ2" s="42"/>
      <c r="CA2" s="42"/>
      <c r="CB2" s="62"/>
    </row>
    <row r="3" ht="15.75" customHeight="1">
      <c r="A3" s="41"/>
      <c r="B3" s="41"/>
      <c r="C3" s="41"/>
      <c r="D3" s="41"/>
      <c r="E3" s="41"/>
      <c r="F3" s="41"/>
      <c r="G3" s="41"/>
      <c r="H3" s="41"/>
      <c r="I3" s="42"/>
      <c r="J3" s="42"/>
      <c r="K3" s="42"/>
      <c r="L3" s="42"/>
      <c r="M3" s="42"/>
      <c r="N3" s="63"/>
      <c r="O3" s="63"/>
      <c r="P3" s="64">
        <v>0.5</v>
      </c>
      <c r="Q3" s="64">
        <v>0.2</v>
      </c>
      <c r="R3" s="64">
        <v>0.05</v>
      </c>
      <c r="S3" s="64">
        <v>0.2</v>
      </c>
      <c r="T3" s="64">
        <v>0.05</v>
      </c>
      <c r="U3" s="64"/>
      <c r="V3" s="64"/>
      <c r="W3" s="65">
        <v>0.2</v>
      </c>
      <c r="X3" s="65">
        <v>0.4</v>
      </c>
      <c r="Y3" s="66">
        <f>Y2/100</f>
        <v>0.4</v>
      </c>
      <c r="Z3" s="55"/>
      <c r="AA3" s="65">
        <v>0.3</v>
      </c>
      <c r="AB3" s="65">
        <v>0.7</v>
      </c>
      <c r="AC3" s="66"/>
      <c r="AD3" s="55"/>
      <c r="AE3" s="66">
        <f t="shared" ref="AE3:AF3" si="1">AE2/100</f>
        <v>0.4</v>
      </c>
      <c r="AF3" s="66">
        <f t="shared" si="1"/>
        <v>0.6</v>
      </c>
      <c r="AG3" s="66"/>
      <c r="AH3" s="58"/>
      <c r="AI3" s="66"/>
      <c r="AJ3" s="65"/>
      <c r="AK3" s="65"/>
      <c r="AL3" s="65"/>
      <c r="AM3" s="65"/>
      <c r="AN3" s="65"/>
      <c r="AO3" s="65"/>
      <c r="AP3" s="65"/>
      <c r="AQ3" s="65"/>
      <c r="AR3" s="65"/>
      <c r="AS3" s="66"/>
      <c r="AT3" s="67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9" t="s">
        <v>20</v>
      </c>
      <c r="BF3" s="69" t="s">
        <v>21</v>
      </c>
      <c r="BG3" s="70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1"/>
      <c r="BS3" s="68"/>
      <c r="BT3" s="68"/>
      <c r="BU3" s="68"/>
      <c r="BV3" s="68"/>
      <c r="BW3" s="68"/>
      <c r="BX3" s="68"/>
      <c r="BY3" s="68"/>
      <c r="BZ3" s="68"/>
      <c r="CA3" s="68"/>
      <c r="CB3" s="72" t="s">
        <v>22</v>
      </c>
    </row>
    <row r="4" ht="15.75" customHeight="1">
      <c r="A4" s="73" t="s">
        <v>23</v>
      </c>
      <c r="B4" s="73" t="s">
        <v>24</v>
      </c>
      <c r="C4" s="74" t="s">
        <v>25</v>
      </c>
      <c r="D4" s="74" t="s">
        <v>23</v>
      </c>
      <c r="E4" s="74" t="s">
        <v>26</v>
      </c>
      <c r="F4" s="74" t="s">
        <v>27</v>
      </c>
      <c r="G4" s="74" t="s">
        <v>26</v>
      </c>
      <c r="H4" s="74" t="s">
        <v>28</v>
      </c>
      <c r="I4" s="6" t="s">
        <v>29</v>
      </c>
      <c r="J4" s="6" t="s">
        <v>30</v>
      </c>
      <c r="K4" s="75" t="s">
        <v>31</v>
      </c>
      <c r="L4" s="75" t="s">
        <v>32</v>
      </c>
      <c r="M4" s="75" t="s">
        <v>33</v>
      </c>
      <c r="N4" s="76" t="s">
        <v>34</v>
      </c>
      <c r="O4" s="76" t="s">
        <v>35</v>
      </c>
      <c r="P4" s="77" t="s">
        <v>36</v>
      </c>
      <c r="Q4" s="77" t="s">
        <v>37</v>
      </c>
      <c r="R4" s="77" t="s">
        <v>38</v>
      </c>
      <c r="S4" s="77" t="s">
        <v>39</v>
      </c>
      <c r="T4" s="77" t="s">
        <v>40</v>
      </c>
      <c r="U4" s="77" t="s">
        <v>41</v>
      </c>
      <c r="V4" s="77" t="s">
        <v>24</v>
      </c>
      <c r="W4" s="42" t="s">
        <v>42</v>
      </c>
      <c r="X4" s="42" t="s">
        <v>43</v>
      </c>
      <c r="Y4" s="42" t="s">
        <v>44</v>
      </c>
      <c r="Z4" s="55" t="s">
        <v>34</v>
      </c>
      <c r="AA4" s="42" t="s">
        <v>42</v>
      </c>
      <c r="AB4" s="42" t="s">
        <v>43</v>
      </c>
      <c r="AC4" s="79" t="s">
        <v>45</v>
      </c>
      <c r="AD4" s="55" t="s">
        <v>35</v>
      </c>
      <c r="AE4" s="42" t="s">
        <v>42</v>
      </c>
      <c r="AF4" s="42" t="s">
        <v>43</v>
      </c>
      <c r="AG4" s="79" t="s">
        <v>45</v>
      </c>
      <c r="AH4" s="80" t="s">
        <v>41</v>
      </c>
      <c r="AI4" s="81" t="s">
        <v>46</v>
      </c>
      <c r="AJ4" s="81" t="s">
        <v>47</v>
      </c>
      <c r="AK4" s="81" t="s">
        <v>48</v>
      </c>
      <c r="AL4" s="81" t="s">
        <v>49</v>
      </c>
      <c r="AM4" s="81" t="s">
        <v>50</v>
      </c>
      <c r="AN4" s="81" t="s">
        <v>51</v>
      </c>
      <c r="AO4" s="81" t="s">
        <v>52</v>
      </c>
      <c r="AP4" s="81" t="s">
        <v>53</v>
      </c>
      <c r="AQ4" s="81" t="s">
        <v>54</v>
      </c>
      <c r="AR4" s="81" t="s">
        <v>55</v>
      </c>
      <c r="AS4" s="81" t="s">
        <v>56</v>
      </c>
      <c r="AT4" s="82" t="s">
        <v>37</v>
      </c>
      <c r="AU4" s="81" t="s">
        <v>46</v>
      </c>
      <c r="AV4" s="81" t="s">
        <v>47</v>
      </c>
      <c r="AW4" s="81" t="s">
        <v>48</v>
      </c>
      <c r="AX4" s="81" t="s">
        <v>49</v>
      </c>
      <c r="AY4" s="81" t="s">
        <v>50</v>
      </c>
      <c r="AZ4" s="81" t="s">
        <v>51</v>
      </c>
      <c r="BA4" s="81" t="s">
        <v>52</v>
      </c>
      <c r="BB4" s="81" t="s">
        <v>53</v>
      </c>
      <c r="BC4" s="81" t="s">
        <v>54</v>
      </c>
      <c r="BD4" s="81" t="s">
        <v>55</v>
      </c>
      <c r="BE4" s="82" t="s">
        <v>57</v>
      </c>
      <c r="BF4" s="82" t="s">
        <v>58</v>
      </c>
      <c r="BG4" s="84" t="s">
        <v>38</v>
      </c>
      <c r="BH4" s="81" t="s">
        <v>46</v>
      </c>
      <c r="BI4" s="81" t="s">
        <v>47</v>
      </c>
      <c r="BJ4" s="81" t="s">
        <v>48</v>
      </c>
      <c r="BK4" s="81" t="s">
        <v>49</v>
      </c>
      <c r="BL4" s="81" t="s">
        <v>50</v>
      </c>
      <c r="BM4" s="81" t="s">
        <v>51</v>
      </c>
      <c r="BN4" s="81" t="s">
        <v>52</v>
      </c>
      <c r="BO4" s="81" t="s">
        <v>53</v>
      </c>
      <c r="BP4" s="81" t="s">
        <v>54</v>
      </c>
      <c r="BQ4" s="81" t="s">
        <v>55</v>
      </c>
      <c r="BR4" s="85" t="s">
        <v>39</v>
      </c>
      <c r="BS4" s="81" t="s">
        <v>47</v>
      </c>
      <c r="BT4" s="81" t="s">
        <v>48</v>
      </c>
      <c r="BU4" s="81" t="s">
        <v>49</v>
      </c>
      <c r="BV4" s="81" t="s">
        <v>50</v>
      </c>
      <c r="BW4" s="81" t="s">
        <v>51</v>
      </c>
      <c r="BX4" s="81" t="s">
        <v>52</v>
      </c>
      <c r="BY4" s="81" t="s">
        <v>53</v>
      </c>
      <c r="BZ4" s="81" t="s">
        <v>54</v>
      </c>
      <c r="CA4" s="81" t="s">
        <v>55</v>
      </c>
      <c r="CB4" s="86" t="s">
        <v>40</v>
      </c>
    </row>
    <row r="5" ht="15.75" customHeight="1">
      <c r="A5" s="133" t="str">
        <f t="shared" ref="A5:A47" si="2">$D5&amp;"-"&amp;$E5</f>
        <v>202060567-k</v>
      </c>
      <c r="B5" s="87">
        <f t="shared" ref="B5:B36" si="3">V5</f>
        <v>82</v>
      </c>
      <c r="C5" s="88">
        <v>1.0</v>
      </c>
      <c r="D5" s="89">
        <v>2.02060567E8</v>
      </c>
      <c r="E5" s="89" t="s">
        <v>64</v>
      </c>
      <c r="F5" s="89">
        <v>2.0823771E7</v>
      </c>
      <c r="G5" s="89">
        <v>3.0</v>
      </c>
      <c r="H5" s="89" t="s">
        <v>200</v>
      </c>
      <c r="I5" s="89" t="s">
        <v>201</v>
      </c>
      <c r="J5" s="89" t="s">
        <v>202</v>
      </c>
      <c r="K5" s="89">
        <v>1.0</v>
      </c>
      <c r="L5" s="89" t="s">
        <v>97</v>
      </c>
      <c r="M5" s="89" t="s">
        <v>203</v>
      </c>
      <c r="N5" s="90">
        <f t="shared" ref="N5:N45" si="4">$Z5</f>
        <v>45</v>
      </c>
      <c r="O5" s="90">
        <f t="shared" ref="O5:O45" si="5">$AD5</f>
        <v>100</v>
      </c>
      <c r="P5" s="90">
        <f t="shared" ref="P5:P16" si="6">if($U5&lt;&gt;0,round((max(N5:O5)*0.5+$U5*0.5),0),round(($N5*0.5+$O5*0.5),0))</f>
        <v>73</v>
      </c>
      <c r="Q5" s="90">
        <f t="shared" ref="Q5:Q45" si="7">$AT5</f>
        <v>81</v>
      </c>
      <c r="R5" s="90">
        <f t="shared" ref="R5:R45" si="8">$BG5</f>
        <v>90</v>
      </c>
      <c r="S5" s="90">
        <f t="shared" ref="S5:S45" si="9">$BR5</f>
        <v>100</v>
      </c>
      <c r="T5" s="90">
        <f t="shared" ref="T5:T45" si="10">$CB5</f>
        <v>86.25</v>
      </c>
      <c r="U5" s="91">
        <f t="shared" ref="U5:U45" si="11">$AH5</f>
        <v>0</v>
      </c>
      <c r="V5" s="92">
        <f t="shared" ref="V5:V45" si="12">if($P5&gt;=55,round($P5*$P$3+$Q5*$Q$3+$R5*$R$3+$S5*$S$3+$T5*$T$3,0),$P5)</f>
        <v>82</v>
      </c>
      <c r="W5" s="134">
        <v>20.0</v>
      </c>
      <c r="X5" s="94">
        <v>25.0</v>
      </c>
      <c r="Y5" s="94">
        <v>0.0</v>
      </c>
      <c r="Z5" s="95">
        <f t="shared" ref="Z5:Z47" si="13">sum(W5:Y5)</f>
        <v>45</v>
      </c>
      <c r="AA5" s="94">
        <v>60.0</v>
      </c>
      <c r="AB5" s="94">
        <v>40.0</v>
      </c>
      <c r="AC5" s="93">
        <v>1.0</v>
      </c>
      <c r="AD5" s="95">
        <f t="shared" ref="AD5:AD45" si="14">round(AA5+(AB5*AC5),0)</f>
        <v>100</v>
      </c>
      <c r="AE5" s="94"/>
      <c r="AF5" s="94"/>
      <c r="AG5" s="94"/>
      <c r="AH5" s="95">
        <f t="shared" ref="AH5:AH45" si="15">round(sum(AE5:AF5)*AG5,0)</f>
        <v>0</v>
      </c>
      <c r="AI5" s="135">
        <f>iferror(VLOOKUP($F5&amp;"-"&amp;$G5,SUMATORIAS!$A$2:$K$81,2,False),"")</f>
        <v>50</v>
      </c>
      <c r="AJ5" s="135">
        <f>iferror(VLOOKUP($F5&amp;"-"&amp;$G5,SUMATORIAS!$A$2:$K$81,3,False),"")</f>
        <v>100</v>
      </c>
      <c r="AK5" s="135">
        <f>iferror(VLOOKUP($F5&amp;"-"&amp;$G5,SUMATORIAS!$A$2:$K$81,4,False),"")</f>
        <v>100</v>
      </c>
      <c r="AL5" s="135">
        <f>iferror(VLOOKUP($F5&amp;"-"&amp;$G5,SUMATORIAS!$A$2:$K$81,5,False),"")</f>
        <v>60</v>
      </c>
      <c r="AM5" s="135">
        <f>iferror(VLOOKUP($F5&amp;"-"&amp;$G5,SUMATORIAS!$A$2:$K$81,6,False),"")</f>
        <v>100</v>
      </c>
      <c r="AN5" s="135">
        <f>iferror(VLOOKUP($F5&amp;"-"&amp;$G5,SUMATORIAS!$A$2:$K$81,7,False),"")</f>
        <v>100</v>
      </c>
      <c r="AO5" s="135">
        <f>iferror(VLOOKUP($F5&amp;"-"&amp;$G5,SUMATORIAS!$A$2:$K$81,8,False),"")</f>
        <v>100</v>
      </c>
      <c r="AP5" s="135">
        <f>iferror(VLOOKUP($F5&amp;"-"&amp;$G5,SUMATORIAS!$A$2:$K$81,9,False),"")</f>
        <v>100</v>
      </c>
      <c r="AQ5" s="135">
        <f>iferror(VLOOKUP($F5&amp;"-"&amp;$G5,SUMATORIAS!$A$2:$K$81,10,False),"")</f>
        <v>0</v>
      </c>
      <c r="AR5" s="135">
        <f>iferror(VLOOKUP($F5&amp;"-"&amp;$G5,SUMATORIAS!$A$2:$K$81,11,False),"")</f>
        <v>100</v>
      </c>
      <c r="AS5" s="97"/>
      <c r="AT5" s="95">
        <f t="shared" ref="AT5:AT6" si="16">iferror(AVERAGE(AI5:AS5),0)</f>
        <v>81</v>
      </c>
      <c r="AU5" s="97">
        <v>100.0</v>
      </c>
      <c r="AV5" s="97">
        <v>100.0</v>
      </c>
      <c r="AW5" s="97">
        <v>100.0</v>
      </c>
      <c r="AX5" s="97">
        <v>100.0</v>
      </c>
      <c r="AY5" s="97">
        <v>100.0</v>
      </c>
      <c r="AZ5" s="97">
        <v>100.0</v>
      </c>
      <c r="BA5" s="97">
        <v>0.0</v>
      </c>
      <c r="BB5" s="97">
        <v>100.0</v>
      </c>
      <c r="BC5" s="97">
        <v>100.0</v>
      </c>
      <c r="BD5" s="97">
        <v>100.0</v>
      </c>
      <c r="BE5" s="136">
        <f>ifna(VLOOKUP($M5,Cuestionario!$C$2:$F$45,3,FALSE),0)</f>
        <v>0</v>
      </c>
      <c r="BF5" s="136">
        <f>ifna(VLOOKUP($M5,Cuestionario!$C$2:$F$45,4,FALSE),0)</f>
        <v>0</v>
      </c>
      <c r="BG5" s="137">
        <f t="shared" ref="BG5:BG47" si="17">(sum(AU5:BD5))/(10)</f>
        <v>90</v>
      </c>
      <c r="BH5" s="97">
        <v>100.0</v>
      </c>
      <c r="BI5" s="97">
        <v>100.0</v>
      </c>
      <c r="BJ5" s="97">
        <v>100.0</v>
      </c>
      <c r="BK5" s="97">
        <v>100.0</v>
      </c>
      <c r="BL5" s="97">
        <v>100.0</v>
      </c>
      <c r="BM5" s="97">
        <v>100.0</v>
      </c>
      <c r="BN5" s="97">
        <v>100.0</v>
      </c>
      <c r="BO5" s="97">
        <v>100.0</v>
      </c>
      <c r="BP5" s="97">
        <v>100.0</v>
      </c>
      <c r="BQ5" s="97">
        <v>100.0</v>
      </c>
      <c r="BR5" s="138">
        <f>iferror(AVERAGE(BH5:BQ5),0)</f>
        <v>100</v>
      </c>
      <c r="BS5" s="103">
        <v>100.0</v>
      </c>
      <c r="BT5" s="103">
        <v>90.0</v>
      </c>
      <c r="BU5" s="103">
        <v>100.0</v>
      </c>
      <c r="BV5" s="103">
        <v>100.0</v>
      </c>
      <c r="BW5" s="103">
        <v>100.0</v>
      </c>
      <c r="BX5" s="103">
        <v>100.0</v>
      </c>
      <c r="BY5" s="103">
        <v>100.0</v>
      </c>
      <c r="BZ5" s="103">
        <v>0.0</v>
      </c>
      <c r="CA5" s="97"/>
      <c r="CB5" s="95">
        <f t="shared" ref="CB5:CB45" si="18">iferror(AVERAGE(BS5:CA5),0)</f>
        <v>86.25</v>
      </c>
    </row>
    <row r="6" ht="15.75" customHeight="1">
      <c r="A6" s="133" t="str">
        <f t="shared" si="2"/>
        <v>202169516-8</v>
      </c>
      <c r="B6" s="87">
        <f t="shared" si="3"/>
        <v>86</v>
      </c>
      <c r="C6" s="104">
        <v>2.0</v>
      </c>
      <c r="D6" s="105">
        <v>2.02169516E8</v>
      </c>
      <c r="E6" s="105">
        <v>8.0</v>
      </c>
      <c r="F6" s="105">
        <v>2.1081856E7</v>
      </c>
      <c r="G6" s="105">
        <v>1.0</v>
      </c>
      <c r="H6" s="105" t="s">
        <v>204</v>
      </c>
      <c r="I6" s="105" t="s">
        <v>205</v>
      </c>
      <c r="J6" s="105" t="s">
        <v>206</v>
      </c>
      <c r="K6" s="105">
        <v>1.0</v>
      </c>
      <c r="L6" s="105" t="s">
        <v>62</v>
      </c>
      <c r="M6" s="105" t="s">
        <v>207</v>
      </c>
      <c r="N6" s="90">
        <f t="shared" si="4"/>
        <v>80</v>
      </c>
      <c r="O6" s="90">
        <f t="shared" si="5"/>
        <v>75</v>
      </c>
      <c r="P6" s="90">
        <f t="shared" si="6"/>
        <v>78</v>
      </c>
      <c r="Q6" s="90">
        <f t="shared" si="7"/>
        <v>95.5</v>
      </c>
      <c r="R6" s="90">
        <f t="shared" si="8"/>
        <v>100</v>
      </c>
      <c r="S6" s="90">
        <f t="shared" si="9"/>
        <v>89.5</v>
      </c>
      <c r="T6" s="90">
        <f t="shared" si="10"/>
        <v>100</v>
      </c>
      <c r="U6" s="91">
        <f t="shared" si="11"/>
        <v>0</v>
      </c>
      <c r="V6" s="92">
        <f t="shared" si="12"/>
        <v>86</v>
      </c>
      <c r="W6" s="134">
        <v>20.0</v>
      </c>
      <c r="X6" s="94">
        <v>30.0</v>
      </c>
      <c r="Y6" s="94">
        <v>30.0</v>
      </c>
      <c r="Z6" s="95">
        <f t="shared" si="13"/>
        <v>80</v>
      </c>
      <c r="AA6" s="94">
        <v>50.0</v>
      </c>
      <c r="AB6" s="94">
        <v>25.0</v>
      </c>
      <c r="AC6" s="93">
        <v>1.0</v>
      </c>
      <c r="AD6" s="95">
        <f t="shared" si="14"/>
        <v>75</v>
      </c>
      <c r="AE6" s="94"/>
      <c r="AF6" s="94"/>
      <c r="AG6" s="94"/>
      <c r="AH6" s="95">
        <f t="shared" si="15"/>
        <v>0</v>
      </c>
      <c r="AI6" s="135">
        <f>iferror(VLOOKUP($F6&amp;"-"&amp;$G6,SUMATORIAS!$A$2:$K$81,2,False),"")</f>
        <v>100</v>
      </c>
      <c r="AJ6" s="135">
        <f>iferror(VLOOKUP($F6&amp;"-"&amp;$G6,SUMATORIAS!$A$2:$K$81,3,False),"")</f>
        <v>100</v>
      </c>
      <c r="AK6" s="135">
        <f>iferror(VLOOKUP($F6&amp;"-"&amp;$G6,SUMATORIAS!$A$2:$K$81,4,False),"")</f>
        <v>100</v>
      </c>
      <c r="AL6" s="135">
        <f>iferror(VLOOKUP($F6&amp;"-"&amp;$G6,SUMATORIAS!$A$2:$K$81,5,False),"")</f>
        <v>100</v>
      </c>
      <c r="AM6" s="135">
        <f>iferror(VLOOKUP($F6&amp;"-"&amp;$G6,SUMATORIAS!$A$2:$K$81,6,False),"")</f>
        <v>75</v>
      </c>
      <c r="AN6" s="135">
        <f>iferror(VLOOKUP($F6&amp;"-"&amp;$G6,SUMATORIAS!$A$2:$K$81,7,False),"")</f>
        <v>100</v>
      </c>
      <c r="AO6" s="135">
        <f>iferror(VLOOKUP($F6&amp;"-"&amp;$G6,SUMATORIAS!$A$2:$K$81,8,False),"")</f>
        <v>100</v>
      </c>
      <c r="AP6" s="135">
        <f>iferror(VLOOKUP($F6&amp;"-"&amp;$G6,SUMATORIAS!$A$2:$K$81,9,False),"")</f>
        <v>100</v>
      </c>
      <c r="AQ6" s="135">
        <f>iferror(VLOOKUP($F6&amp;"-"&amp;$G6,SUMATORIAS!$A$2:$K$81,10,False),"")</f>
        <v>80</v>
      </c>
      <c r="AR6" s="135">
        <f>iferror(VLOOKUP($F6&amp;"-"&amp;$G6,SUMATORIAS!$A$2:$K$81,11,False),"")</f>
        <v>100</v>
      </c>
      <c r="AS6" s="97"/>
      <c r="AT6" s="95">
        <f t="shared" si="16"/>
        <v>95.5</v>
      </c>
      <c r="AU6" s="97">
        <v>100.0</v>
      </c>
      <c r="AV6" s="97">
        <v>100.0</v>
      </c>
      <c r="AW6" s="97">
        <v>100.0</v>
      </c>
      <c r="AX6" s="97">
        <v>100.0</v>
      </c>
      <c r="AY6" s="97">
        <v>100.0</v>
      </c>
      <c r="AZ6" s="97">
        <v>100.0</v>
      </c>
      <c r="BA6" s="97">
        <v>100.0</v>
      </c>
      <c r="BB6" s="97">
        <v>100.0</v>
      </c>
      <c r="BC6" s="97">
        <v>100.0</v>
      </c>
      <c r="BD6" s="97">
        <v>100.0</v>
      </c>
      <c r="BE6" s="136">
        <f>ifna(VLOOKUP($M6,Cuestionario!$C$2:$F$45,3,FALSE),0)</f>
        <v>100</v>
      </c>
      <c r="BF6" s="136" t="str">
        <f>ifna(VLOOKUP($M6,Cuestionario!$C$2:$F$45,4,FALSE),0)</f>
        <v>tarea</v>
      </c>
      <c r="BG6" s="137">
        <f t="shared" si="17"/>
        <v>100</v>
      </c>
      <c r="BH6" s="97">
        <v>100.0</v>
      </c>
      <c r="BI6" s="97">
        <v>100.0</v>
      </c>
      <c r="BJ6" s="97">
        <v>100.0</v>
      </c>
      <c r="BK6" s="97">
        <v>100.0</v>
      </c>
      <c r="BL6" s="97">
        <v>95.0</v>
      </c>
      <c r="BM6" s="97">
        <v>20.0</v>
      </c>
      <c r="BN6" s="97">
        <v>30.0</v>
      </c>
      <c r="BO6" s="97">
        <v>100.0</v>
      </c>
      <c r="BP6" s="97">
        <v>90.0</v>
      </c>
      <c r="BQ6" s="97">
        <v>80.0</v>
      </c>
      <c r="BR6" s="138">
        <f>iferror((sum(BH6:BQ6,BE6)-small(BH6:BQ6,1))/10,0)</f>
        <v>89.5</v>
      </c>
      <c r="BS6" s="103">
        <v>100.0</v>
      </c>
      <c r="BT6" s="103">
        <v>100.0</v>
      </c>
      <c r="BU6" s="103">
        <v>100.0</v>
      </c>
      <c r="BV6" s="103">
        <v>100.0</v>
      </c>
      <c r="BW6" s="103">
        <v>100.0</v>
      </c>
      <c r="BX6" s="103">
        <v>100.0</v>
      </c>
      <c r="BY6" s="103">
        <v>100.0</v>
      </c>
      <c r="BZ6" s="103">
        <v>100.0</v>
      </c>
      <c r="CA6" s="97"/>
      <c r="CB6" s="95">
        <f t="shared" si="18"/>
        <v>100</v>
      </c>
    </row>
    <row r="7" ht="15.75" customHeight="1">
      <c r="A7" s="133" t="str">
        <f t="shared" si="2"/>
        <v>202169521-4</v>
      </c>
      <c r="B7" s="87">
        <f t="shared" si="3"/>
        <v>25</v>
      </c>
      <c r="C7" s="104">
        <v>3.0</v>
      </c>
      <c r="D7" s="105">
        <v>2.02169521E8</v>
      </c>
      <c r="E7" s="105">
        <v>4.0</v>
      </c>
      <c r="F7" s="105">
        <v>2.1148365E7</v>
      </c>
      <c r="G7" s="105">
        <v>2.0</v>
      </c>
      <c r="H7" s="105" t="s">
        <v>208</v>
      </c>
      <c r="I7" s="105" t="s">
        <v>209</v>
      </c>
      <c r="J7" s="105" t="s">
        <v>210</v>
      </c>
      <c r="K7" s="105">
        <v>1.0</v>
      </c>
      <c r="L7" s="105" t="s">
        <v>62</v>
      </c>
      <c r="M7" s="105" t="s">
        <v>211</v>
      </c>
      <c r="N7" s="90">
        <f t="shared" si="4"/>
        <v>40</v>
      </c>
      <c r="O7" s="90">
        <f t="shared" si="5"/>
        <v>20</v>
      </c>
      <c r="P7" s="90">
        <f t="shared" si="6"/>
        <v>25</v>
      </c>
      <c r="Q7" s="90">
        <f t="shared" si="7"/>
        <v>66</v>
      </c>
      <c r="R7" s="90">
        <f t="shared" si="8"/>
        <v>90.3</v>
      </c>
      <c r="S7" s="90">
        <f t="shared" si="9"/>
        <v>39.25</v>
      </c>
      <c r="T7" s="90">
        <f t="shared" si="10"/>
        <v>100</v>
      </c>
      <c r="U7" s="91">
        <f t="shared" si="11"/>
        <v>10</v>
      </c>
      <c r="V7" s="111">
        <f t="shared" si="12"/>
        <v>25</v>
      </c>
      <c r="W7" s="134">
        <v>20.0</v>
      </c>
      <c r="X7" s="94">
        <v>15.0</v>
      </c>
      <c r="Y7" s="94">
        <v>5.0</v>
      </c>
      <c r="Z7" s="95">
        <f t="shared" si="13"/>
        <v>40</v>
      </c>
      <c r="AA7" s="94">
        <v>5.0</v>
      </c>
      <c r="AB7" s="94">
        <v>15.0</v>
      </c>
      <c r="AC7" s="93">
        <v>1.0</v>
      </c>
      <c r="AD7" s="95">
        <f t="shared" si="14"/>
        <v>20</v>
      </c>
      <c r="AE7" s="94">
        <v>10.0</v>
      </c>
      <c r="AF7" s="94">
        <v>0.0</v>
      </c>
      <c r="AG7" s="94">
        <v>1.0</v>
      </c>
      <c r="AH7" s="95">
        <f t="shared" si="15"/>
        <v>10</v>
      </c>
      <c r="AI7" s="135">
        <f>iferror(VLOOKUP($F7&amp;"-"&amp;$G7,SUMATORIAS!$A$2:$K$81,2,False),"")</f>
        <v>100</v>
      </c>
      <c r="AJ7" s="135">
        <f>iferror(VLOOKUP($F7&amp;"-"&amp;$G7,SUMATORIAS!$A$2:$K$81,3,False),"")</f>
        <v>40</v>
      </c>
      <c r="AK7" s="135">
        <f>iferror(VLOOKUP($F7&amp;"-"&amp;$G7,SUMATORIAS!$A$2:$K$81,4,False),"")</f>
        <v>0</v>
      </c>
      <c r="AL7" s="135">
        <f>iferror(VLOOKUP($F7&amp;"-"&amp;$G7,SUMATORIAS!$A$2:$K$81,5,False),"")</f>
        <v>100</v>
      </c>
      <c r="AM7" s="135">
        <f>iferror(VLOOKUP($F7&amp;"-"&amp;$G7,SUMATORIAS!$A$2:$K$81,6,False),"")</f>
        <v>50</v>
      </c>
      <c r="AN7" s="135">
        <f>iferror(VLOOKUP($F7&amp;"-"&amp;$G7,SUMATORIAS!$A$2:$K$81,7,False),"")</f>
        <v>80</v>
      </c>
      <c r="AO7" s="135">
        <f>iferror(VLOOKUP($F7&amp;"-"&amp;$G7,SUMATORIAS!$A$2:$K$81,8,False),"")</f>
        <v>40</v>
      </c>
      <c r="AP7" s="135">
        <f>iferror(VLOOKUP($F7&amp;"-"&amp;$G7,SUMATORIAS!$A$2:$K$81,9,False),"")</f>
        <v>50</v>
      </c>
      <c r="AQ7" s="135">
        <f>iferror(VLOOKUP($F7&amp;"-"&amp;$G7,SUMATORIAS!$A$2:$K$81,10,False),"")</f>
        <v>0</v>
      </c>
      <c r="AR7" s="135">
        <f>iferror(VLOOKUP($F7&amp;"-"&amp;$G7,SUMATORIAS!$A$2:$K$81,11,False),"")</f>
        <v>100</v>
      </c>
      <c r="AS7" s="97"/>
      <c r="AT7" s="95">
        <f>iferror((SUM(AI7:AR7)-SMALL(AI7:AR7,1)+100)/10,0)</f>
        <v>66</v>
      </c>
      <c r="AU7" s="97">
        <v>91.0</v>
      </c>
      <c r="AV7" s="97">
        <v>64.0</v>
      </c>
      <c r="AW7" s="97">
        <v>92.0</v>
      </c>
      <c r="AX7" s="97">
        <v>60.0</v>
      </c>
      <c r="AY7" s="97">
        <v>96.0</v>
      </c>
      <c r="AZ7" s="97">
        <v>100.0</v>
      </c>
      <c r="BA7" s="97">
        <v>100.0</v>
      </c>
      <c r="BB7" s="97">
        <v>100.0</v>
      </c>
      <c r="BC7" s="97">
        <v>100.0</v>
      </c>
      <c r="BD7" s="97">
        <v>100.0</v>
      </c>
      <c r="BE7" s="136">
        <f>ifna(VLOOKUP($M7,Cuestionario!$C$2:$F$45,3,FALSE),0)</f>
        <v>100</v>
      </c>
      <c r="BF7" s="136" t="str">
        <f>ifna(VLOOKUP($M7,Cuestionario!$C$2:$F$45,4,FALSE),0)</f>
        <v>control</v>
      </c>
      <c r="BG7" s="137">
        <f t="shared" si="17"/>
        <v>90.3</v>
      </c>
      <c r="BH7" s="97">
        <v>95.0</v>
      </c>
      <c r="BI7" s="97">
        <v>100.0</v>
      </c>
      <c r="BJ7" s="97">
        <v>95.0</v>
      </c>
      <c r="BK7" s="139">
        <v>0.0</v>
      </c>
      <c r="BL7" s="97">
        <v>100.0</v>
      </c>
      <c r="BM7" s="97">
        <v>100.0</v>
      </c>
      <c r="BN7" s="97">
        <v>80.0</v>
      </c>
      <c r="BO7" s="97">
        <v>80.0</v>
      </c>
      <c r="BP7" s="97">
        <v>75.0</v>
      </c>
      <c r="BQ7" s="97">
        <v>60.0</v>
      </c>
      <c r="BR7" s="113">
        <f>iferror(AVERAGE(BH7:BQ7)/2,0)</f>
        <v>39.25</v>
      </c>
      <c r="BS7" s="103">
        <v>100.0</v>
      </c>
      <c r="BT7" s="103">
        <v>100.0</v>
      </c>
      <c r="BU7" s="103">
        <v>100.0</v>
      </c>
      <c r="BV7" s="103">
        <v>100.0</v>
      </c>
      <c r="BW7" s="103">
        <v>100.0</v>
      </c>
      <c r="BX7" s="103">
        <v>100.0</v>
      </c>
      <c r="BY7" s="103">
        <v>100.0</v>
      </c>
      <c r="BZ7" s="103">
        <v>100.0</v>
      </c>
      <c r="CA7" s="97"/>
      <c r="CB7" s="95">
        <f t="shared" si="18"/>
        <v>100</v>
      </c>
    </row>
    <row r="8" ht="15.75" customHeight="1">
      <c r="A8" s="133" t="str">
        <f t="shared" si="2"/>
        <v>202169533-8</v>
      </c>
      <c r="B8" s="87">
        <f t="shared" si="3"/>
        <v>78</v>
      </c>
      <c r="C8" s="104">
        <v>4.0</v>
      </c>
      <c r="D8" s="105">
        <v>2.02169533E8</v>
      </c>
      <c r="E8" s="105">
        <v>8.0</v>
      </c>
      <c r="F8" s="105">
        <v>2.1154369E7</v>
      </c>
      <c r="G8" s="105">
        <v>8.0</v>
      </c>
      <c r="H8" s="105" t="s">
        <v>212</v>
      </c>
      <c r="I8" s="105" t="s">
        <v>213</v>
      </c>
      <c r="J8" s="105" t="s">
        <v>214</v>
      </c>
      <c r="K8" s="105">
        <v>1.0</v>
      </c>
      <c r="L8" s="105" t="s">
        <v>62</v>
      </c>
      <c r="M8" s="105" t="s">
        <v>215</v>
      </c>
      <c r="N8" s="90">
        <f t="shared" si="4"/>
        <v>60</v>
      </c>
      <c r="O8" s="90">
        <f t="shared" si="5"/>
        <v>70</v>
      </c>
      <c r="P8" s="90">
        <f t="shared" si="6"/>
        <v>65</v>
      </c>
      <c r="Q8" s="90">
        <f t="shared" si="7"/>
        <v>86</v>
      </c>
      <c r="R8" s="90">
        <f t="shared" si="8"/>
        <v>90.9</v>
      </c>
      <c r="S8" s="90">
        <f t="shared" si="9"/>
        <v>94.5</v>
      </c>
      <c r="T8" s="90">
        <f t="shared" si="10"/>
        <v>100</v>
      </c>
      <c r="U8" s="91">
        <f t="shared" si="11"/>
        <v>0</v>
      </c>
      <c r="V8" s="92">
        <f t="shared" si="12"/>
        <v>78</v>
      </c>
      <c r="W8" s="134">
        <v>20.0</v>
      </c>
      <c r="X8" s="94">
        <v>30.0</v>
      </c>
      <c r="Y8" s="94">
        <v>10.0</v>
      </c>
      <c r="Z8" s="95">
        <f t="shared" si="13"/>
        <v>60</v>
      </c>
      <c r="AA8" s="94">
        <v>55.0</v>
      </c>
      <c r="AB8" s="94">
        <v>15.0</v>
      </c>
      <c r="AC8" s="93">
        <v>1.0</v>
      </c>
      <c r="AD8" s="95">
        <f t="shared" si="14"/>
        <v>70</v>
      </c>
      <c r="AE8" s="94"/>
      <c r="AF8" s="94"/>
      <c r="AG8" s="94"/>
      <c r="AH8" s="95">
        <f t="shared" si="15"/>
        <v>0</v>
      </c>
      <c r="AI8" s="135">
        <f>iferror(VLOOKUP($F8&amp;"-"&amp;$G8,SUMATORIAS!$A$2:$K$81,2,False),"")</f>
        <v>100</v>
      </c>
      <c r="AJ8" s="135">
        <f>iferror(VLOOKUP($F8&amp;"-"&amp;$G8,SUMATORIAS!$A$2:$K$81,3,False),"")</f>
        <v>100</v>
      </c>
      <c r="AK8" s="135">
        <f>iferror(VLOOKUP($F8&amp;"-"&amp;$G8,SUMATORIAS!$A$2:$K$81,4,False),"")</f>
        <v>100</v>
      </c>
      <c r="AL8" s="135">
        <f>iferror(VLOOKUP($F8&amp;"-"&amp;$G8,SUMATORIAS!$A$2:$K$81,5,False),"")</f>
        <v>80</v>
      </c>
      <c r="AM8" s="135">
        <f>iferror(VLOOKUP($F8&amp;"-"&amp;$G8,SUMATORIAS!$A$2:$K$81,6,False),"")</f>
        <v>100</v>
      </c>
      <c r="AN8" s="135">
        <f>iferror(VLOOKUP($F8&amp;"-"&amp;$G8,SUMATORIAS!$A$2:$K$81,7,False),"")</f>
        <v>80</v>
      </c>
      <c r="AO8" s="135">
        <f>iferror(VLOOKUP($F8&amp;"-"&amp;$G8,SUMATORIAS!$A$2:$K$81,8,False),"")</f>
        <v>100</v>
      </c>
      <c r="AP8" s="135">
        <f>iferror(VLOOKUP($F8&amp;"-"&amp;$G8,SUMATORIAS!$A$2:$K$81,9,False),"")</f>
        <v>80</v>
      </c>
      <c r="AQ8" s="135">
        <f>iferror(VLOOKUP($F8&amp;"-"&amp;$G8,SUMATORIAS!$A$2:$K$81,10,False),"")</f>
        <v>20</v>
      </c>
      <c r="AR8" s="135">
        <f>iferror(VLOOKUP($F8&amp;"-"&amp;$G8,SUMATORIAS!$A$2:$K$81,11,False),"")</f>
        <v>100</v>
      </c>
      <c r="AS8" s="97"/>
      <c r="AT8" s="95">
        <f t="shared" ref="AT8:AT10" si="19">iferror(AVERAGE(AI8:AS8),0)</f>
        <v>86</v>
      </c>
      <c r="AU8" s="97">
        <v>100.0</v>
      </c>
      <c r="AV8" s="97">
        <v>100.0</v>
      </c>
      <c r="AW8" s="97">
        <v>100.0</v>
      </c>
      <c r="AX8" s="97">
        <v>100.0</v>
      </c>
      <c r="AY8" s="97">
        <v>100.0</v>
      </c>
      <c r="AZ8" s="97">
        <v>100.0</v>
      </c>
      <c r="BA8" s="97">
        <v>100.0</v>
      </c>
      <c r="BB8" s="97">
        <v>100.0</v>
      </c>
      <c r="BC8" s="97">
        <v>9.0</v>
      </c>
      <c r="BD8" s="97">
        <v>100.0</v>
      </c>
      <c r="BE8" s="136">
        <f>ifna(VLOOKUP($M8,Cuestionario!$C$2:$F$45,3,FALSE),0)</f>
        <v>0</v>
      </c>
      <c r="BF8" s="136">
        <f>ifna(VLOOKUP($M8,Cuestionario!$C$2:$F$45,4,FALSE),0)</f>
        <v>0</v>
      </c>
      <c r="BG8" s="137">
        <f t="shared" si="17"/>
        <v>90.9</v>
      </c>
      <c r="BH8" s="97">
        <v>100.0</v>
      </c>
      <c r="BI8" s="97">
        <v>100.0</v>
      </c>
      <c r="BJ8" s="97">
        <v>100.0</v>
      </c>
      <c r="BK8" s="97">
        <v>100.0</v>
      </c>
      <c r="BL8" s="97">
        <v>100.0</v>
      </c>
      <c r="BM8" s="97">
        <v>75.0</v>
      </c>
      <c r="BN8" s="97">
        <v>90.0</v>
      </c>
      <c r="BO8" s="97">
        <v>90.0</v>
      </c>
      <c r="BP8" s="97">
        <v>90.0</v>
      </c>
      <c r="BQ8" s="97">
        <v>100.0</v>
      </c>
      <c r="BR8" s="138">
        <f t="shared" ref="BR8:BR11" si="20">iferror(AVERAGE(BH8:BQ8),0)</f>
        <v>94.5</v>
      </c>
      <c r="BS8" s="103">
        <v>100.0</v>
      </c>
      <c r="BT8" s="103">
        <v>100.0</v>
      </c>
      <c r="BU8" s="103">
        <v>100.0</v>
      </c>
      <c r="BV8" s="103">
        <v>100.0</v>
      </c>
      <c r="BW8" s="103">
        <v>100.0</v>
      </c>
      <c r="BX8" s="103">
        <v>100.0</v>
      </c>
      <c r="BY8" s="103">
        <v>100.0</v>
      </c>
      <c r="BZ8" s="103">
        <v>100.0</v>
      </c>
      <c r="CA8" s="97"/>
      <c r="CB8" s="95">
        <f t="shared" si="18"/>
        <v>100</v>
      </c>
    </row>
    <row r="9" ht="15.75" customHeight="1">
      <c r="A9" s="133" t="str">
        <f t="shared" si="2"/>
        <v>202060650-1</v>
      </c>
      <c r="B9" s="87">
        <f t="shared" si="3"/>
        <v>75</v>
      </c>
      <c r="C9" s="104">
        <v>5.0</v>
      </c>
      <c r="D9" s="105">
        <v>2.0206065E8</v>
      </c>
      <c r="E9" s="105">
        <v>1.0</v>
      </c>
      <c r="F9" s="105">
        <v>2.4849862E7</v>
      </c>
      <c r="G9" s="105">
        <v>5.0</v>
      </c>
      <c r="H9" s="105" t="s">
        <v>216</v>
      </c>
      <c r="I9" s="105" t="s">
        <v>217</v>
      </c>
      <c r="J9" s="105" t="s">
        <v>218</v>
      </c>
      <c r="K9" s="105">
        <v>1.0</v>
      </c>
      <c r="L9" s="105" t="s">
        <v>97</v>
      </c>
      <c r="M9" s="105" t="s">
        <v>219</v>
      </c>
      <c r="N9" s="90">
        <f t="shared" si="4"/>
        <v>35</v>
      </c>
      <c r="O9" s="90">
        <f t="shared" si="5"/>
        <v>100</v>
      </c>
      <c r="P9" s="90">
        <f t="shared" si="6"/>
        <v>68</v>
      </c>
      <c r="Q9" s="90">
        <f t="shared" si="7"/>
        <v>76</v>
      </c>
      <c r="R9" s="90">
        <f t="shared" si="8"/>
        <v>90</v>
      </c>
      <c r="S9" s="90">
        <f t="shared" si="9"/>
        <v>80</v>
      </c>
      <c r="T9" s="90">
        <f t="shared" si="10"/>
        <v>100</v>
      </c>
      <c r="U9" s="91">
        <f t="shared" si="11"/>
        <v>0</v>
      </c>
      <c r="V9" s="92">
        <f t="shared" si="12"/>
        <v>75</v>
      </c>
      <c r="W9" s="134">
        <v>20.0</v>
      </c>
      <c r="X9" s="94">
        <v>15.0</v>
      </c>
      <c r="Y9" s="94">
        <v>0.0</v>
      </c>
      <c r="Z9" s="95">
        <f t="shared" si="13"/>
        <v>35</v>
      </c>
      <c r="AA9" s="94">
        <v>60.0</v>
      </c>
      <c r="AB9" s="94">
        <v>40.0</v>
      </c>
      <c r="AC9" s="93">
        <v>1.0</v>
      </c>
      <c r="AD9" s="95">
        <f t="shared" si="14"/>
        <v>100</v>
      </c>
      <c r="AE9" s="94"/>
      <c r="AF9" s="94"/>
      <c r="AG9" s="94"/>
      <c r="AH9" s="95">
        <f t="shared" si="15"/>
        <v>0</v>
      </c>
      <c r="AI9" s="135">
        <f>iferror(VLOOKUP($F9&amp;"-"&amp;$G9,SUMATORIAS!$A$2:$K$81,2,False),"")</f>
        <v>100</v>
      </c>
      <c r="AJ9" s="135">
        <f>iferror(VLOOKUP($F9&amp;"-"&amp;$G9,SUMATORIAS!$A$2:$K$81,3,False),"")</f>
        <v>100</v>
      </c>
      <c r="AK9" s="135">
        <f>iferror(VLOOKUP($F9&amp;"-"&amp;$G9,SUMATORIAS!$A$2:$K$81,4,False),"")</f>
        <v>0</v>
      </c>
      <c r="AL9" s="135">
        <f>iferror(VLOOKUP($F9&amp;"-"&amp;$G9,SUMATORIAS!$A$2:$K$81,5,False),"")</f>
        <v>100</v>
      </c>
      <c r="AM9" s="135">
        <f>iferror(VLOOKUP($F9&amp;"-"&amp;$G9,SUMATORIAS!$A$2:$K$81,6,False),"")</f>
        <v>100</v>
      </c>
      <c r="AN9" s="135">
        <f>iferror(VLOOKUP($F9&amp;"-"&amp;$G9,SUMATORIAS!$A$2:$K$81,7,False),"")</f>
        <v>100</v>
      </c>
      <c r="AO9" s="135">
        <f>iferror(VLOOKUP($F9&amp;"-"&amp;$G9,SUMATORIAS!$A$2:$K$81,8,False),"")</f>
        <v>100</v>
      </c>
      <c r="AP9" s="135">
        <f>iferror(VLOOKUP($F9&amp;"-"&amp;$G9,SUMATORIAS!$A$2:$K$81,9,False),"")</f>
        <v>0</v>
      </c>
      <c r="AQ9" s="135">
        <f>iferror(VLOOKUP($F9&amp;"-"&amp;$G9,SUMATORIAS!$A$2:$K$81,10,False),"")</f>
        <v>60</v>
      </c>
      <c r="AR9" s="135">
        <f>iferror(VLOOKUP($F9&amp;"-"&amp;$G9,SUMATORIAS!$A$2:$K$81,11,False),"")</f>
        <v>100</v>
      </c>
      <c r="AS9" s="97"/>
      <c r="AT9" s="95">
        <f t="shared" si="19"/>
        <v>76</v>
      </c>
      <c r="AU9" s="97">
        <v>0.0</v>
      </c>
      <c r="AV9" s="97">
        <v>100.0</v>
      </c>
      <c r="AW9" s="97">
        <v>100.0</v>
      </c>
      <c r="AX9" s="97">
        <v>100.0</v>
      </c>
      <c r="AY9" s="97">
        <v>100.0</v>
      </c>
      <c r="AZ9" s="97">
        <v>100.0</v>
      </c>
      <c r="BA9" s="97">
        <v>100.0</v>
      </c>
      <c r="BB9" s="97">
        <v>100.0</v>
      </c>
      <c r="BC9" s="97">
        <v>100.0</v>
      </c>
      <c r="BD9" s="97">
        <v>100.0</v>
      </c>
      <c r="BE9" s="136">
        <f>ifna(VLOOKUP($M9,Cuestionario!$C$2:$F$45,3,FALSE),0)</f>
        <v>0</v>
      </c>
      <c r="BF9" s="136">
        <f>ifna(VLOOKUP($M9,Cuestionario!$C$2:$F$45,4,FALSE),0)</f>
        <v>0</v>
      </c>
      <c r="BG9" s="137">
        <f t="shared" si="17"/>
        <v>90</v>
      </c>
      <c r="BH9" s="97">
        <v>100.0</v>
      </c>
      <c r="BI9" s="97">
        <v>100.0</v>
      </c>
      <c r="BJ9" s="97">
        <v>100.0</v>
      </c>
      <c r="BK9" s="97">
        <v>100.0</v>
      </c>
      <c r="BL9" s="97">
        <v>100.0</v>
      </c>
      <c r="BM9" s="97">
        <v>100.0</v>
      </c>
      <c r="BN9" s="97">
        <v>0.0</v>
      </c>
      <c r="BO9" s="97">
        <v>100.0</v>
      </c>
      <c r="BP9" s="97">
        <v>100.0</v>
      </c>
      <c r="BQ9" s="97">
        <v>0.0</v>
      </c>
      <c r="BR9" s="138">
        <f t="shared" si="20"/>
        <v>80</v>
      </c>
      <c r="BS9" s="103">
        <v>100.0</v>
      </c>
      <c r="BT9" s="103">
        <v>100.0</v>
      </c>
      <c r="BU9" s="103">
        <v>100.0</v>
      </c>
      <c r="BV9" s="103">
        <v>100.0</v>
      </c>
      <c r="BW9" s="103">
        <v>100.0</v>
      </c>
      <c r="BX9" s="103">
        <v>100.0</v>
      </c>
      <c r="BY9" s="103">
        <v>100.0</v>
      </c>
      <c r="BZ9" s="103">
        <v>100.0</v>
      </c>
      <c r="CA9" s="97"/>
      <c r="CB9" s="95">
        <f t="shared" si="18"/>
        <v>100</v>
      </c>
    </row>
    <row r="10" ht="15.75" customHeight="1">
      <c r="A10" s="133" t="str">
        <f t="shared" si="2"/>
        <v>202169534-6</v>
      </c>
      <c r="B10" s="87">
        <f t="shared" si="3"/>
        <v>71</v>
      </c>
      <c r="C10" s="104">
        <v>6.0</v>
      </c>
      <c r="D10" s="105">
        <v>2.02169534E8</v>
      </c>
      <c r="E10" s="105">
        <v>6.0</v>
      </c>
      <c r="F10" s="105">
        <v>2.1078663E7</v>
      </c>
      <c r="G10" s="105">
        <v>5.0</v>
      </c>
      <c r="H10" s="105" t="s">
        <v>220</v>
      </c>
      <c r="I10" s="105" t="s">
        <v>221</v>
      </c>
      <c r="J10" s="105" t="s">
        <v>222</v>
      </c>
      <c r="K10" s="105">
        <v>1.0</v>
      </c>
      <c r="L10" s="105" t="s">
        <v>62</v>
      </c>
      <c r="M10" s="105" t="s">
        <v>223</v>
      </c>
      <c r="N10" s="90">
        <f t="shared" si="4"/>
        <v>43</v>
      </c>
      <c r="O10" s="90">
        <f t="shared" si="5"/>
        <v>100</v>
      </c>
      <c r="P10" s="90">
        <f t="shared" si="6"/>
        <v>72</v>
      </c>
      <c r="Q10" s="90">
        <f t="shared" si="7"/>
        <v>60</v>
      </c>
      <c r="R10" s="90">
        <f t="shared" si="8"/>
        <v>33</v>
      </c>
      <c r="S10" s="90">
        <f t="shared" si="9"/>
        <v>94</v>
      </c>
      <c r="T10" s="90">
        <f t="shared" si="10"/>
        <v>55</v>
      </c>
      <c r="U10" s="91">
        <f t="shared" si="11"/>
        <v>0</v>
      </c>
      <c r="V10" s="92">
        <f t="shared" si="12"/>
        <v>71</v>
      </c>
      <c r="W10" s="134">
        <v>13.0</v>
      </c>
      <c r="X10" s="94">
        <v>30.0</v>
      </c>
      <c r="Y10" s="94">
        <v>0.0</v>
      </c>
      <c r="Z10" s="95">
        <f t="shared" si="13"/>
        <v>43</v>
      </c>
      <c r="AA10" s="94">
        <v>60.0</v>
      </c>
      <c r="AB10" s="94">
        <v>40.0</v>
      </c>
      <c r="AC10" s="93">
        <v>1.0</v>
      </c>
      <c r="AD10" s="95">
        <f t="shared" si="14"/>
        <v>100</v>
      </c>
      <c r="AE10" s="94"/>
      <c r="AF10" s="94"/>
      <c r="AG10" s="94"/>
      <c r="AH10" s="95">
        <f t="shared" si="15"/>
        <v>0</v>
      </c>
      <c r="AI10" s="135">
        <f>iferror(VLOOKUP($F10&amp;"-"&amp;$G10,SUMATORIAS!$A$2:$K$81,2,False),"")</f>
        <v>100</v>
      </c>
      <c r="AJ10" s="135">
        <f>iferror(VLOOKUP($F10&amp;"-"&amp;$G10,SUMATORIAS!$A$2:$K$81,3,False),"")</f>
        <v>60</v>
      </c>
      <c r="AK10" s="135">
        <f>iferror(VLOOKUP($F10&amp;"-"&amp;$G10,SUMATORIAS!$A$2:$K$81,4,False),"")</f>
        <v>0</v>
      </c>
      <c r="AL10" s="135">
        <f>iferror(VLOOKUP($F10&amp;"-"&amp;$G10,SUMATORIAS!$A$2:$K$81,5,False),"")</f>
        <v>60</v>
      </c>
      <c r="AM10" s="135">
        <f>iferror(VLOOKUP($F10&amp;"-"&amp;$G10,SUMATORIAS!$A$2:$K$81,6,False),"")</f>
        <v>50</v>
      </c>
      <c r="AN10" s="135">
        <f>iferror(VLOOKUP($F10&amp;"-"&amp;$G10,SUMATORIAS!$A$2:$K$81,7,False),"")</f>
        <v>20</v>
      </c>
      <c r="AO10" s="135">
        <f>iferror(VLOOKUP($F10&amp;"-"&amp;$G10,SUMATORIAS!$A$2:$K$81,8,False),"")</f>
        <v>50</v>
      </c>
      <c r="AP10" s="135">
        <f>iferror(VLOOKUP($F10&amp;"-"&amp;$G10,SUMATORIAS!$A$2:$K$81,9,False),"")</f>
        <v>100</v>
      </c>
      <c r="AQ10" s="135">
        <f>iferror(VLOOKUP($F10&amp;"-"&amp;$G10,SUMATORIAS!$A$2:$K$81,10,False),"")</f>
        <v>60</v>
      </c>
      <c r="AR10" s="135">
        <f>iferror(VLOOKUP($F10&amp;"-"&amp;$G10,SUMATORIAS!$A$2:$K$81,11,False),"")</f>
        <v>100</v>
      </c>
      <c r="AS10" s="97"/>
      <c r="AT10" s="95">
        <f t="shared" si="19"/>
        <v>60</v>
      </c>
      <c r="AU10" s="97">
        <v>82.0</v>
      </c>
      <c r="AV10" s="97">
        <v>89.0</v>
      </c>
      <c r="AW10" s="97">
        <v>0.0</v>
      </c>
      <c r="AX10" s="97">
        <v>81.0</v>
      </c>
      <c r="AY10" s="97">
        <v>0.0</v>
      </c>
      <c r="AZ10" s="97">
        <v>0.0</v>
      </c>
      <c r="BA10" s="97">
        <v>0.0</v>
      </c>
      <c r="BB10" s="97">
        <v>78.0</v>
      </c>
      <c r="BC10" s="97">
        <v>0.0</v>
      </c>
      <c r="BD10" s="97">
        <v>0.0</v>
      </c>
      <c r="BE10" s="136">
        <f>ifna(VLOOKUP($M10,Cuestionario!$C$2:$F$45,3,FALSE),0)</f>
        <v>0</v>
      </c>
      <c r="BF10" s="136">
        <f>ifna(VLOOKUP($M10,Cuestionario!$C$2:$F$45,4,FALSE),0)</f>
        <v>0</v>
      </c>
      <c r="BG10" s="137">
        <f t="shared" si="17"/>
        <v>33</v>
      </c>
      <c r="BH10" s="97">
        <v>100.0</v>
      </c>
      <c r="BI10" s="97">
        <v>100.0</v>
      </c>
      <c r="BJ10" s="97">
        <v>95.0</v>
      </c>
      <c r="BK10" s="97">
        <v>95.0</v>
      </c>
      <c r="BL10" s="97">
        <v>75.0</v>
      </c>
      <c r="BM10" s="97">
        <v>100.0</v>
      </c>
      <c r="BN10" s="97">
        <v>85.0</v>
      </c>
      <c r="BO10" s="97">
        <v>100.0</v>
      </c>
      <c r="BP10" s="97">
        <v>90.0</v>
      </c>
      <c r="BQ10" s="97">
        <v>100.0</v>
      </c>
      <c r="BR10" s="138">
        <f t="shared" si="20"/>
        <v>94</v>
      </c>
      <c r="BS10" s="103">
        <v>0.0</v>
      </c>
      <c r="BT10" s="103">
        <v>40.0</v>
      </c>
      <c r="BU10" s="103">
        <v>0.0</v>
      </c>
      <c r="BV10" s="103">
        <v>100.0</v>
      </c>
      <c r="BW10" s="103">
        <v>0.0</v>
      </c>
      <c r="BX10" s="103">
        <v>100.0</v>
      </c>
      <c r="BY10" s="103">
        <v>100.0</v>
      </c>
      <c r="BZ10" s="103">
        <v>100.0</v>
      </c>
      <c r="CA10" s="97"/>
      <c r="CB10" s="95">
        <f t="shared" si="18"/>
        <v>55</v>
      </c>
    </row>
    <row r="11" ht="15.75" customHeight="1">
      <c r="A11" s="133" t="str">
        <f t="shared" si="2"/>
        <v>202069555-5</v>
      </c>
      <c r="B11" s="87">
        <f t="shared" si="3"/>
        <v>12</v>
      </c>
      <c r="C11" s="104">
        <v>7.0</v>
      </c>
      <c r="D11" s="105">
        <v>2.02069555E8</v>
      </c>
      <c r="E11" s="105">
        <v>5.0</v>
      </c>
      <c r="F11" s="105">
        <v>2.0685439E7</v>
      </c>
      <c r="G11" s="105">
        <v>1.0</v>
      </c>
      <c r="H11" s="105" t="s">
        <v>224</v>
      </c>
      <c r="I11" s="105" t="s">
        <v>225</v>
      </c>
      <c r="J11" s="105" t="s">
        <v>132</v>
      </c>
      <c r="K11" s="105">
        <v>1.0</v>
      </c>
      <c r="L11" s="105" t="s">
        <v>62</v>
      </c>
      <c r="M11" s="105" t="s">
        <v>226</v>
      </c>
      <c r="N11" s="90">
        <f t="shared" si="4"/>
        <v>23</v>
      </c>
      <c r="O11" s="90">
        <f t="shared" si="5"/>
        <v>0</v>
      </c>
      <c r="P11" s="90">
        <f t="shared" si="6"/>
        <v>12</v>
      </c>
      <c r="Q11" s="90">
        <f t="shared" si="7"/>
        <v>69.5</v>
      </c>
      <c r="R11" s="90">
        <f t="shared" si="8"/>
        <v>34.1</v>
      </c>
      <c r="S11" s="90">
        <f t="shared" si="9"/>
        <v>50</v>
      </c>
      <c r="T11" s="90">
        <f t="shared" si="10"/>
        <v>9.375</v>
      </c>
      <c r="U11" s="91">
        <f t="shared" si="11"/>
        <v>0</v>
      </c>
      <c r="V11" s="92">
        <f t="shared" si="12"/>
        <v>12</v>
      </c>
      <c r="W11" s="134">
        <v>18.0</v>
      </c>
      <c r="X11" s="94">
        <v>5.0</v>
      </c>
      <c r="Y11" s="94">
        <v>0.0</v>
      </c>
      <c r="Z11" s="95">
        <f t="shared" si="13"/>
        <v>23</v>
      </c>
      <c r="AA11" s="94">
        <v>0.0</v>
      </c>
      <c r="AB11" s="94">
        <v>0.0</v>
      </c>
      <c r="AC11" s="93"/>
      <c r="AD11" s="95">
        <f t="shared" si="14"/>
        <v>0</v>
      </c>
      <c r="AE11" s="94"/>
      <c r="AF11" s="94"/>
      <c r="AG11" s="94"/>
      <c r="AH11" s="95">
        <f t="shared" si="15"/>
        <v>0</v>
      </c>
      <c r="AI11" s="135">
        <f>iferror(VLOOKUP($F11&amp;"-"&amp;$G11,SUMATORIAS!$A$2:$K$81,2,False),"")</f>
        <v>40</v>
      </c>
      <c r="AJ11" s="135">
        <f>iferror(VLOOKUP($F11&amp;"-"&amp;$G11,SUMATORIAS!$A$2:$K$81,3,False),"")</f>
        <v>100</v>
      </c>
      <c r="AK11" s="135">
        <f>iferror(VLOOKUP($F11&amp;"-"&amp;$G11,SUMATORIAS!$A$2:$K$81,4,False),"")</f>
        <v>100</v>
      </c>
      <c r="AL11" s="135">
        <f>iferror(VLOOKUP($F11&amp;"-"&amp;$G11,SUMATORIAS!$A$2:$K$81,5,False),"")</f>
        <v>80</v>
      </c>
      <c r="AM11" s="135">
        <f>iferror(VLOOKUP($F11&amp;"-"&amp;$G11,SUMATORIAS!$A$2:$K$81,6,False),"")</f>
        <v>75</v>
      </c>
      <c r="AN11" s="135">
        <f>iferror(VLOOKUP($F11&amp;"-"&amp;$G11,SUMATORIAS!$A$2:$K$81,7,False),"")</f>
        <v>0</v>
      </c>
      <c r="AO11" s="135">
        <f>iferror(VLOOKUP($F11&amp;"-"&amp;$G11,SUMATORIAS!$A$2:$K$81,8,False),"")</f>
        <v>80</v>
      </c>
      <c r="AP11" s="135">
        <f>iferror(VLOOKUP($F11&amp;"-"&amp;$G11,SUMATORIAS!$A$2:$K$81,9,False),"")</f>
        <v>80</v>
      </c>
      <c r="AQ11" s="135">
        <f>iferror(VLOOKUP($F11&amp;"-"&amp;$G11,SUMATORIAS!$A$2:$K$81,10,False),"")</f>
        <v>0</v>
      </c>
      <c r="AR11" s="135">
        <f>iferror(VLOOKUP($F11&amp;"-"&amp;$G11,SUMATORIAS!$A$2:$K$81,11,False),"")</f>
        <v>40</v>
      </c>
      <c r="AS11" s="97"/>
      <c r="AT11" s="95">
        <f>iferror((SUM(AI11:AR11)-SMALL(AI11:AR11,1)+100)/10,0)</f>
        <v>69.5</v>
      </c>
      <c r="AU11" s="97">
        <v>94.0</v>
      </c>
      <c r="AV11" s="97">
        <v>84.0</v>
      </c>
      <c r="AW11" s="97">
        <v>77.0</v>
      </c>
      <c r="AX11" s="97">
        <v>0.0</v>
      </c>
      <c r="AY11" s="97">
        <v>0.0</v>
      </c>
      <c r="AZ11" s="97">
        <v>45.0</v>
      </c>
      <c r="BA11" s="97">
        <v>0.0</v>
      </c>
      <c r="BB11" s="97">
        <v>41.0</v>
      </c>
      <c r="BC11" s="97">
        <v>0.0</v>
      </c>
      <c r="BD11" s="97">
        <v>0.0</v>
      </c>
      <c r="BE11" s="136">
        <f>ifna(VLOOKUP($M11,Cuestionario!$C$2:$F$45,3,FALSE),0)</f>
        <v>100</v>
      </c>
      <c r="BF11" s="136" t="str">
        <f>ifna(VLOOKUP($M11,Cuestionario!$C$2:$F$45,4,FALSE),0)</f>
        <v>control</v>
      </c>
      <c r="BG11" s="137">
        <f t="shared" si="17"/>
        <v>34.1</v>
      </c>
      <c r="BH11" s="97">
        <v>65.0</v>
      </c>
      <c r="BI11" s="97">
        <v>100.0</v>
      </c>
      <c r="BJ11" s="97">
        <v>80.0</v>
      </c>
      <c r="BK11" s="97">
        <v>100.0</v>
      </c>
      <c r="BL11" s="97">
        <v>80.0</v>
      </c>
      <c r="BM11" s="97">
        <v>75.0</v>
      </c>
      <c r="BN11" s="97">
        <v>0.0</v>
      </c>
      <c r="BO11" s="97">
        <v>0.0</v>
      </c>
      <c r="BP11" s="97">
        <v>0.0</v>
      </c>
      <c r="BQ11" s="97">
        <v>0.0</v>
      </c>
      <c r="BR11" s="138">
        <f t="shared" si="20"/>
        <v>50</v>
      </c>
      <c r="BS11" s="103">
        <v>75.0</v>
      </c>
      <c r="BT11" s="103">
        <v>0.0</v>
      </c>
      <c r="BU11" s="103">
        <v>0.0</v>
      </c>
      <c r="BV11" s="103">
        <v>0.0</v>
      </c>
      <c r="BW11" s="103">
        <v>0.0</v>
      </c>
      <c r="BX11" s="103">
        <v>0.0</v>
      </c>
      <c r="BY11" s="103">
        <v>0.0</v>
      </c>
      <c r="BZ11" s="103">
        <v>0.0</v>
      </c>
      <c r="CA11" s="97"/>
      <c r="CB11" s="95">
        <f t="shared" si="18"/>
        <v>9.375</v>
      </c>
    </row>
    <row r="12" ht="15.75" customHeight="1">
      <c r="A12" s="133" t="str">
        <f t="shared" si="2"/>
        <v>202169538-9</v>
      </c>
      <c r="B12" s="87">
        <f t="shared" si="3"/>
        <v>77</v>
      </c>
      <c r="C12" s="104">
        <v>8.0</v>
      </c>
      <c r="D12" s="105">
        <v>2.02169538E8</v>
      </c>
      <c r="E12" s="105">
        <v>9.0</v>
      </c>
      <c r="F12" s="105">
        <v>2.1178578E7</v>
      </c>
      <c r="G12" s="105">
        <v>0.0</v>
      </c>
      <c r="H12" s="105" t="s">
        <v>120</v>
      </c>
      <c r="I12" s="105" t="s">
        <v>70</v>
      </c>
      <c r="J12" s="105" t="s">
        <v>227</v>
      </c>
      <c r="K12" s="105">
        <v>1.0</v>
      </c>
      <c r="L12" s="105" t="s">
        <v>62</v>
      </c>
      <c r="M12" s="105" t="s">
        <v>228</v>
      </c>
      <c r="N12" s="90">
        <f t="shared" si="4"/>
        <v>40</v>
      </c>
      <c r="O12" s="90">
        <f t="shared" si="5"/>
        <v>85</v>
      </c>
      <c r="P12" s="90">
        <f t="shared" si="6"/>
        <v>63</v>
      </c>
      <c r="Q12" s="90">
        <f t="shared" si="7"/>
        <v>90</v>
      </c>
      <c r="R12" s="90">
        <f t="shared" si="8"/>
        <v>67.6</v>
      </c>
      <c r="S12" s="90">
        <f t="shared" si="9"/>
        <v>100</v>
      </c>
      <c r="T12" s="90">
        <f t="shared" si="10"/>
        <v>87.5</v>
      </c>
      <c r="U12" s="91">
        <f t="shared" si="11"/>
        <v>0</v>
      </c>
      <c r="V12" s="92">
        <f t="shared" si="12"/>
        <v>77</v>
      </c>
      <c r="W12" s="134">
        <v>20.0</v>
      </c>
      <c r="X12" s="94">
        <v>20.0</v>
      </c>
      <c r="Y12" s="94">
        <v>0.0</v>
      </c>
      <c r="Z12" s="95">
        <f t="shared" si="13"/>
        <v>40</v>
      </c>
      <c r="AA12" s="94">
        <v>60.0</v>
      </c>
      <c r="AB12" s="94">
        <v>25.0</v>
      </c>
      <c r="AC12" s="93">
        <v>1.0</v>
      </c>
      <c r="AD12" s="95">
        <f t="shared" si="14"/>
        <v>85</v>
      </c>
      <c r="AE12" s="94"/>
      <c r="AF12" s="94"/>
      <c r="AG12" s="94"/>
      <c r="AH12" s="95">
        <f t="shared" si="15"/>
        <v>0</v>
      </c>
      <c r="AI12" s="135">
        <f>iferror(VLOOKUP($F12&amp;"-"&amp;$G12,SUMATORIAS!$A$2:$K$81,2,False),"")</f>
        <v>100</v>
      </c>
      <c r="AJ12" s="135">
        <f>iferror(VLOOKUP($F12&amp;"-"&amp;$G12,SUMATORIAS!$A$2:$K$81,3,False),"")</f>
        <v>100</v>
      </c>
      <c r="AK12" s="135">
        <f>iferror(VLOOKUP($F12&amp;"-"&amp;$G12,SUMATORIAS!$A$2:$K$81,4,False),"")</f>
        <v>100</v>
      </c>
      <c r="AL12" s="135">
        <f>iferror(VLOOKUP($F12&amp;"-"&amp;$G12,SUMATORIAS!$A$2:$K$81,5,False),"")</f>
        <v>100</v>
      </c>
      <c r="AM12" s="135">
        <f>iferror(VLOOKUP($F12&amp;"-"&amp;$G12,SUMATORIAS!$A$2:$K$81,6,False),"")</f>
        <v>100</v>
      </c>
      <c r="AN12" s="135">
        <f>iferror(VLOOKUP($F12&amp;"-"&amp;$G12,SUMATORIAS!$A$2:$K$81,7,False),"")</f>
        <v>40</v>
      </c>
      <c r="AO12" s="135">
        <f>iferror(VLOOKUP($F12&amp;"-"&amp;$G12,SUMATORIAS!$A$2:$K$81,8,False),"")</f>
        <v>100</v>
      </c>
      <c r="AP12" s="135">
        <f>iferror(VLOOKUP($F12&amp;"-"&amp;$G12,SUMATORIAS!$A$2:$K$81,9,False),"")</f>
        <v>100</v>
      </c>
      <c r="AQ12" s="135">
        <f>iferror(VLOOKUP($F12&amp;"-"&amp;$G12,SUMATORIAS!$A$2:$K$81,10,False),"")</f>
        <v>60</v>
      </c>
      <c r="AR12" s="135">
        <f>iferror(VLOOKUP($F12&amp;"-"&amp;$G12,SUMATORIAS!$A$2:$K$81,11,False),"")</f>
        <v>100</v>
      </c>
      <c r="AS12" s="97"/>
      <c r="AT12" s="95">
        <f t="shared" ref="AT12:AT13" si="21">iferror(AVERAGE(AI12:AS12),0)</f>
        <v>90</v>
      </c>
      <c r="AU12" s="97">
        <v>100.0</v>
      </c>
      <c r="AV12" s="97">
        <v>88.0</v>
      </c>
      <c r="AW12" s="97">
        <v>84.0</v>
      </c>
      <c r="AX12" s="97">
        <v>92.0</v>
      </c>
      <c r="AY12" s="97">
        <v>100.0</v>
      </c>
      <c r="AZ12" s="97">
        <v>15.0</v>
      </c>
      <c r="BA12" s="97">
        <v>97.0</v>
      </c>
      <c r="BB12" s="97">
        <v>0.0</v>
      </c>
      <c r="BC12" s="97">
        <v>0.0</v>
      </c>
      <c r="BD12" s="97">
        <v>100.0</v>
      </c>
      <c r="BE12" s="136">
        <f>ifna(VLOOKUP($M12,Cuestionario!$C$2:$F$45,3,FALSE),0)</f>
        <v>100</v>
      </c>
      <c r="BF12" s="136" t="str">
        <f>ifna(VLOOKUP($M12,Cuestionario!$C$2:$F$45,4,FALSE),0)</f>
        <v>tarea</v>
      </c>
      <c r="BG12" s="137">
        <f t="shared" si="17"/>
        <v>67.6</v>
      </c>
      <c r="BH12" s="97">
        <v>100.0</v>
      </c>
      <c r="BI12" s="97">
        <v>100.0</v>
      </c>
      <c r="BJ12" s="97">
        <v>100.0</v>
      </c>
      <c r="BK12" s="97">
        <v>100.0</v>
      </c>
      <c r="BL12" s="97">
        <v>100.0</v>
      </c>
      <c r="BM12" s="97">
        <v>0.0</v>
      </c>
      <c r="BN12" s="97">
        <v>100.0</v>
      </c>
      <c r="BO12" s="97">
        <v>100.0</v>
      </c>
      <c r="BP12" s="97">
        <v>100.0</v>
      </c>
      <c r="BQ12" s="97">
        <v>100.0</v>
      </c>
      <c r="BR12" s="138">
        <f>iferror((sum(BH12:BQ12,BE12)-small(BH12:BQ12,1))/10,0)</f>
        <v>100</v>
      </c>
      <c r="BS12" s="103">
        <v>100.0</v>
      </c>
      <c r="BT12" s="103">
        <v>100.0</v>
      </c>
      <c r="BU12" s="103">
        <v>100.0</v>
      </c>
      <c r="BV12" s="103">
        <v>100.0</v>
      </c>
      <c r="BW12" s="103">
        <v>100.0</v>
      </c>
      <c r="BX12" s="103">
        <v>100.0</v>
      </c>
      <c r="BY12" s="103">
        <v>100.0</v>
      </c>
      <c r="BZ12" s="103">
        <v>0.0</v>
      </c>
      <c r="CA12" s="97"/>
      <c r="CB12" s="95">
        <f t="shared" si="18"/>
        <v>87.5</v>
      </c>
    </row>
    <row r="13" ht="15.75" customHeight="1">
      <c r="A13" s="133" t="str">
        <f t="shared" si="2"/>
        <v>202169537-0</v>
      </c>
      <c r="B13" s="87">
        <f t="shared" si="3"/>
        <v>0</v>
      </c>
      <c r="C13" s="104">
        <v>9.0</v>
      </c>
      <c r="D13" s="105">
        <v>2.02169537E8</v>
      </c>
      <c r="E13" s="105">
        <v>0.0</v>
      </c>
      <c r="F13" s="105">
        <v>2.1077249E7</v>
      </c>
      <c r="G13" s="105">
        <v>9.0</v>
      </c>
      <c r="H13" s="105" t="s">
        <v>120</v>
      </c>
      <c r="I13" s="105" t="s">
        <v>229</v>
      </c>
      <c r="J13" s="105" t="s">
        <v>230</v>
      </c>
      <c r="K13" s="105">
        <v>1.0</v>
      </c>
      <c r="L13" s="105" t="s">
        <v>62</v>
      </c>
      <c r="M13" s="105" t="s">
        <v>231</v>
      </c>
      <c r="N13" s="90">
        <f t="shared" si="4"/>
        <v>0</v>
      </c>
      <c r="O13" s="90">
        <f t="shared" si="5"/>
        <v>0</v>
      </c>
      <c r="P13" s="90">
        <f t="shared" si="6"/>
        <v>0</v>
      </c>
      <c r="Q13" s="90">
        <f t="shared" si="7"/>
        <v>56</v>
      </c>
      <c r="R13" s="90">
        <f t="shared" si="8"/>
        <v>51</v>
      </c>
      <c r="S13" s="90">
        <f t="shared" si="9"/>
        <v>48</v>
      </c>
      <c r="T13" s="90">
        <f t="shared" si="10"/>
        <v>37.5</v>
      </c>
      <c r="U13" s="91">
        <f t="shared" si="11"/>
        <v>0</v>
      </c>
      <c r="V13" s="92">
        <f t="shared" si="12"/>
        <v>0</v>
      </c>
      <c r="W13" s="134"/>
      <c r="X13" s="94"/>
      <c r="Y13" s="94"/>
      <c r="Z13" s="95">
        <f t="shared" si="13"/>
        <v>0</v>
      </c>
      <c r="AA13" s="94"/>
      <c r="AB13" s="94"/>
      <c r="AC13" s="93"/>
      <c r="AD13" s="95">
        <f t="shared" si="14"/>
        <v>0</v>
      </c>
      <c r="AE13" s="94"/>
      <c r="AF13" s="94"/>
      <c r="AG13" s="94"/>
      <c r="AH13" s="95">
        <f t="shared" si="15"/>
        <v>0</v>
      </c>
      <c r="AI13" s="135">
        <f>iferror(VLOOKUP($F13&amp;"-"&amp;$G13,SUMATORIAS!$A$2:$K$81,2,False),"")</f>
        <v>20</v>
      </c>
      <c r="AJ13" s="135">
        <f>iferror(VLOOKUP($F13&amp;"-"&amp;$G13,SUMATORIAS!$A$2:$K$81,3,False),"")</f>
        <v>60</v>
      </c>
      <c r="AK13" s="135">
        <f>iferror(VLOOKUP($F13&amp;"-"&amp;$G13,SUMATORIAS!$A$2:$K$81,4,False),"")</f>
        <v>0</v>
      </c>
      <c r="AL13" s="135">
        <f>iferror(VLOOKUP($F13&amp;"-"&amp;$G13,SUMATORIAS!$A$2:$K$81,5,False),"")</f>
        <v>100</v>
      </c>
      <c r="AM13" s="135">
        <f>iferror(VLOOKUP($F13&amp;"-"&amp;$G13,SUMATORIAS!$A$2:$K$81,6,False),"")</f>
        <v>100</v>
      </c>
      <c r="AN13" s="135" t="str">
        <f>iferror(VLOOKUP($F13&amp;"-"&amp;$G13,SUMATORIAS!$A$2:$K$81,7,False),"")</f>
        <v/>
      </c>
      <c r="AO13" s="135" t="str">
        <f>iferror(VLOOKUP($F13&amp;"-"&amp;$G13,SUMATORIAS!$A$2:$K$81,8,False),"")</f>
        <v/>
      </c>
      <c r="AP13" s="135" t="str">
        <f>iferror(VLOOKUP($F13&amp;"-"&amp;$G13,SUMATORIAS!$A$2:$K$81,9,False),"")</f>
        <v/>
      </c>
      <c r="AQ13" s="135" t="str">
        <f>iferror(VLOOKUP($F13&amp;"-"&amp;$G13,SUMATORIAS!$A$2:$K$81,10,False),"")</f>
        <v/>
      </c>
      <c r="AR13" s="135" t="str">
        <f>iferror(VLOOKUP($F13&amp;"-"&amp;$G13,SUMATORIAS!$A$2:$K$81,11,False),"")</f>
        <v/>
      </c>
      <c r="AS13" s="97"/>
      <c r="AT13" s="95">
        <f t="shared" si="21"/>
        <v>56</v>
      </c>
      <c r="AU13" s="97">
        <v>95.0</v>
      </c>
      <c r="AV13" s="97">
        <v>100.0</v>
      </c>
      <c r="AW13" s="97">
        <v>100.0</v>
      </c>
      <c r="AX13" s="97">
        <v>100.0</v>
      </c>
      <c r="AY13" s="97">
        <v>100.0</v>
      </c>
      <c r="AZ13" s="97">
        <v>15.0</v>
      </c>
      <c r="BA13" s="97">
        <v>0.0</v>
      </c>
      <c r="BB13" s="97">
        <v>0.0</v>
      </c>
      <c r="BC13" s="97">
        <v>0.0</v>
      </c>
      <c r="BD13" s="97">
        <v>0.0</v>
      </c>
      <c r="BE13" s="136">
        <f>ifna(VLOOKUP($M13,Cuestionario!$C$2:$F$45,3,FALSE),0)</f>
        <v>0</v>
      </c>
      <c r="BF13" s="136">
        <f>ifna(VLOOKUP($M13,Cuestionario!$C$2:$F$45,4,FALSE),0)</f>
        <v>0</v>
      </c>
      <c r="BG13" s="137">
        <f t="shared" si="17"/>
        <v>51</v>
      </c>
      <c r="BH13" s="97">
        <v>95.0</v>
      </c>
      <c r="BI13" s="97">
        <v>100.0</v>
      </c>
      <c r="BJ13" s="97">
        <v>85.0</v>
      </c>
      <c r="BK13" s="97">
        <v>100.0</v>
      </c>
      <c r="BL13" s="97">
        <v>100.0</v>
      </c>
      <c r="BM13" s="97">
        <v>0.0</v>
      </c>
      <c r="BN13" s="97">
        <v>0.0</v>
      </c>
      <c r="BO13" s="97">
        <v>0.0</v>
      </c>
      <c r="BP13" s="97">
        <v>0.0</v>
      </c>
      <c r="BQ13" s="97">
        <v>0.0</v>
      </c>
      <c r="BR13" s="138">
        <f t="shared" ref="BR13:BR24" si="22">iferror(AVERAGE(BH13:BQ13),0)</f>
        <v>48</v>
      </c>
      <c r="BS13" s="103">
        <v>100.0</v>
      </c>
      <c r="BT13" s="103">
        <v>100.0</v>
      </c>
      <c r="BU13" s="103">
        <v>100.0</v>
      </c>
      <c r="BV13" s="103">
        <v>0.0</v>
      </c>
      <c r="BW13" s="103">
        <v>0.0</v>
      </c>
      <c r="BX13" s="103">
        <v>0.0</v>
      </c>
      <c r="BY13" s="103">
        <v>0.0</v>
      </c>
      <c r="BZ13" s="103">
        <v>0.0</v>
      </c>
      <c r="CA13" s="97"/>
      <c r="CB13" s="95">
        <f t="shared" si="18"/>
        <v>37.5</v>
      </c>
    </row>
    <row r="14" ht="15.75" customHeight="1">
      <c r="A14" s="133" t="str">
        <f t="shared" si="2"/>
        <v>202169544-3</v>
      </c>
      <c r="B14" s="87">
        <f t="shared" si="3"/>
        <v>35</v>
      </c>
      <c r="C14" s="104">
        <v>10.0</v>
      </c>
      <c r="D14" s="105">
        <v>2.02169544E8</v>
      </c>
      <c r="E14" s="105">
        <v>3.0</v>
      </c>
      <c r="F14" s="105">
        <v>2.1055853E7</v>
      </c>
      <c r="G14" s="105">
        <v>5.0</v>
      </c>
      <c r="H14" s="105" t="s">
        <v>232</v>
      </c>
      <c r="I14" s="105" t="s">
        <v>233</v>
      </c>
      <c r="J14" s="105" t="s">
        <v>234</v>
      </c>
      <c r="K14" s="105">
        <v>1.0</v>
      </c>
      <c r="L14" s="105" t="s">
        <v>62</v>
      </c>
      <c r="M14" s="105" t="s">
        <v>235</v>
      </c>
      <c r="N14" s="90">
        <f t="shared" si="4"/>
        <v>70</v>
      </c>
      <c r="O14" s="90">
        <f t="shared" si="5"/>
        <v>0</v>
      </c>
      <c r="P14" s="90">
        <f t="shared" si="6"/>
        <v>35</v>
      </c>
      <c r="Q14" s="90">
        <f t="shared" si="7"/>
        <v>83.3</v>
      </c>
      <c r="R14" s="90">
        <f t="shared" si="8"/>
        <v>90</v>
      </c>
      <c r="S14" s="90">
        <f t="shared" si="9"/>
        <v>95</v>
      </c>
      <c r="T14" s="90">
        <f t="shared" si="10"/>
        <v>87.5</v>
      </c>
      <c r="U14" s="91">
        <f t="shared" si="11"/>
        <v>0</v>
      </c>
      <c r="V14" s="111">
        <f t="shared" si="12"/>
        <v>35</v>
      </c>
      <c r="W14" s="134">
        <v>20.0</v>
      </c>
      <c r="X14" s="94">
        <v>30.0</v>
      </c>
      <c r="Y14" s="94">
        <v>20.0</v>
      </c>
      <c r="Z14" s="95">
        <f t="shared" si="13"/>
        <v>70</v>
      </c>
      <c r="AA14" s="114">
        <v>0.0</v>
      </c>
      <c r="AB14" s="114">
        <v>0.0</v>
      </c>
      <c r="AC14" s="140">
        <v>1.0</v>
      </c>
      <c r="AD14" s="113">
        <f t="shared" si="14"/>
        <v>0</v>
      </c>
      <c r="AE14" s="94"/>
      <c r="AF14" s="94"/>
      <c r="AG14" s="94"/>
      <c r="AH14" s="95">
        <f t="shared" si="15"/>
        <v>0</v>
      </c>
      <c r="AI14" s="135">
        <f>iferror(VLOOKUP($F14&amp;"-"&amp;$G14,SUMATORIAS!$A$2:$K$81,2,False),"")</f>
        <v>80</v>
      </c>
      <c r="AJ14" s="135">
        <f>iferror(VLOOKUP($F14&amp;"-"&amp;$G14,SUMATORIAS!$A$2:$K$81,3,False),"")</f>
        <v>60</v>
      </c>
      <c r="AK14" s="135">
        <f>iferror(VLOOKUP($F14&amp;"-"&amp;$G14,SUMATORIAS!$A$2:$K$81,4,False),"")</f>
        <v>100</v>
      </c>
      <c r="AL14" s="135">
        <f>iferror(VLOOKUP($F14&amp;"-"&amp;$G14,SUMATORIAS!$A$2:$K$81,5,False),"")</f>
        <v>100</v>
      </c>
      <c r="AM14" s="135">
        <f>iferror(VLOOKUP($F14&amp;"-"&amp;$G14,SUMATORIAS!$A$2:$K$81,6,False),"")</f>
        <v>100</v>
      </c>
      <c r="AN14" s="135">
        <f>iferror(VLOOKUP($F14&amp;"-"&amp;$G14,SUMATORIAS!$A$2:$K$81,7,False),"")</f>
        <v>80</v>
      </c>
      <c r="AO14" s="135">
        <f>iferror(VLOOKUP($F14&amp;"-"&amp;$G14,SUMATORIAS!$A$2:$K$81,8,False),"")</f>
        <v>33</v>
      </c>
      <c r="AP14" s="135">
        <f>iferror(VLOOKUP($F14&amp;"-"&amp;$G14,SUMATORIAS!$A$2:$K$81,9,False),"")</f>
        <v>80</v>
      </c>
      <c r="AQ14" s="135">
        <f>iferror(VLOOKUP($F14&amp;"-"&amp;$G14,SUMATORIAS!$A$2:$K$81,10,False),"")</f>
        <v>20</v>
      </c>
      <c r="AR14" s="135">
        <f>iferror(VLOOKUP($F14&amp;"-"&amp;$G14,SUMATORIAS!$A$2:$K$81,11,False),"")</f>
        <v>100</v>
      </c>
      <c r="AS14" s="97"/>
      <c r="AT14" s="95">
        <f>iferror((SUM(AI14:AR14)-SMALL(AI14:AR14,1)+100)/10,0)</f>
        <v>83.3</v>
      </c>
      <c r="AU14" s="97">
        <v>100.0</v>
      </c>
      <c r="AV14" s="97">
        <v>100.0</v>
      </c>
      <c r="AW14" s="97">
        <v>100.0</v>
      </c>
      <c r="AX14" s="97">
        <v>100.0</v>
      </c>
      <c r="AY14" s="97">
        <v>100.0</v>
      </c>
      <c r="AZ14" s="97">
        <v>100.0</v>
      </c>
      <c r="BA14" s="97">
        <v>0.0</v>
      </c>
      <c r="BB14" s="97">
        <v>100.0</v>
      </c>
      <c r="BC14" s="97">
        <v>100.0</v>
      </c>
      <c r="BD14" s="97">
        <v>100.0</v>
      </c>
      <c r="BE14" s="136">
        <f>ifna(VLOOKUP($M14,Cuestionario!$C$2:$F$45,3,FALSE),0)</f>
        <v>100</v>
      </c>
      <c r="BF14" s="136" t="str">
        <f>ifna(VLOOKUP($M14,Cuestionario!$C$2:$F$45,4,FALSE),0)</f>
        <v>control</v>
      </c>
      <c r="BG14" s="137">
        <f t="shared" si="17"/>
        <v>90</v>
      </c>
      <c r="BH14" s="97">
        <v>100.0</v>
      </c>
      <c r="BI14" s="97">
        <v>95.0</v>
      </c>
      <c r="BJ14" s="97">
        <v>90.0</v>
      </c>
      <c r="BK14" s="97">
        <v>100.0</v>
      </c>
      <c r="BL14" s="97">
        <v>95.0</v>
      </c>
      <c r="BM14" s="97">
        <v>100.0</v>
      </c>
      <c r="BN14" s="97">
        <v>90.0</v>
      </c>
      <c r="BO14" s="97">
        <v>100.0</v>
      </c>
      <c r="BP14" s="97">
        <v>90.0</v>
      </c>
      <c r="BQ14" s="97">
        <v>90.0</v>
      </c>
      <c r="BR14" s="138">
        <f t="shared" si="22"/>
        <v>95</v>
      </c>
      <c r="BS14" s="103">
        <v>100.0</v>
      </c>
      <c r="BT14" s="103">
        <v>100.0</v>
      </c>
      <c r="BU14" s="103">
        <v>100.0</v>
      </c>
      <c r="BV14" s="103">
        <v>100.0</v>
      </c>
      <c r="BW14" s="103">
        <v>100.0</v>
      </c>
      <c r="BX14" s="103">
        <v>100.0</v>
      </c>
      <c r="BY14" s="103">
        <v>100.0</v>
      </c>
      <c r="BZ14" s="103">
        <v>0.0</v>
      </c>
      <c r="CA14" s="97"/>
      <c r="CB14" s="95">
        <f t="shared" si="18"/>
        <v>87.5</v>
      </c>
    </row>
    <row r="15" ht="15.75" customHeight="1">
      <c r="A15" s="133" t="str">
        <f t="shared" si="2"/>
        <v>202169552-4</v>
      </c>
      <c r="B15" s="87">
        <f t="shared" si="3"/>
        <v>0</v>
      </c>
      <c r="C15" s="104">
        <v>11.0</v>
      </c>
      <c r="D15" s="105">
        <v>2.02169552E8</v>
      </c>
      <c r="E15" s="105">
        <v>4.0</v>
      </c>
      <c r="F15" s="105">
        <v>2.1091795E7</v>
      </c>
      <c r="G15" s="105">
        <v>0.0</v>
      </c>
      <c r="H15" s="105" t="s">
        <v>143</v>
      </c>
      <c r="I15" s="105" t="s">
        <v>151</v>
      </c>
      <c r="J15" s="105" t="s">
        <v>236</v>
      </c>
      <c r="K15" s="105">
        <v>1.0</v>
      </c>
      <c r="L15" s="105" t="s">
        <v>62</v>
      </c>
      <c r="M15" s="105" t="s">
        <v>237</v>
      </c>
      <c r="N15" s="90">
        <f t="shared" si="4"/>
        <v>0</v>
      </c>
      <c r="O15" s="90">
        <f t="shared" si="5"/>
        <v>0</v>
      </c>
      <c r="P15" s="90">
        <f t="shared" si="6"/>
        <v>0</v>
      </c>
      <c r="Q15" s="90">
        <f t="shared" si="7"/>
        <v>0</v>
      </c>
      <c r="R15" s="90">
        <f t="shared" si="8"/>
        <v>6.7</v>
      </c>
      <c r="S15" s="90">
        <f t="shared" si="9"/>
        <v>0</v>
      </c>
      <c r="T15" s="90">
        <f t="shared" si="10"/>
        <v>0</v>
      </c>
      <c r="U15" s="91">
        <f t="shared" si="11"/>
        <v>0</v>
      </c>
      <c r="V15" s="92">
        <f t="shared" si="12"/>
        <v>0</v>
      </c>
      <c r="W15" s="141"/>
      <c r="X15" s="94"/>
      <c r="Y15" s="94"/>
      <c r="Z15" s="95">
        <f t="shared" si="13"/>
        <v>0</v>
      </c>
      <c r="AA15" s="94"/>
      <c r="AB15" s="94"/>
      <c r="AC15" s="93"/>
      <c r="AD15" s="95">
        <f t="shared" si="14"/>
        <v>0</v>
      </c>
      <c r="AE15" s="94"/>
      <c r="AF15" s="94"/>
      <c r="AG15" s="94"/>
      <c r="AH15" s="95">
        <f t="shared" si="15"/>
        <v>0</v>
      </c>
      <c r="AI15" s="135">
        <f>iferror(VLOOKUP($F15&amp;"-"&amp;$G15,SUMATORIAS!$A$2:$K$81,2,False),"")</f>
        <v>0</v>
      </c>
      <c r="AJ15" s="135">
        <f>iferror(VLOOKUP($F15&amp;"-"&amp;$G15,SUMATORIAS!$A$2:$K$81,3,False),"")</f>
        <v>0</v>
      </c>
      <c r="AK15" s="135">
        <f>iferror(VLOOKUP($F15&amp;"-"&amp;$G15,SUMATORIAS!$A$2:$K$81,4,False),"")</f>
        <v>0</v>
      </c>
      <c r="AL15" s="135">
        <f>iferror(VLOOKUP($F15&amp;"-"&amp;$G15,SUMATORIAS!$A$2:$K$81,5,False),"")</f>
        <v>0</v>
      </c>
      <c r="AM15" s="135">
        <f>iferror(VLOOKUP($F15&amp;"-"&amp;$G15,SUMATORIAS!$A$2:$K$81,6,False),"")</f>
        <v>0</v>
      </c>
      <c r="AN15" s="135" t="str">
        <f>iferror(VLOOKUP($F15&amp;"-"&amp;$G15,SUMATORIAS!$A$2:$K$81,7,False),"")</f>
        <v/>
      </c>
      <c r="AO15" s="135" t="str">
        <f>iferror(VLOOKUP($F15&amp;"-"&amp;$G15,SUMATORIAS!$A$2:$K$81,8,False),"")</f>
        <v/>
      </c>
      <c r="AP15" s="135" t="str">
        <f>iferror(VLOOKUP($F15&amp;"-"&amp;$G15,SUMATORIAS!$A$2:$K$81,9,False),"")</f>
        <v/>
      </c>
      <c r="AQ15" s="135" t="str">
        <f>iferror(VLOOKUP($F15&amp;"-"&amp;$G15,SUMATORIAS!$A$2:$K$81,10,False),"")</f>
        <v/>
      </c>
      <c r="AR15" s="135" t="str">
        <f>iferror(VLOOKUP($F15&amp;"-"&amp;$G15,SUMATORIAS!$A$2:$K$81,11,False),"")</f>
        <v/>
      </c>
      <c r="AS15" s="97"/>
      <c r="AT15" s="95">
        <f t="shared" ref="AT15:AT16" si="23">iferror(AVERAGE(AI15:AS15),0)</f>
        <v>0</v>
      </c>
      <c r="AU15" s="97">
        <v>67.0</v>
      </c>
      <c r="AV15" s="97">
        <v>0.0</v>
      </c>
      <c r="AW15" s="97">
        <v>0.0</v>
      </c>
      <c r="AX15" s="97">
        <v>0.0</v>
      </c>
      <c r="AY15" s="97">
        <v>0.0</v>
      </c>
      <c r="AZ15" s="97">
        <v>0.0</v>
      </c>
      <c r="BA15" s="97">
        <v>0.0</v>
      </c>
      <c r="BB15" s="97">
        <v>0.0</v>
      </c>
      <c r="BC15" s="97">
        <v>0.0</v>
      </c>
      <c r="BD15" s="97">
        <v>0.0</v>
      </c>
      <c r="BE15" s="136">
        <f>ifna(VLOOKUP($M15,Cuestionario!$C$2:$F$45,3,FALSE),0)</f>
        <v>0</v>
      </c>
      <c r="BF15" s="136">
        <f>ifna(VLOOKUP($M15,Cuestionario!$C$2:$F$45,4,FALSE),0)</f>
        <v>0</v>
      </c>
      <c r="BG15" s="137">
        <f t="shared" si="17"/>
        <v>6.7</v>
      </c>
      <c r="BH15" s="97">
        <v>0.0</v>
      </c>
      <c r="BI15" s="97">
        <v>0.0</v>
      </c>
      <c r="BJ15" s="97">
        <v>0.0</v>
      </c>
      <c r="BK15" s="97">
        <v>0.0</v>
      </c>
      <c r="BL15" s="97">
        <v>0.0</v>
      </c>
      <c r="BM15" s="97">
        <v>0.0</v>
      </c>
      <c r="BN15" s="97">
        <v>0.0</v>
      </c>
      <c r="BO15" s="97">
        <v>0.0</v>
      </c>
      <c r="BP15" s="97">
        <v>0.0</v>
      </c>
      <c r="BQ15" s="97">
        <v>0.0</v>
      </c>
      <c r="BR15" s="138">
        <f t="shared" si="22"/>
        <v>0</v>
      </c>
      <c r="BS15" s="103">
        <v>0.0</v>
      </c>
      <c r="BT15" s="103">
        <v>0.0</v>
      </c>
      <c r="BU15" s="103">
        <v>0.0</v>
      </c>
      <c r="BV15" s="103">
        <v>0.0</v>
      </c>
      <c r="BW15" s="103">
        <v>0.0</v>
      </c>
      <c r="BX15" s="103">
        <v>0.0</v>
      </c>
      <c r="BY15" s="103">
        <v>0.0</v>
      </c>
      <c r="BZ15" s="103">
        <v>0.0</v>
      </c>
      <c r="CA15" s="97"/>
      <c r="CB15" s="95">
        <f t="shared" si="18"/>
        <v>0</v>
      </c>
    </row>
    <row r="16" ht="15.75" customHeight="1">
      <c r="A16" s="133" t="str">
        <f t="shared" si="2"/>
        <v>202169529-k</v>
      </c>
      <c r="B16" s="87">
        <f t="shared" si="3"/>
        <v>78</v>
      </c>
      <c r="C16" s="104">
        <v>12.0</v>
      </c>
      <c r="D16" s="105">
        <v>2.02169529E8</v>
      </c>
      <c r="E16" s="105" t="s">
        <v>64</v>
      </c>
      <c r="F16" s="105">
        <v>2.0999054E7</v>
      </c>
      <c r="G16" s="105">
        <v>7.0</v>
      </c>
      <c r="H16" s="105" t="s">
        <v>111</v>
      </c>
      <c r="I16" s="105" t="s">
        <v>70</v>
      </c>
      <c r="J16" s="105" t="s">
        <v>238</v>
      </c>
      <c r="K16" s="105">
        <v>1.0</v>
      </c>
      <c r="L16" s="105" t="s">
        <v>62</v>
      </c>
      <c r="M16" s="105" t="s">
        <v>239</v>
      </c>
      <c r="N16" s="90">
        <f t="shared" si="4"/>
        <v>58</v>
      </c>
      <c r="O16" s="90">
        <f t="shared" si="5"/>
        <v>70</v>
      </c>
      <c r="P16" s="90">
        <f t="shared" si="6"/>
        <v>64</v>
      </c>
      <c r="Q16" s="90">
        <f t="shared" si="7"/>
        <v>83.5</v>
      </c>
      <c r="R16" s="90">
        <f t="shared" si="8"/>
        <v>100</v>
      </c>
      <c r="S16" s="90">
        <f t="shared" si="9"/>
        <v>94.5</v>
      </c>
      <c r="T16" s="90">
        <f t="shared" si="10"/>
        <v>100</v>
      </c>
      <c r="U16" s="91">
        <f t="shared" si="11"/>
        <v>0</v>
      </c>
      <c r="V16" s="92">
        <f t="shared" si="12"/>
        <v>78</v>
      </c>
      <c r="W16" s="134">
        <v>18.0</v>
      </c>
      <c r="X16" s="94">
        <v>30.0</v>
      </c>
      <c r="Y16" s="94">
        <v>10.0</v>
      </c>
      <c r="Z16" s="95">
        <f t="shared" si="13"/>
        <v>58</v>
      </c>
      <c r="AA16" s="94">
        <v>45.0</v>
      </c>
      <c r="AB16" s="94">
        <v>25.0</v>
      </c>
      <c r="AC16" s="93">
        <v>1.0</v>
      </c>
      <c r="AD16" s="95">
        <f t="shared" si="14"/>
        <v>70</v>
      </c>
      <c r="AE16" s="94"/>
      <c r="AF16" s="94"/>
      <c r="AG16" s="94"/>
      <c r="AH16" s="95">
        <f t="shared" si="15"/>
        <v>0</v>
      </c>
      <c r="AI16" s="135">
        <f>iferror(VLOOKUP($F16&amp;"-"&amp;$G16,SUMATORIAS!$A$2:$K$81,2,False),"")</f>
        <v>100</v>
      </c>
      <c r="AJ16" s="135">
        <f>iferror(VLOOKUP($F16&amp;"-"&amp;$G16,SUMATORIAS!$A$2:$K$81,3,False),"")</f>
        <v>100</v>
      </c>
      <c r="AK16" s="135">
        <f>iferror(VLOOKUP($F16&amp;"-"&amp;$G16,SUMATORIAS!$A$2:$K$81,4,False),"")</f>
        <v>100</v>
      </c>
      <c r="AL16" s="135">
        <f>iferror(VLOOKUP($F16&amp;"-"&amp;$G16,SUMATORIAS!$A$2:$K$81,5,False),"")</f>
        <v>80</v>
      </c>
      <c r="AM16" s="135">
        <f>iferror(VLOOKUP($F16&amp;"-"&amp;$G16,SUMATORIAS!$A$2:$K$81,6,False),"")</f>
        <v>75</v>
      </c>
      <c r="AN16" s="135">
        <f>iferror(VLOOKUP($F16&amp;"-"&amp;$G16,SUMATORIAS!$A$2:$K$81,7,False),"")</f>
        <v>60</v>
      </c>
      <c r="AO16" s="135">
        <f>iferror(VLOOKUP($F16&amp;"-"&amp;$G16,SUMATORIAS!$A$2:$K$81,8,False),"")</f>
        <v>100</v>
      </c>
      <c r="AP16" s="135">
        <f>iferror(VLOOKUP($F16&amp;"-"&amp;$G16,SUMATORIAS!$A$2:$K$81,9,False),"")</f>
        <v>100</v>
      </c>
      <c r="AQ16" s="135">
        <f>iferror(VLOOKUP($F16&amp;"-"&amp;$G16,SUMATORIAS!$A$2:$K$81,10,False),"")</f>
        <v>20</v>
      </c>
      <c r="AR16" s="135">
        <f>iferror(VLOOKUP($F16&amp;"-"&amp;$G16,SUMATORIAS!$A$2:$K$81,11,False),"")</f>
        <v>100</v>
      </c>
      <c r="AS16" s="97"/>
      <c r="AT16" s="95">
        <f t="shared" si="23"/>
        <v>83.5</v>
      </c>
      <c r="AU16" s="97">
        <v>100.0</v>
      </c>
      <c r="AV16" s="97">
        <v>100.0</v>
      </c>
      <c r="AW16" s="97">
        <v>100.0</v>
      </c>
      <c r="AX16" s="97">
        <v>100.0</v>
      </c>
      <c r="AY16" s="97">
        <v>100.0</v>
      </c>
      <c r="AZ16" s="97">
        <v>100.0</v>
      </c>
      <c r="BA16" s="97">
        <v>100.0</v>
      </c>
      <c r="BB16" s="97">
        <v>100.0</v>
      </c>
      <c r="BC16" s="97">
        <v>100.0</v>
      </c>
      <c r="BD16" s="97">
        <v>100.0</v>
      </c>
      <c r="BE16" s="136">
        <f>ifna(VLOOKUP($M16,Cuestionario!$C$2:$F$45,3,FALSE),0)</f>
        <v>0</v>
      </c>
      <c r="BF16" s="136">
        <f>ifna(VLOOKUP($M16,Cuestionario!$C$2:$F$45,4,FALSE),0)</f>
        <v>0</v>
      </c>
      <c r="BG16" s="137">
        <f t="shared" si="17"/>
        <v>100</v>
      </c>
      <c r="BH16" s="97">
        <v>100.0</v>
      </c>
      <c r="BI16" s="97">
        <v>100.0</v>
      </c>
      <c r="BJ16" s="97">
        <v>100.0</v>
      </c>
      <c r="BK16" s="97">
        <v>100.0</v>
      </c>
      <c r="BL16" s="97">
        <v>100.0</v>
      </c>
      <c r="BM16" s="97">
        <v>100.0</v>
      </c>
      <c r="BN16" s="97">
        <v>95.0</v>
      </c>
      <c r="BO16" s="97">
        <v>95.0</v>
      </c>
      <c r="BP16" s="97">
        <v>95.0</v>
      </c>
      <c r="BQ16" s="97">
        <v>60.0</v>
      </c>
      <c r="BR16" s="138">
        <f t="shared" si="22"/>
        <v>94.5</v>
      </c>
      <c r="BS16" s="103">
        <v>100.0</v>
      </c>
      <c r="BT16" s="103">
        <v>100.0</v>
      </c>
      <c r="BU16" s="103">
        <v>100.0</v>
      </c>
      <c r="BV16" s="103">
        <v>100.0</v>
      </c>
      <c r="BW16" s="103">
        <v>100.0</v>
      </c>
      <c r="BX16" s="103">
        <v>100.0</v>
      </c>
      <c r="BY16" s="103">
        <v>100.0</v>
      </c>
      <c r="BZ16" s="103">
        <v>100.0</v>
      </c>
      <c r="CA16" s="97"/>
      <c r="CB16" s="95">
        <f t="shared" si="18"/>
        <v>100</v>
      </c>
    </row>
    <row r="17" ht="15.75" customHeight="1">
      <c r="A17" s="133" t="str">
        <f t="shared" si="2"/>
        <v>202169542-7</v>
      </c>
      <c r="B17" s="87">
        <f t="shared" si="3"/>
        <v>74</v>
      </c>
      <c r="C17" s="104">
        <v>13.0</v>
      </c>
      <c r="D17" s="105">
        <v>2.02169542E8</v>
      </c>
      <c r="E17" s="105">
        <v>7.0</v>
      </c>
      <c r="F17" s="105">
        <v>2.1217795E7</v>
      </c>
      <c r="G17" s="105">
        <v>4.0</v>
      </c>
      <c r="H17" s="105" t="s">
        <v>100</v>
      </c>
      <c r="I17" s="105" t="s">
        <v>240</v>
      </c>
      <c r="J17" s="105" t="s">
        <v>241</v>
      </c>
      <c r="K17" s="105">
        <v>1.0</v>
      </c>
      <c r="L17" s="105" t="s">
        <v>62</v>
      </c>
      <c r="M17" s="105" t="s">
        <v>242</v>
      </c>
      <c r="N17" s="90">
        <f t="shared" si="4"/>
        <v>65</v>
      </c>
      <c r="O17" s="90">
        <f t="shared" si="5"/>
        <v>0</v>
      </c>
      <c r="P17" s="142">
        <f>round((N17+O17+AH17)/3,0)</f>
        <v>55</v>
      </c>
      <c r="Q17" s="90">
        <f t="shared" si="7"/>
        <v>91.3</v>
      </c>
      <c r="R17" s="90">
        <f t="shared" si="8"/>
        <v>97.2</v>
      </c>
      <c r="S17" s="90">
        <f t="shared" si="9"/>
        <v>93.5</v>
      </c>
      <c r="T17" s="90">
        <f t="shared" si="10"/>
        <v>100</v>
      </c>
      <c r="U17" s="91">
        <f t="shared" si="11"/>
        <v>100</v>
      </c>
      <c r="V17" s="111">
        <f t="shared" si="12"/>
        <v>74</v>
      </c>
      <c r="W17" s="134">
        <v>20.0</v>
      </c>
      <c r="X17" s="94">
        <v>30.0</v>
      </c>
      <c r="Y17" s="94">
        <v>15.0</v>
      </c>
      <c r="Z17" s="95">
        <f t="shared" si="13"/>
        <v>65</v>
      </c>
      <c r="AA17" s="114">
        <v>0.0</v>
      </c>
      <c r="AB17" s="114">
        <v>0.0</v>
      </c>
      <c r="AC17" s="140">
        <v>1.0</v>
      </c>
      <c r="AD17" s="113">
        <f t="shared" si="14"/>
        <v>0</v>
      </c>
      <c r="AE17" s="94">
        <v>100.0</v>
      </c>
      <c r="AF17" s="94">
        <v>0.0</v>
      </c>
      <c r="AG17" s="94">
        <v>1.0</v>
      </c>
      <c r="AH17" s="95">
        <f t="shared" si="15"/>
        <v>100</v>
      </c>
      <c r="AI17" s="135">
        <f>iferror(VLOOKUP($F17&amp;"-"&amp;$G17,SUMATORIAS!$A$2:$K$81,2,False),"")</f>
        <v>100</v>
      </c>
      <c r="AJ17" s="135">
        <f>iferror(VLOOKUP($F17&amp;"-"&amp;$G17,SUMATORIAS!$A$2:$K$81,3,False),"")</f>
        <v>100</v>
      </c>
      <c r="AK17" s="135">
        <f>iferror(VLOOKUP($F17&amp;"-"&amp;$G17,SUMATORIAS!$A$2:$K$81,4,False),"")</f>
        <v>100</v>
      </c>
      <c r="AL17" s="135">
        <f>iferror(VLOOKUP($F17&amp;"-"&amp;$G17,SUMATORIAS!$A$2:$K$81,5,False),"")</f>
        <v>75</v>
      </c>
      <c r="AM17" s="135">
        <f>iferror(VLOOKUP($F17&amp;"-"&amp;$G17,SUMATORIAS!$A$2:$K$81,6,False),"")</f>
        <v>75</v>
      </c>
      <c r="AN17" s="135">
        <f>iferror(VLOOKUP($F17&amp;"-"&amp;$G17,SUMATORIAS!$A$2:$K$81,7,False),"")</f>
        <v>80</v>
      </c>
      <c r="AO17" s="135">
        <f>iferror(VLOOKUP($F17&amp;"-"&amp;$G17,SUMATORIAS!$A$2:$K$81,8,False),"")</f>
        <v>83</v>
      </c>
      <c r="AP17" s="135">
        <f>iferror(VLOOKUP($F17&amp;"-"&amp;$G17,SUMATORIAS!$A$2:$K$81,9,False),"")</f>
        <v>100</v>
      </c>
      <c r="AQ17" s="135">
        <f>iferror(VLOOKUP($F17&amp;"-"&amp;$G17,SUMATORIAS!$A$2:$K$81,10,False),"")</f>
        <v>20</v>
      </c>
      <c r="AR17" s="135">
        <f>iferror(VLOOKUP($F17&amp;"-"&amp;$G17,SUMATORIAS!$A$2:$K$81,11,False),"")</f>
        <v>100</v>
      </c>
      <c r="AS17" s="97"/>
      <c r="AT17" s="95">
        <f>iferror((SUM(AI17:AR17)-SMALL(AI17:AR17,1)+100)/10,0)</f>
        <v>91.3</v>
      </c>
      <c r="AU17" s="97">
        <v>95.0</v>
      </c>
      <c r="AV17" s="97">
        <v>79.0</v>
      </c>
      <c r="AW17" s="97">
        <v>100.0</v>
      </c>
      <c r="AX17" s="97">
        <v>100.0</v>
      </c>
      <c r="AY17" s="97">
        <v>98.0</v>
      </c>
      <c r="AZ17" s="97">
        <v>100.0</v>
      </c>
      <c r="BA17" s="97">
        <v>100.0</v>
      </c>
      <c r="BB17" s="97">
        <v>100.0</v>
      </c>
      <c r="BC17" s="97">
        <v>100.0</v>
      </c>
      <c r="BD17" s="97">
        <v>100.0</v>
      </c>
      <c r="BE17" s="136">
        <f>ifna(VLOOKUP($M17,Cuestionario!$C$2:$F$45,3,FALSE),0)</f>
        <v>100</v>
      </c>
      <c r="BF17" s="136" t="str">
        <f>ifna(VLOOKUP($M17,Cuestionario!$C$2:$F$45,4,FALSE),0)</f>
        <v>control</v>
      </c>
      <c r="BG17" s="137">
        <f t="shared" si="17"/>
        <v>97.2</v>
      </c>
      <c r="BH17" s="97">
        <v>100.0</v>
      </c>
      <c r="BI17" s="97">
        <v>100.0</v>
      </c>
      <c r="BJ17" s="97">
        <v>100.0</v>
      </c>
      <c r="BK17" s="97">
        <v>100.0</v>
      </c>
      <c r="BL17" s="97">
        <v>100.0</v>
      </c>
      <c r="BM17" s="97">
        <v>100.0</v>
      </c>
      <c r="BN17" s="97">
        <v>85.0</v>
      </c>
      <c r="BO17" s="97">
        <v>95.0</v>
      </c>
      <c r="BP17" s="97">
        <v>95.0</v>
      </c>
      <c r="BQ17" s="97">
        <v>60.0</v>
      </c>
      <c r="BR17" s="138">
        <f t="shared" si="22"/>
        <v>93.5</v>
      </c>
      <c r="BS17" s="103">
        <v>100.0</v>
      </c>
      <c r="BT17" s="103">
        <v>100.0</v>
      </c>
      <c r="BU17" s="103">
        <v>100.0</v>
      </c>
      <c r="BV17" s="103">
        <v>100.0</v>
      </c>
      <c r="BW17" s="103">
        <v>100.0</v>
      </c>
      <c r="BX17" s="103">
        <v>100.0</v>
      </c>
      <c r="BY17" s="103">
        <v>100.0</v>
      </c>
      <c r="BZ17" s="103">
        <v>100.0</v>
      </c>
      <c r="CA17" s="97"/>
      <c r="CB17" s="95">
        <f t="shared" si="18"/>
        <v>100</v>
      </c>
    </row>
    <row r="18" ht="15.75" customHeight="1">
      <c r="A18" s="133" t="str">
        <f t="shared" si="2"/>
        <v>202169517-6</v>
      </c>
      <c r="B18" s="87">
        <f t="shared" si="3"/>
        <v>25</v>
      </c>
      <c r="C18" s="104">
        <v>14.0</v>
      </c>
      <c r="D18" s="105">
        <v>2.02169517E8</v>
      </c>
      <c r="E18" s="105">
        <v>6.0</v>
      </c>
      <c r="F18" s="105">
        <v>2.1138724E7</v>
      </c>
      <c r="G18" s="105">
        <v>6.0</v>
      </c>
      <c r="H18" s="105" t="s">
        <v>243</v>
      </c>
      <c r="I18" s="105" t="s">
        <v>244</v>
      </c>
      <c r="J18" s="105" t="s">
        <v>245</v>
      </c>
      <c r="K18" s="105">
        <v>1.0</v>
      </c>
      <c r="L18" s="105" t="s">
        <v>62</v>
      </c>
      <c r="M18" s="105" t="s">
        <v>246</v>
      </c>
      <c r="N18" s="90">
        <f t="shared" si="4"/>
        <v>50</v>
      </c>
      <c r="O18" s="90">
        <f t="shared" si="5"/>
        <v>0</v>
      </c>
      <c r="P18" s="90">
        <f t="shared" ref="P18:P36" si="24">if($U18&lt;&gt;0,round((max(N18:O18)*0.5+$U18*0.5),0),round(($N18*0.5+$O18*0.5),0))</f>
        <v>25</v>
      </c>
      <c r="Q18" s="90">
        <f t="shared" si="7"/>
        <v>83.5</v>
      </c>
      <c r="R18" s="90">
        <f t="shared" si="8"/>
        <v>77.6</v>
      </c>
      <c r="S18" s="90">
        <f t="shared" si="9"/>
        <v>96.5</v>
      </c>
      <c r="T18" s="90">
        <f t="shared" si="10"/>
        <v>87.5</v>
      </c>
      <c r="U18" s="91">
        <f t="shared" si="11"/>
        <v>0</v>
      </c>
      <c r="V18" s="111">
        <f t="shared" si="12"/>
        <v>25</v>
      </c>
      <c r="W18" s="134">
        <v>20.0</v>
      </c>
      <c r="X18" s="94">
        <v>30.0</v>
      </c>
      <c r="Y18" s="94">
        <v>0.0</v>
      </c>
      <c r="Z18" s="95">
        <f t="shared" si="13"/>
        <v>50</v>
      </c>
      <c r="AA18" s="114">
        <v>0.0</v>
      </c>
      <c r="AB18" s="114">
        <v>0.0</v>
      </c>
      <c r="AC18" s="140">
        <v>1.0</v>
      </c>
      <c r="AD18" s="113">
        <f t="shared" si="14"/>
        <v>0</v>
      </c>
      <c r="AE18" s="94"/>
      <c r="AF18" s="94"/>
      <c r="AG18" s="94"/>
      <c r="AH18" s="95">
        <f t="shared" si="15"/>
        <v>0</v>
      </c>
      <c r="AI18" s="135">
        <f>iferror(VLOOKUP($F18&amp;"-"&amp;$G18,SUMATORIAS!$A$2:$K$81,2,False),"")</f>
        <v>100</v>
      </c>
      <c r="AJ18" s="135">
        <f>iferror(VLOOKUP($F18&amp;"-"&amp;$G18,SUMATORIAS!$A$2:$K$81,3,False),"")</f>
        <v>100</v>
      </c>
      <c r="AK18" s="135">
        <f>iferror(VLOOKUP($F18&amp;"-"&amp;$G18,SUMATORIAS!$A$2:$K$81,4,False),"")</f>
        <v>100</v>
      </c>
      <c r="AL18" s="135">
        <f>iferror(VLOOKUP($F18&amp;"-"&amp;$G18,SUMATORIAS!$A$2:$K$81,5,False),"")</f>
        <v>80</v>
      </c>
      <c r="AM18" s="135">
        <f>iferror(VLOOKUP($F18&amp;"-"&amp;$G18,SUMATORIAS!$A$2:$K$81,6,False),"")</f>
        <v>100</v>
      </c>
      <c r="AN18" s="135">
        <f>iferror(VLOOKUP($F18&amp;"-"&amp;$G18,SUMATORIAS!$A$2:$K$81,7,False),"")</f>
        <v>60</v>
      </c>
      <c r="AO18" s="135">
        <f>iferror(VLOOKUP($F18&amp;"-"&amp;$G18,SUMATORIAS!$A$2:$K$81,8,False),"")</f>
        <v>100</v>
      </c>
      <c r="AP18" s="135">
        <f>iferror(VLOOKUP($F18&amp;"-"&amp;$G18,SUMATORIAS!$A$2:$K$81,9,False),"")</f>
        <v>75</v>
      </c>
      <c r="AQ18" s="135">
        <f>iferror(VLOOKUP($F18&amp;"-"&amp;$G18,SUMATORIAS!$A$2:$K$81,10,False),"")</f>
        <v>20</v>
      </c>
      <c r="AR18" s="135">
        <f>iferror(VLOOKUP($F18&amp;"-"&amp;$G18,SUMATORIAS!$A$2:$K$81,11,False),"")</f>
        <v>100</v>
      </c>
      <c r="AS18" s="97"/>
      <c r="AT18" s="95">
        <f t="shared" ref="AT18:AT20" si="25">iferror(AVERAGE(AI18:AS18),0)</f>
        <v>83.5</v>
      </c>
      <c r="AU18" s="97">
        <v>76.0</v>
      </c>
      <c r="AV18" s="97">
        <v>0.0</v>
      </c>
      <c r="AW18" s="97">
        <v>100.0</v>
      </c>
      <c r="AX18" s="97">
        <v>100.0</v>
      </c>
      <c r="AY18" s="97">
        <v>100.0</v>
      </c>
      <c r="AZ18" s="97">
        <v>100.0</v>
      </c>
      <c r="BA18" s="97">
        <v>100.0</v>
      </c>
      <c r="BB18" s="97">
        <v>100.0</v>
      </c>
      <c r="BC18" s="97">
        <v>0.0</v>
      </c>
      <c r="BD18" s="97">
        <v>100.0</v>
      </c>
      <c r="BE18" s="136">
        <f>ifna(VLOOKUP($M18,Cuestionario!$C$2:$F$45,3,FALSE),0)</f>
        <v>0</v>
      </c>
      <c r="BF18" s="136">
        <f>ifna(VLOOKUP($M18,Cuestionario!$C$2:$F$45,4,FALSE),0)</f>
        <v>0</v>
      </c>
      <c r="BG18" s="137">
        <f t="shared" si="17"/>
        <v>77.6</v>
      </c>
      <c r="BH18" s="97">
        <v>100.0</v>
      </c>
      <c r="BI18" s="97">
        <v>100.0</v>
      </c>
      <c r="BJ18" s="97">
        <v>100.0</v>
      </c>
      <c r="BK18" s="97">
        <v>100.0</v>
      </c>
      <c r="BL18" s="97">
        <v>100.0</v>
      </c>
      <c r="BM18" s="97">
        <v>100.0</v>
      </c>
      <c r="BN18" s="97">
        <v>100.0</v>
      </c>
      <c r="BO18" s="97">
        <v>100.0</v>
      </c>
      <c r="BP18" s="97">
        <v>100.0</v>
      </c>
      <c r="BQ18" s="97">
        <v>65.0</v>
      </c>
      <c r="BR18" s="138">
        <f t="shared" si="22"/>
        <v>96.5</v>
      </c>
      <c r="BS18" s="103">
        <v>100.0</v>
      </c>
      <c r="BT18" s="103">
        <v>100.0</v>
      </c>
      <c r="BU18" s="103">
        <v>100.0</v>
      </c>
      <c r="BV18" s="103">
        <v>100.0</v>
      </c>
      <c r="BW18" s="103">
        <v>100.0</v>
      </c>
      <c r="BX18" s="103">
        <v>100.0</v>
      </c>
      <c r="BY18" s="103">
        <v>0.0</v>
      </c>
      <c r="BZ18" s="103">
        <v>100.0</v>
      </c>
      <c r="CA18" s="97"/>
      <c r="CB18" s="95">
        <f t="shared" si="18"/>
        <v>87.5</v>
      </c>
    </row>
    <row r="19" ht="15.75" customHeight="1">
      <c r="A19" s="133" t="str">
        <f t="shared" si="2"/>
        <v>202169541-9</v>
      </c>
      <c r="B19" s="87">
        <f t="shared" si="3"/>
        <v>74</v>
      </c>
      <c r="C19" s="104">
        <v>15.0</v>
      </c>
      <c r="D19" s="105">
        <v>2.02169541E8</v>
      </c>
      <c r="E19" s="105">
        <v>9.0</v>
      </c>
      <c r="F19" s="105">
        <v>2.1119811E7</v>
      </c>
      <c r="G19" s="105">
        <v>7.0</v>
      </c>
      <c r="H19" s="105" t="s">
        <v>247</v>
      </c>
      <c r="I19" s="105" t="s">
        <v>248</v>
      </c>
      <c r="J19" s="105" t="s">
        <v>249</v>
      </c>
      <c r="K19" s="105">
        <v>1.0</v>
      </c>
      <c r="L19" s="105" t="s">
        <v>62</v>
      </c>
      <c r="M19" s="105" t="s">
        <v>250</v>
      </c>
      <c r="N19" s="90">
        <f t="shared" si="4"/>
        <v>60</v>
      </c>
      <c r="O19" s="90">
        <f t="shared" si="5"/>
        <v>60</v>
      </c>
      <c r="P19" s="90">
        <f t="shared" si="24"/>
        <v>60</v>
      </c>
      <c r="Q19" s="90">
        <f t="shared" si="7"/>
        <v>87.3</v>
      </c>
      <c r="R19" s="90">
        <f t="shared" si="8"/>
        <v>95.2</v>
      </c>
      <c r="S19" s="90">
        <f t="shared" si="9"/>
        <v>93</v>
      </c>
      <c r="T19" s="90">
        <f t="shared" si="10"/>
        <v>71.25</v>
      </c>
      <c r="U19" s="91">
        <f t="shared" si="11"/>
        <v>0</v>
      </c>
      <c r="V19" s="92">
        <f t="shared" si="12"/>
        <v>74</v>
      </c>
      <c r="W19" s="134">
        <v>20.0</v>
      </c>
      <c r="X19" s="94">
        <v>25.0</v>
      </c>
      <c r="Y19" s="94">
        <v>15.0</v>
      </c>
      <c r="Z19" s="95">
        <f t="shared" si="13"/>
        <v>60</v>
      </c>
      <c r="AA19" s="94">
        <v>35.0</v>
      </c>
      <c r="AB19" s="94">
        <v>25.0</v>
      </c>
      <c r="AC19" s="93">
        <v>1.0</v>
      </c>
      <c r="AD19" s="95">
        <f t="shared" si="14"/>
        <v>60</v>
      </c>
      <c r="AE19" s="94"/>
      <c r="AF19" s="94"/>
      <c r="AG19" s="94"/>
      <c r="AH19" s="95">
        <f t="shared" si="15"/>
        <v>0</v>
      </c>
      <c r="AI19" s="135">
        <f>iferror(VLOOKUP($F19&amp;"-"&amp;$G19,SUMATORIAS!$A$2:$K$81,2,False),"")</f>
        <v>33</v>
      </c>
      <c r="AJ19" s="135">
        <f>iferror(VLOOKUP($F19&amp;"-"&amp;$G19,SUMATORIAS!$A$2:$K$81,3,False),"")</f>
        <v>100</v>
      </c>
      <c r="AK19" s="135">
        <f>iferror(VLOOKUP($F19&amp;"-"&amp;$G19,SUMATORIAS!$A$2:$K$81,4,False),"")</f>
        <v>100</v>
      </c>
      <c r="AL19" s="135">
        <f>iferror(VLOOKUP($F19&amp;"-"&amp;$G19,SUMATORIAS!$A$2:$K$81,5,False),"")</f>
        <v>80</v>
      </c>
      <c r="AM19" s="135">
        <f>iferror(VLOOKUP($F19&amp;"-"&amp;$G19,SUMATORIAS!$A$2:$K$81,6,False),"")</f>
        <v>100</v>
      </c>
      <c r="AN19" s="135">
        <f>iferror(VLOOKUP($F19&amp;"-"&amp;$G19,SUMATORIAS!$A$2:$K$81,7,False),"")</f>
        <v>60</v>
      </c>
      <c r="AO19" s="135">
        <f>iferror(VLOOKUP($F19&amp;"-"&amp;$G19,SUMATORIAS!$A$2:$K$81,8,False),"")</f>
        <v>100</v>
      </c>
      <c r="AP19" s="135">
        <f>iferror(VLOOKUP($F19&amp;"-"&amp;$G19,SUMATORIAS!$A$2:$K$81,9,False),"")</f>
        <v>100</v>
      </c>
      <c r="AQ19" s="135">
        <f>iferror(VLOOKUP($F19&amp;"-"&amp;$G19,SUMATORIAS!$A$2:$K$81,10,False),"")</f>
        <v>100</v>
      </c>
      <c r="AR19" s="135">
        <f>iferror(VLOOKUP($F19&amp;"-"&amp;$G19,SUMATORIAS!$A$2:$K$81,11,False),"")</f>
        <v>100</v>
      </c>
      <c r="AS19" s="97"/>
      <c r="AT19" s="95">
        <f t="shared" si="25"/>
        <v>87.3</v>
      </c>
      <c r="AU19" s="97">
        <v>86.0</v>
      </c>
      <c r="AV19" s="97">
        <v>100.0</v>
      </c>
      <c r="AW19" s="97">
        <v>100.0</v>
      </c>
      <c r="AX19" s="97">
        <v>66.0</v>
      </c>
      <c r="AY19" s="97">
        <v>100.0</v>
      </c>
      <c r="AZ19" s="97">
        <v>100.0</v>
      </c>
      <c r="BA19" s="97">
        <v>100.0</v>
      </c>
      <c r="BB19" s="97">
        <v>100.0</v>
      </c>
      <c r="BC19" s="97">
        <v>100.0</v>
      </c>
      <c r="BD19" s="97">
        <v>100.0</v>
      </c>
      <c r="BE19" s="136">
        <f>ifna(VLOOKUP($M19,Cuestionario!$C$2:$F$45,3,FALSE),0)</f>
        <v>0</v>
      </c>
      <c r="BF19" s="136">
        <f>ifna(VLOOKUP($M19,Cuestionario!$C$2:$F$45,4,FALSE),0)</f>
        <v>0</v>
      </c>
      <c r="BG19" s="137">
        <f t="shared" si="17"/>
        <v>95.2</v>
      </c>
      <c r="BH19" s="97">
        <v>100.0</v>
      </c>
      <c r="BI19" s="97">
        <v>100.0</v>
      </c>
      <c r="BJ19" s="97">
        <v>100.0</v>
      </c>
      <c r="BK19" s="97">
        <v>100.0</v>
      </c>
      <c r="BL19" s="97">
        <v>70.0</v>
      </c>
      <c r="BM19" s="97">
        <v>100.0</v>
      </c>
      <c r="BN19" s="97">
        <v>100.0</v>
      </c>
      <c r="BO19" s="97">
        <v>100.0</v>
      </c>
      <c r="BP19" s="97">
        <v>70.0</v>
      </c>
      <c r="BQ19" s="97">
        <v>90.0</v>
      </c>
      <c r="BR19" s="138">
        <f t="shared" si="22"/>
        <v>93</v>
      </c>
      <c r="BS19" s="103">
        <v>100.0</v>
      </c>
      <c r="BT19" s="103">
        <v>0.0</v>
      </c>
      <c r="BU19" s="103">
        <v>25.0</v>
      </c>
      <c r="BV19" s="103">
        <v>100.0</v>
      </c>
      <c r="BW19" s="103">
        <v>100.0</v>
      </c>
      <c r="BX19" s="103">
        <v>100.0</v>
      </c>
      <c r="BY19" s="103">
        <v>45.0</v>
      </c>
      <c r="BZ19" s="103">
        <v>100.0</v>
      </c>
      <c r="CA19" s="97"/>
      <c r="CB19" s="95">
        <f t="shared" si="18"/>
        <v>71.25</v>
      </c>
    </row>
    <row r="20" ht="15.75" customHeight="1">
      <c r="A20" s="133" t="str">
        <f t="shared" si="2"/>
        <v>202169502-8</v>
      </c>
      <c r="B20" s="87">
        <f t="shared" si="3"/>
        <v>38</v>
      </c>
      <c r="C20" s="104">
        <v>16.0</v>
      </c>
      <c r="D20" s="105">
        <v>2.02169502E8</v>
      </c>
      <c r="E20" s="105">
        <v>8.0</v>
      </c>
      <c r="F20" s="105">
        <v>2.1119934E7</v>
      </c>
      <c r="G20" s="105">
        <v>2.0</v>
      </c>
      <c r="H20" s="105" t="s">
        <v>155</v>
      </c>
      <c r="I20" s="105" t="s">
        <v>251</v>
      </c>
      <c r="J20" s="105" t="s">
        <v>252</v>
      </c>
      <c r="K20" s="105">
        <v>1.0</v>
      </c>
      <c r="L20" s="105" t="s">
        <v>62</v>
      </c>
      <c r="M20" s="105" t="s">
        <v>253</v>
      </c>
      <c r="N20" s="90">
        <f t="shared" si="4"/>
        <v>60</v>
      </c>
      <c r="O20" s="90">
        <f t="shared" si="5"/>
        <v>15</v>
      </c>
      <c r="P20" s="90">
        <f t="shared" si="24"/>
        <v>38</v>
      </c>
      <c r="Q20" s="90">
        <f t="shared" si="7"/>
        <v>75.7</v>
      </c>
      <c r="R20" s="90">
        <f t="shared" si="8"/>
        <v>79</v>
      </c>
      <c r="S20" s="90">
        <f t="shared" si="9"/>
        <v>83.5</v>
      </c>
      <c r="T20" s="90">
        <f t="shared" si="10"/>
        <v>100</v>
      </c>
      <c r="U20" s="91">
        <f t="shared" si="11"/>
        <v>0</v>
      </c>
      <c r="V20" s="92">
        <f t="shared" si="12"/>
        <v>38</v>
      </c>
      <c r="W20" s="134">
        <v>20.0</v>
      </c>
      <c r="X20" s="94">
        <v>15.0</v>
      </c>
      <c r="Y20" s="94">
        <v>25.0</v>
      </c>
      <c r="Z20" s="95">
        <f t="shared" si="13"/>
        <v>60</v>
      </c>
      <c r="AA20" s="94">
        <v>5.0</v>
      </c>
      <c r="AB20" s="94">
        <v>10.0</v>
      </c>
      <c r="AC20" s="93">
        <v>1.0</v>
      </c>
      <c r="AD20" s="95">
        <f t="shared" si="14"/>
        <v>15</v>
      </c>
      <c r="AE20" s="94"/>
      <c r="AF20" s="94"/>
      <c r="AG20" s="94"/>
      <c r="AH20" s="95">
        <f t="shared" si="15"/>
        <v>0</v>
      </c>
      <c r="AI20" s="135">
        <f>iferror(VLOOKUP($F20&amp;"-"&amp;$G20,SUMATORIAS!$A$2:$K$81,2,False),"")</f>
        <v>100</v>
      </c>
      <c r="AJ20" s="135">
        <f>iferror(VLOOKUP($F20&amp;"-"&amp;$G20,SUMATORIAS!$A$2:$K$81,3,False),"")</f>
        <v>40</v>
      </c>
      <c r="AK20" s="135">
        <f>iferror(VLOOKUP($F20&amp;"-"&amp;$G20,SUMATORIAS!$A$2:$K$81,4,False),"")</f>
        <v>100</v>
      </c>
      <c r="AL20" s="135">
        <f>iferror(VLOOKUP($F20&amp;"-"&amp;$G20,SUMATORIAS!$A$2:$K$81,5,False),"")</f>
        <v>100</v>
      </c>
      <c r="AM20" s="135">
        <f>iferror(VLOOKUP($F20&amp;"-"&amp;$G20,SUMATORIAS!$A$2:$K$81,6,False),"")</f>
        <v>50</v>
      </c>
      <c r="AN20" s="135">
        <f>iferror(VLOOKUP($F20&amp;"-"&amp;$G20,SUMATORIAS!$A$2:$K$81,7,False),"")</f>
        <v>80</v>
      </c>
      <c r="AO20" s="135">
        <f>iferror(VLOOKUP($F20&amp;"-"&amp;$G20,SUMATORIAS!$A$2:$K$81,8,False),"")</f>
        <v>67</v>
      </c>
      <c r="AP20" s="135">
        <f>iferror(VLOOKUP($F20&amp;"-"&amp;$G20,SUMATORIAS!$A$2:$K$81,9,False),"")</f>
        <v>100</v>
      </c>
      <c r="AQ20" s="135">
        <f>iferror(VLOOKUP($F20&amp;"-"&amp;$G20,SUMATORIAS!$A$2:$K$81,10,False),"")</f>
        <v>20</v>
      </c>
      <c r="AR20" s="135">
        <f>iferror(VLOOKUP($F20&amp;"-"&amp;$G20,SUMATORIAS!$A$2:$K$81,11,False),"")</f>
        <v>100</v>
      </c>
      <c r="AS20" s="97"/>
      <c r="AT20" s="95">
        <f t="shared" si="25"/>
        <v>75.7</v>
      </c>
      <c r="AU20" s="97">
        <v>100.0</v>
      </c>
      <c r="AV20" s="97">
        <v>90.0</v>
      </c>
      <c r="AW20" s="97">
        <v>100.0</v>
      </c>
      <c r="AX20" s="97">
        <v>100.0</v>
      </c>
      <c r="AY20" s="97">
        <v>100.0</v>
      </c>
      <c r="AZ20" s="97">
        <v>100.0</v>
      </c>
      <c r="BA20" s="97">
        <v>100.0</v>
      </c>
      <c r="BB20" s="97">
        <v>100.0</v>
      </c>
      <c r="BC20" s="97">
        <v>0.0</v>
      </c>
      <c r="BD20" s="97">
        <v>0.0</v>
      </c>
      <c r="BE20" s="136">
        <f>ifna(VLOOKUP($M20,Cuestionario!$C$2:$F$45,3,FALSE),0)</f>
        <v>0</v>
      </c>
      <c r="BF20" s="136">
        <f>ifna(VLOOKUP($M20,Cuestionario!$C$2:$F$45,4,FALSE),0)</f>
        <v>0</v>
      </c>
      <c r="BG20" s="137">
        <f t="shared" si="17"/>
        <v>79</v>
      </c>
      <c r="BH20" s="97">
        <v>80.0</v>
      </c>
      <c r="BI20" s="97">
        <v>100.0</v>
      </c>
      <c r="BJ20" s="97">
        <v>100.0</v>
      </c>
      <c r="BK20" s="97">
        <v>100.0</v>
      </c>
      <c r="BL20" s="97">
        <v>100.0</v>
      </c>
      <c r="BM20" s="97">
        <v>100.0</v>
      </c>
      <c r="BN20" s="97">
        <v>90.0</v>
      </c>
      <c r="BO20" s="97">
        <v>95.0</v>
      </c>
      <c r="BP20" s="97">
        <v>70.0</v>
      </c>
      <c r="BQ20" s="97">
        <v>0.0</v>
      </c>
      <c r="BR20" s="138">
        <f t="shared" si="22"/>
        <v>83.5</v>
      </c>
      <c r="BS20" s="103">
        <v>100.0</v>
      </c>
      <c r="BT20" s="103">
        <v>100.0</v>
      </c>
      <c r="BU20" s="103">
        <v>100.0</v>
      </c>
      <c r="BV20" s="103">
        <v>100.0</v>
      </c>
      <c r="BW20" s="103">
        <v>100.0</v>
      </c>
      <c r="BX20" s="103">
        <v>100.0</v>
      </c>
      <c r="BY20" s="103">
        <v>100.0</v>
      </c>
      <c r="BZ20" s="103">
        <v>100.0</v>
      </c>
      <c r="CA20" s="97"/>
      <c r="CB20" s="95">
        <f t="shared" si="18"/>
        <v>100</v>
      </c>
    </row>
    <row r="21" ht="15.75" customHeight="1">
      <c r="A21" s="133" t="str">
        <f t="shared" si="2"/>
        <v>202069539-3</v>
      </c>
      <c r="B21" s="87">
        <f t="shared" si="3"/>
        <v>80</v>
      </c>
      <c r="C21" s="104">
        <v>17.0</v>
      </c>
      <c r="D21" s="105">
        <v>2.02069539E8</v>
      </c>
      <c r="E21" s="105">
        <v>3.0</v>
      </c>
      <c r="F21" s="105">
        <v>2.0834413E7</v>
      </c>
      <c r="G21" s="105">
        <v>7.0</v>
      </c>
      <c r="H21" s="105" t="s">
        <v>254</v>
      </c>
      <c r="I21" s="105" t="s">
        <v>255</v>
      </c>
      <c r="J21" s="105" t="s">
        <v>256</v>
      </c>
      <c r="K21" s="105">
        <v>1.0</v>
      </c>
      <c r="L21" s="105" t="s">
        <v>62</v>
      </c>
      <c r="M21" s="105" t="s">
        <v>257</v>
      </c>
      <c r="N21" s="90">
        <f t="shared" si="4"/>
        <v>35</v>
      </c>
      <c r="O21" s="90">
        <f t="shared" si="5"/>
        <v>100</v>
      </c>
      <c r="P21" s="90">
        <f t="shared" si="24"/>
        <v>68</v>
      </c>
      <c r="Q21" s="90">
        <f t="shared" si="7"/>
        <v>84</v>
      </c>
      <c r="R21" s="90">
        <f t="shared" si="8"/>
        <v>98.4</v>
      </c>
      <c r="S21" s="90">
        <f t="shared" si="9"/>
        <v>98.5</v>
      </c>
      <c r="T21" s="90">
        <f t="shared" si="10"/>
        <v>100</v>
      </c>
      <c r="U21" s="91">
        <f t="shared" si="11"/>
        <v>0</v>
      </c>
      <c r="V21" s="92">
        <f t="shared" si="12"/>
        <v>80</v>
      </c>
      <c r="W21" s="134">
        <v>20.0</v>
      </c>
      <c r="X21" s="94">
        <v>15.0</v>
      </c>
      <c r="Y21" s="94">
        <v>0.0</v>
      </c>
      <c r="Z21" s="95">
        <f t="shared" si="13"/>
        <v>35</v>
      </c>
      <c r="AA21" s="94">
        <v>60.0</v>
      </c>
      <c r="AB21" s="94">
        <v>40.0</v>
      </c>
      <c r="AC21" s="93">
        <v>1.0</v>
      </c>
      <c r="AD21" s="95">
        <f t="shared" si="14"/>
        <v>100</v>
      </c>
      <c r="AE21" s="94"/>
      <c r="AF21" s="94"/>
      <c r="AG21" s="94"/>
      <c r="AH21" s="95">
        <f t="shared" si="15"/>
        <v>0</v>
      </c>
      <c r="AI21" s="135">
        <f>iferror(VLOOKUP($F21&amp;"-"&amp;$G21,SUMATORIAS!$A$2:$K$81,2,False),"")</f>
        <v>100</v>
      </c>
      <c r="AJ21" s="135">
        <f>iferror(VLOOKUP($F21&amp;"-"&amp;$G21,SUMATORIAS!$A$2:$K$81,3,False),"")</f>
        <v>100</v>
      </c>
      <c r="AK21" s="135">
        <f>iferror(VLOOKUP($F21&amp;"-"&amp;$G21,SUMATORIAS!$A$2:$K$81,4,False),"")</f>
        <v>100</v>
      </c>
      <c r="AL21" s="135">
        <f>iferror(VLOOKUP($F21&amp;"-"&amp;$G21,SUMATORIAS!$A$2:$K$81,5,False),"")</f>
        <v>100</v>
      </c>
      <c r="AM21" s="135">
        <f>iferror(VLOOKUP($F21&amp;"-"&amp;$G21,SUMATORIAS!$A$2:$K$81,6,False),"")</f>
        <v>100</v>
      </c>
      <c r="AN21" s="135">
        <f>iferror(VLOOKUP($F21&amp;"-"&amp;$G21,SUMATORIAS!$A$2:$K$81,7,False),"")</f>
        <v>20</v>
      </c>
      <c r="AO21" s="135">
        <f>iferror(VLOOKUP($F21&amp;"-"&amp;$G21,SUMATORIAS!$A$2:$K$81,8,False),"")</f>
        <v>17</v>
      </c>
      <c r="AP21" s="135">
        <f>iferror(VLOOKUP($F21&amp;"-"&amp;$G21,SUMATORIAS!$A$2:$K$81,9,False),"")</f>
        <v>100</v>
      </c>
      <c r="AQ21" s="135">
        <f>iferror(VLOOKUP($F21&amp;"-"&amp;$G21,SUMATORIAS!$A$2:$K$81,10,False),"")</f>
        <v>20</v>
      </c>
      <c r="AR21" s="135">
        <f>iferror(VLOOKUP($F21&amp;"-"&amp;$G21,SUMATORIAS!$A$2:$K$81,11,False),"")</f>
        <v>100</v>
      </c>
      <c r="AS21" s="97"/>
      <c r="AT21" s="95">
        <f t="shared" ref="AT21:AT22" si="26">iferror((SUM(AI21:AR21)-SMALL(AI21:AR21,1)+100)/10,0)</f>
        <v>84</v>
      </c>
      <c r="AU21" s="97">
        <v>86.0</v>
      </c>
      <c r="AV21" s="97">
        <v>98.0</v>
      </c>
      <c r="AW21" s="97">
        <v>100.0</v>
      </c>
      <c r="AX21" s="97">
        <v>100.0</v>
      </c>
      <c r="AY21" s="97">
        <v>100.0</v>
      </c>
      <c r="AZ21" s="97">
        <v>100.0</v>
      </c>
      <c r="BA21" s="97">
        <v>100.0</v>
      </c>
      <c r="BB21" s="97">
        <v>100.0</v>
      </c>
      <c r="BC21" s="97">
        <v>100.0</v>
      </c>
      <c r="BD21" s="97">
        <v>100.0</v>
      </c>
      <c r="BE21" s="136">
        <f>ifna(VLOOKUP($M21,Cuestionario!$C$2:$F$45,3,FALSE),0)</f>
        <v>100</v>
      </c>
      <c r="BF21" s="136" t="str">
        <f>ifna(VLOOKUP($M21,Cuestionario!$C$2:$F$45,4,FALSE),0)</f>
        <v>control</v>
      </c>
      <c r="BG21" s="137">
        <f t="shared" si="17"/>
        <v>98.4</v>
      </c>
      <c r="BH21" s="97">
        <v>95.0</v>
      </c>
      <c r="BI21" s="97">
        <v>100.0</v>
      </c>
      <c r="BJ21" s="97">
        <v>95.0</v>
      </c>
      <c r="BK21" s="97">
        <v>100.0</v>
      </c>
      <c r="BL21" s="97">
        <v>100.0</v>
      </c>
      <c r="BM21" s="97">
        <v>100.0</v>
      </c>
      <c r="BN21" s="97">
        <v>100.0</v>
      </c>
      <c r="BO21" s="97">
        <v>100.0</v>
      </c>
      <c r="BP21" s="97">
        <v>100.0</v>
      </c>
      <c r="BQ21" s="97">
        <v>95.0</v>
      </c>
      <c r="BR21" s="138">
        <f t="shared" si="22"/>
        <v>98.5</v>
      </c>
      <c r="BS21" s="103">
        <v>100.0</v>
      </c>
      <c r="BT21" s="103">
        <v>100.0</v>
      </c>
      <c r="BU21" s="103">
        <v>100.0</v>
      </c>
      <c r="BV21" s="103">
        <v>100.0</v>
      </c>
      <c r="BW21" s="103">
        <v>100.0</v>
      </c>
      <c r="BX21" s="103">
        <v>100.0</v>
      </c>
      <c r="BY21" s="103">
        <v>100.0</v>
      </c>
      <c r="BZ21" s="103">
        <v>100.0</v>
      </c>
      <c r="CA21" s="97"/>
      <c r="CB21" s="95">
        <f t="shared" si="18"/>
        <v>100</v>
      </c>
    </row>
    <row r="22" ht="15.75" customHeight="1">
      <c r="A22" s="133" t="str">
        <f t="shared" si="2"/>
        <v>202169511-7</v>
      </c>
      <c r="B22" s="87">
        <f t="shared" si="3"/>
        <v>75</v>
      </c>
      <c r="C22" s="104">
        <v>18.0</v>
      </c>
      <c r="D22" s="105">
        <v>2.02169511E8</v>
      </c>
      <c r="E22" s="105">
        <v>7.0</v>
      </c>
      <c r="F22" s="105">
        <v>2.1135171E7</v>
      </c>
      <c r="G22" s="105">
        <v>3.0</v>
      </c>
      <c r="H22" s="105" t="s">
        <v>258</v>
      </c>
      <c r="I22" s="105" t="s">
        <v>258</v>
      </c>
      <c r="J22" s="105" t="s">
        <v>259</v>
      </c>
      <c r="K22" s="105">
        <v>1.0</v>
      </c>
      <c r="L22" s="105" t="s">
        <v>62</v>
      </c>
      <c r="M22" s="105" t="s">
        <v>260</v>
      </c>
      <c r="N22" s="90">
        <f t="shared" si="4"/>
        <v>50</v>
      </c>
      <c r="O22" s="90">
        <f t="shared" si="5"/>
        <v>60</v>
      </c>
      <c r="P22" s="90">
        <f t="shared" si="24"/>
        <v>55</v>
      </c>
      <c r="Q22" s="90">
        <f t="shared" si="7"/>
        <v>94</v>
      </c>
      <c r="R22" s="90">
        <f t="shared" si="8"/>
        <v>90</v>
      </c>
      <c r="S22" s="90">
        <f t="shared" si="9"/>
        <v>97</v>
      </c>
      <c r="T22" s="90">
        <f t="shared" si="10"/>
        <v>100</v>
      </c>
      <c r="U22" s="91">
        <f t="shared" si="11"/>
        <v>0</v>
      </c>
      <c r="V22" s="92">
        <f t="shared" si="12"/>
        <v>75</v>
      </c>
      <c r="W22" s="134">
        <v>20.0</v>
      </c>
      <c r="X22" s="94">
        <v>30.0</v>
      </c>
      <c r="Y22" s="94">
        <v>0.0</v>
      </c>
      <c r="Z22" s="95">
        <f t="shared" si="13"/>
        <v>50</v>
      </c>
      <c r="AA22" s="94">
        <v>60.0</v>
      </c>
      <c r="AB22" s="94">
        <v>0.0</v>
      </c>
      <c r="AC22" s="93">
        <v>1.0</v>
      </c>
      <c r="AD22" s="95">
        <f t="shared" si="14"/>
        <v>60</v>
      </c>
      <c r="AE22" s="94"/>
      <c r="AF22" s="94"/>
      <c r="AG22" s="94"/>
      <c r="AH22" s="95">
        <f t="shared" si="15"/>
        <v>0</v>
      </c>
      <c r="AI22" s="135">
        <f>iferror(VLOOKUP($F22&amp;"-"&amp;$G22,SUMATORIAS!$A$2:$K$81,2,False),"")</f>
        <v>100</v>
      </c>
      <c r="AJ22" s="135">
        <f>iferror(VLOOKUP($F22&amp;"-"&amp;$G22,SUMATORIAS!$A$2:$K$81,3,False),"")</f>
        <v>100</v>
      </c>
      <c r="AK22" s="135">
        <f>iferror(VLOOKUP($F22&amp;"-"&amp;$G22,SUMATORIAS!$A$2:$K$81,4,False),"")</f>
        <v>100</v>
      </c>
      <c r="AL22" s="135">
        <f>iferror(VLOOKUP($F22&amp;"-"&amp;$G22,SUMATORIAS!$A$2:$K$81,5,False),"")</f>
        <v>80</v>
      </c>
      <c r="AM22" s="135">
        <f>iferror(VLOOKUP($F22&amp;"-"&amp;$G22,SUMATORIAS!$A$2:$K$81,6,False),"")</f>
        <v>100</v>
      </c>
      <c r="AN22" s="135">
        <f>iferror(VLOOKUP($F22&amp;"-"&amp;$G22,SUMATORIAS!$A$2:$K$81,7,False),"")</f>
        <v>80</v>
      </c>
      <c r="AO22" s="135">
        <f>iferror(VLOOKUP($F22&amp;"-"&amp;$G22,SUMATORIAS!$A$2:$K$81,8,False),"")</f>
        <v>80</v>
      </c>
      <c r="AP22" s="135">
        <f>iferror(VLOOKUP($F22&amp;"-"&amp;$G22,SUMATORIAS!$A$2:$K$81,9,False),"")</f>
        <v>100</v>
      </c>
      <c r="AQ22" s="135">
        <f>iferror(VLOOKUP($F22&amp;"-"&amp;$G22,SUMATORIAS!$A$2:$K$81,10,False),"")</f>
        <v>20</v>
      </c>
      <c r="AR22" s="135">
        <f>iferror(VLOOKUP($F22&amp;"-"&amp;$G22,SUMATORIAS!$A$2:$K$81,11,False),"")</f>
        <v>100</v>
      </c>
      <c r="AS22" s="97"/>
      <c r="AT22" s="95">
        <f t="shared" si="26"/>
        <v>94</v>
      </c>
      <c r="AU22" s="97">
        <v>100.0</v>
      </c>
      <c r="AV22" s="97">
        <v>100.0</v>
      </c>
      <c r="AW22" s="97">
        <v>100.0</v>
      </c>
      <c r="AX22" s="97">
        <v>100.0</v>
      </c>
      <c r="AY22" s="97">
        <v>100.0</v>
      </c>
      <c r="AZ22" s="97">
        <v>100.0</v>
      </c>
      <c r="BA22" s="97">
        <v>100.0</v>
      </c>
      <c r="BB22" s="97">
        <v>100.0</v>
      </c>
      <c r="BC22" s="97">
        <v>0.0</v>
      </c>
      <c r="BD22" s="97">
        <v>100.0</v>
      </c>
      <c r="BE22" s="136">
        <f>ifna(VLOOKUP($M22,Cuestionario!$C$2:$F$45,3,FALSE),0)</f>
        <v>100</v>
      </c>
      <c r="BF22" s="136" t="str">
        <f>ifna(VLOOKUP($M22,Cuestionario!$C$2:$F$45,4,FALSE),0)</f>
        <v>control</v>
      </c>
      <c r="BG22" s="137">
        <f t="shared" si="17"/>
        <v>90</v>
      </c>
      <c r="BH22" s="97">
        <v>100.0</v>
      </c>
      <c r="BI22" s="97">
        <v>100.0</v>
      </c>
      <c r="BJ22" s="97">
        <v>100.0</v>
      </c>
      <c r="BK22" s="97">
        <v>100.0</v>
      </c>
      <c r="BL22" s="97">
        <v>100.0</v>
      </c>
      <c r="BM22" s="97">
        <v>70.0</v>
      </c>
      <c r="BN22" s="97">
        <v>100.0</v>
      </c>
      <c r="BO22" s="97">
        <v>100.0</v>
      </c>
      <c r="BP22" s="97">
        <v>100.0</v>
      </c>
      <c r="BQ22" s="97">
        <v>100.0</v>
      </c>
      <c r="BR22" s="138">
        <f t="shared" si="22"/>
        <v>97</v>
      </c>
      <c r="BS22" s="103">
        <v>100.0</v>
      </c>
      <c r="BT22" s="103">
        <v>100.0</v>
      </c>
      <c r="BU22" s="103">
        <v>100.0</v>
      </c>
      <c r="BV22" s="103">
        <v>100.0</v>
      </c>
      <c r="BW22" s="103">
        <v>100.0</v>
      </c>
      <c r="BX22" s="103">
        <v>100.0</v>
      </c>
      <c r="BY22" s="103">
        <v>100.0</v>
      </c>
      <c r="BZ22" s="103">
        <v>100.0</v>
      </c>
      <c r="CA22" s="97"/>
      <c r="CB22" s="95">
        <f t="shared" si="18"/>
        <v>100</v>
      </c>
    </row>
    <row r="23" ht="15.75" customHeight="1">
      <c r="A23" s="133" t="str">
        <f t="shared" si="2"/>
        <v>202169539-7</v>
      </c>
      <c r="B23" s="87">
        <f t="shared" si="3"/>
        <v>83</v>
      </c>
      <c r="C23" s="104">
        <v>19.0</v>
      </c>
      <c r="D23" s="105">
        <v>2.02169539E8</v>
      </c>
      <c r="E23" s="105">
        <v>7.0</v>
      </c>
      <c r="F23" s="105">
        <v>2.1031207E7</v>
      </c>
      <c r="G23" s="105">
        <v>2.0</v>
      </c>
      <c r="H23" s="105" t="s">
        <v>261</v>
      </c>
      <c r="I23" s="105" t="s">
        <v>262</v>
      </c>
      <c r="J23" s="105" t="s">
        <v>214</v>
      </c>
      <c r="K23" s="105">
        <v>1.0</v>
      </c>
      <c r="L23" s="105" t="s">
        <v>62</v>
      </c>
      <c r="M23" s="105" t="s">
        <v>263</v>
      </c>
      <c r="N23" s="90">
        <f t="shared" si="4"/>
        <v>70</v>
      </c>
      <c r="O23" s="90">
        <f t="shared" si="5"/>
        <v>75</v>
      </c>
      <c r="P23" s="90">
        <f t="shared" si="24"/>
        <v>73</v>
      </c>
      <c r="Q23" s="90">
        <f t="shared" si="7"/>
        <v>90</v>
      </c>
      <c r="R23" s="90">
        <f t="shared" si="8"/>
        <v>100</v>
      </c>
      <c r="S23" s="90">
        <f t="shared" si="9"/>
        <v>93.5</v>
      </c>
      <c r="T23" s="90">
        <f t="shared" si="10"/>
        <v>100</v>
      </c>
      <c r="U23" s="91">
        <f t="shared" si="11"/>
        <v>0</v>
      </c>
      <c r="V23" s="92">
        <f t="shared" si="12"/>
        <v>83</v>
      </c>
      <c r="W23" s="134">
        <v>20.0</v>
      </c>
      <c r="X23" s="94">
        <v>30.0</v>
      </c>
      <c r="Y23" s="94">
        <v>20.0</v>
      </c>
      <c r="Z23" s="95">
        <f t="shared" si="13"/>
        <v>70</v>
      </c>
      <c r="AA23" s="94">
        <v>60.0</v>
      </c>
      <c r="AB23" s="94">
        <v>15.0</v>
      </c>
      <c r="AC23" s="93">
        <v>1.0</v>
      </c>
      <c r="AD23" s="95">
        <f t="shared" si="14"/>
        <v>75</v>
      </c>
      <c r="AE23" s="94"/>
      <c r="AF23" s="94"/>
      <c r="AG23" s="94"/>
      <c r="AH23" s="95">
        <f t="shared" si="15"/>
        <v>0</v>
      </c>
      <c r="AI23" s="135">
        <f>iferror(VLOOKUP($F23&amp;"-"&amp;$G23,SUMATORIAS!$A$2:$K$81,2,False),"")</f>
        <v>100</v>
      </c>
      <c r="AJ23" s="135">
        <f>iferror(VLOOKUP($F23&amp;"-"&amp;$G23,SUMATORIAS!$A$2:$K$81,3,False),"")</f>
        <v>100</v>
      </c>
      <c r="AK23" s="135">
        <f>iferror(VLOOKUP($F23&amp;"-"&amp;$G23,SUMATORIAS!$A$2:$K$81,4,False),"")</f>
        <v>100</v>
      </c>
      <c r="AL23" s="135">
        <f>iferror(VLOOKUP($F23&amp;"-"&amp;$G23,SUMATORIAS!$A$2:$K$81,5,False),"")</f>
        <v>100</v>
      </c>
      <c r="AM23" s="135">
        <f>iferror(VLOOKUP($F23&amp;"-"&amp;$G23,SUMATORIAS!$A$2:$K$81,6,False),"")</f>
        <v>100</v>
      </c>
      <c r="AN23" s="135">
        <f>iferror(VLOOKUP($F23&amp;"-"&amp;$G23,SUMATORIAS!$A$2:$K$81,7,False),"")</f>
        <v>60</v>
      </c>
      <c r="AO23" s="135">
        <f>iferror(VLOOKUP($F23&amp;"-"&amp;$G23,SUMATORIAS!$A$2:$K$81,8,False),"")</f>
        <v>100</v>
      </c>
      <c r="AP23" s="135">
        <f>iferror(VLOOKUP($F23&amp;"-"&amp;$G23,SUMATORIAS!$A$2:$K$81,9,False),"")</f>
        <v>100</v>
      </c>
      <c r="AQ23" s="135">
        <f>iferror(VLOOKUP($F23&amp;"-"&amp;$G23,SUMATORIAS!$A$2:$K$81,10,False),"")</f>
        <v>40</v>
      </c>
      <c r="AR23" s="135">
        <f>iferror(VLOOKUP($F23&amp;"-"&amp;$G23,SUMATORIAS!$A$2:$K$81,11,False),"")</f>
        <v>100</v>
      </c>
      <c r="AS23" s="97"/>
      <c r="AT23" s="95">
        <f t="shared" ref="AT23:AT26" si="27">iferror(AVERAGE(AI23:AS23),0)</f>
        <v>90</v>
      </c>
      <c r="AU23" s="97">
        <v>100.0</v>
      </c>
      <c r="AV23" s="97">
        <v>100.0</v>
      </c>
      <c r="AW23" s="97">
        <v>100.0</v>
      </c>
      <c r="AX23" s="97">
        <v>100.0</v>
      </c>
      <c r="AY23" s="97">
        <v>100.0</v>
      </c>
      <c r="AZ23" s="97">
        <v>100.0</v>
      </c>
      <c r="BA23" s="97">
        <v>100.0</v>
      </c>
      <c r="BB23" s="97">
        <v>100.0</v>
      </c>
      <c r="BC23" s="97">
        <v>100.0</v>
      </c>
      <c r="BD23" s="97">
        <v>100.0</v>
      </c>
      <c r="BE23" s="136">
        <f>ifna(VLOOKUP($M23,Cuestionario!$C$2:$F$45,3,FALSE),0)</f>
        <v>0</v>
      </c>
      <c r="BF23" s="136">
        <f>ifna(VLOOKUP($M23,Cuestionario!$C$2:$F$45,4,FALSE),0)</f>
        <v>0</v>
      </c>
      <c r="BG23" s="137">
        <f t="shared" si="17"/>
        <v>100</v>
      </c>
      <c r="BH23" s="97">
        <v>100.0</v>
      </c>
      <c r="BI23" s="97">
        <v>100.0</v>
      </c>
      <c r="BJ23" s="97">
        <v>100.0</v>
      </c>
      <c r="BK23" s="97">
        <v>100.0</v>
      </c>
      <c r="BL23" s="97">
        <v>100.0</v>
      </c>
      <c r="BM23" s="97">
        <v>80.0</v>
      </c>
      <c r="BN23" s="97">
        <v>90.0</v>
      </c>
      <c r="BO23" s="97">
        <v>95.0</v>
      </c>
      <c r="BP23" s="97">
        <v>80.0</v>
      </c>
      <c r="BQ23" s="97">
        <v>90.0</v>
      </c>
      <c r="BR23" s="138">
        <f t="shared" si="22"/>
        <v>93.5</v>
      </c>
      <c r="BS23" s="103">
        <v>100.0</v>
      </c>
      <c r="BT23" s="103">
        <v>100.0</v>
      </c>
      <c r="BU23" s="103">
        <v>100.0</v>
      </c>
      <c r="BV23" s="103">
        <v>100.0</v>
      </c>
      <c r="BW23" s="103">
        <v>100.0</v>
      </c>
      <c r="BX23" s="103">
        <v>100.0</v>
      </c>
      <c r="BY23" s="103">
        <v>100.0</v>
      </c>
      <c r="BZ23" s="103">
        <v>100.0</v>
      </c>
      <c r="CA23" s="97"/>
      <c r="CB23" s="95">
        <f t="shared" si="18"/>
        <v>100</v>
      </c>
    </row>
    <row r="24" ht="15.75" customHeight="1">
      <c r="A24" s="133" t="str">
        <f t="shared" si="2"/>
        <v>202169550-8</v>
      </c>
      <c r="B24" s="87">
        <f t="shared" si="3"/>
        <v>98</v>
      </c>
      <c r="C24" s="104">
        <v>20.0</v>
      </c>
      <c r="D24" s="105">
        <v>2.0216955E8</v>
      </c>
      <c r="E24" s="105">
        <v>8.0</v>
      </c>
      <c r="F24" s="105">
        <v>2.0990716E7</v>
      </c>
      <c r="G24" s="105" t="s">
        <v>73</v>
      </c>
      <c r="H24" s="105" t="s">
        <v>264</v>
      </c>
      <c r="I24" s="105" t="s">
        <v>265</v>
      </c>
      <c r="J24" s="105" t="s">
        <v>266</v>
      </c>
      <c r="K24" s="105">
        <v>1.0</v>
      </c>
      <c r="L24" s="105" t="s">
        <v>62</v>
      </c>
      <c r="M24" s="105" t="s">
        <v>267</v>
      </c>
      <c r="N24" s="90">
        <f t="shared" si="4"/>
        <v>100</v>
      </c>
      <c r="O24" s="90">
        <f t="shared" si="5"/>
        <v>100</v>
      </c>
      <c r="P24" s="90">
        <f t="shared" si="24"/>
        <v>100</v>
      </c>
      <c r="Q24" s="90">
        <f t="shared" si="7"/>
        <v>90</v>
      </c>
      <c r="R24" s="90">
        <f t="shared" si="8"/>
        <v>100</v>
      </c>
      <c r="S24" s="90">
        <f t="shared" si="9"/>
        <v>98</v>
      </c>
      <c r="T24" s="90">
        <f t="shared" si="10"/>
        <v>100</v>
      </c>
      <c r="U24" s="91">
        <f t="shared" si="11"/>
        <v>0</v>
      </c>
      <c r="V24" s="92">
        <f t="shared" si="12"/>
        <v>98</v>
      </c>
      <c r="W24" s="134">
        <v>20.0</v>
      </c>
      <c r="X24" s="94">
        <v>30.0</v>
      </c>
      <c r="Y24" s="94">
        <v>50.0</v>
      </c>
      <c r="Z24" s="95">
        <f t="shared" si="13"/>
        <v>100</v>
      </c>
      <c r="AA24" s="94">
        <v>60.0</v>
      </c>
      <c r="AB24" s="94">
        <v>40.0</v>
      </c>
      <c r="AC24" s="93">
        <v>1.0</v>
      </c>
      <c r="AD24" s="95">
        <f t="shared" si="14"/>
        <v>100</v>
      </c>
      <c r="AE24" s="94"/>
      <c r="AF24" s="94"/>
      <c r="AG24" s="94"/>
      <c r="AH24" s="95">
        <f t="shared" si="15"/>
        <v>0</v>
      </c>
      <c r="AI24" s="135">
        <f>iferror(VLOOKUP($F24&amp;"-"&amp;$G24,SUMATORIAS!$A$2:$K$81,2,False),"")</f>
        <v>100</v>
      </c>
      <c r="AJ24" s="135">
        <f>iferror(VLOOKUP($F24&amp;"-"&amp;$G24,SUMATORIAS!$A$2:$K$81,3,False),"")</f>
        <v>100</v>
      </c>
      <c r="AK24" s="135">
        <f>iferror(VLOOKUP($F24&amp;"-"&amp;$G24,SUMATORIAS!$A$2:$K$81,4,False),"")</f>
        <v>100</v>
      </c>
      <c r="AL24" s="135">
        <f>iferror(VLOOKUP($F24&amp;"-"&amp;$G24,SUMATORIAS!$A$2:$K$81,5,False),"")</f>
        <v>100</v>
      </c>
      <c r="AM24" s="135">
        <f>iferror(VLOOKUP($F24&amp;"-"&amp;$G24,SUMATORIAS!$A$2:$K$81,6,False),"")</f>
        <v>100</v>
      </c>
      <c r="AN24" s="135">
        <f>iferror(VLOOKUP($F24&amp;"-"&amp;$G24,SUMATORIAS!$A$2:$K$81,7,False),"")</f>
        <v>80</v>
      </c>
      <c r="AO24" s="135">
        <f>iferror(VLOOKUP($F24&amp;"-"&amp;$G24,SUMATORIAS!$A$2:$K$81,8,False),"")</f>
        <v>100</v>
      </c>
      <c r="AP24" s="135">
        <f>iferror(VLOOKUP($F24&amp;"-"&amp;$G24,SUMATORIAS!$A$2:$K$81,9,False),"")</f>
        <v>100</v>
      </c>
      <c r="AQ24" s="135">
        <f>iferror(VLOOKUP($F24&amp;"-"&amp;$G24,SUMATORIAS!$A$2:$K$81,10,False),"")</f>
        <v>20</v>
      </c>
      <c r="AR24" s="135">
        <f>iferror(VLOOKUP($F24&amp;"-"&amp;$G24,SUMATORIAS!$A$2:$K$81,11,False),"")</f>
        <v>100</v>
      </c>
      <c r="AS24" s="97"/>
      <c r="AT24" s="95">
        <f t="shared" si="27"/>
        <v>90</v>
      </c>
      <c r="AU24" s="97">
        <v>100.0</v>
      </c>
      <c r="AV24" s="97">
        <v>100.0</v>
      </c>
      <c r="AW24" s="97">
        <v>100.0</v>
      </c>
      <c r="AX24" s="97">
        <v>100.0</v>
      </c>
      <c r="AY24" s="97">
        <v>100.0</v>
      </c>
      <c r="AZ24" s="97">
        <v>100.0</v>
      </c>
      <c r="BA24" s="97">
        <v>100.0</v>
      </c>
      <c r="BB24" s="97">
        <v>100.0</v>
      </c>
      <c r="BC24" s="97">
        <v>100.0</v>
      </c>
      <c r="BD24" s="97">
        <v>100.0</v>
      </c>
      <c r="BE24" s="136">
        <f>ifna(VLOOKUP($M24,Cuestionario!$C$2:$F$45,3,FALSE),0)</f>
        <v>0</v>
      </c>
      <c r="BF24" s="136">
        <f>ifna(VLOOKUP($M24,Cuestionario!$C$2:$F$45,4,FALSE),0)</f>
        <v>0</v>
      </c>
      <c r="BG24" s="137">
        <f t="shared" si="17"/>
        <v>100</v>
      </c>
      <c r="BH24" s="97">
        <v>100.0</v>
      </c>
      <c r="BI24" s="97">
        <v>100.0</v>
      </c>
      <c r="BJ24" s="97">
        <v>100.0</v>
      </c>
      <c r="BK24" s="97">
        <v>100.0</v>
      </c>
      <c r="BL24" s="97">
        <v>100.0</v>
      </c>
      <c r="BM24" s="97">
        <v>100.0</v>
      </c>
      <c r="BN24" s="97">
        <v>100.0</v>
      </c>
      <c r="BO24" s="97">
        <v>100.0</v>
      </c>
      <c r="BP24" s="97">
        <v>90.0</v>
      </c>
      <c r="BQ24" s="97">
        <v>90.0</v>
      </c>
      <c r="BR24" s="138">
        <f t="shared" si="22"/>
        <v>98</v>
      </c>
      <c r="BS24" s="103">
        <v>100.0</v>
      </c>
      <c r="BT24" s="103">
        <v>100.0</v>
      </c>
      <c r="BU24" s="103">
        <v>100.0</v>
      </c>
      <c r="BV24" s="103">
        <v>100.0</v>
      </c>
      <c r="BW24" s="103">
        <v>100.0</v>
      </c>
      <c r="BX24" s="103">
        <v>100.0</v>
      </c>
      <c r="BY24" s="103">
        <v>100.0</v>
      </c>
      <c r="BZ24" s="103">
        <v>100.0</v>
      </c>
      <c r="CA24" s="97"/>
      <c r="CB24" s="95">
        <f t="shared" si="18"/>
        <v>100</v>
      </c>
    </row>
    <row r="25" ht="15.75" customHeight="1">
      <c r="A25" s="133" t="str">
        <f t="shared" si="2"/>
        <v>202169532-k</v>
      </c>
      <c r="B25" s="87">
        <f t="shared" si="3"/>
        <v>70</v>
      </c>
      <c r="C25" s="104">
        <v>21.0</v>
      </c>
      <c r="D25" s="105">
        <v>2.02169532E8</v>
      </c>
      <c r="E25" s="105" t="s">
        <v>64</v>
      </c>
      <c r="F25" s="105">
        <v>2.1214395E7</v>
      </c>
      <c r="G25" s="105">
        <v>2.0</v>
      </c>
      <c r="H25" s="105" t="s">
        <v>268</v>
      </c>
      <c r="I25" s="105" t="s">
        <v>170</v>
      </c>
      <c r="J25" s="105" t="s">
        <v>269</v>
      </c>
      <c r="K25" s="105">
        <v>1.0</v>
      </c>
      <c r="L25" s="105" t="s">
        <v>62</v>
      </c>
      <c r="M25" s="105" t="s">
        <v>270</v>
      </c>
      <c r="N25" s="90">
        <f t="shared" si="4"/>
        <v>50</v>
      </c>
      <c r="O25" s="90">
        <f t="shared" si="5"/>
        <v>100</v>
      </c>
      <c r="P25" s="90">
        <f t="shared" si="24"/>
        <v>75</v>
      </c>
      <c r="Q25" s="90">
        <f t="shared" si="7"/>
        <v>78.2</v>
      </c>
      <c r="R25" s="90">
        <f t="shared" si="8"/>
        <v>79.6</v>
      </c>
      <c r="S25" s="90">
        <f t="shared" si="9"/>
        <v>39.5</v>
      </c>
      <c r="T25" s="90">
        <f t="shared" si="10"/>
        <v>100</v>
      </c>
      <c r="U25" s="91">
        <f t="shared" si="11"/>
        <v>0</v>
      </c>
      <c r="V25" s="111">
        <f t="shared" si="12"/>
        <v>70</v>
      </c>
      <c r="W25" s="134">
        <v>20.0</v>
      </c>
      <c r="X25" s="94">
        <v>30.0</v>
      </c>
      <c r="Y25" s="94">
        <v>0.0</v>
      </c>
      <c r="Z25" s="95">
        <f t="shared" si="13"/>
        <v>50</v>
      </c>
      <c r="AA25" s="94">
        <v>60.0</v>
      </c>
      <c r="AB25" s="94">
        <v>40.0</v>
      </c>
      <c r="AC25" s="93">
        <v>1.0</v>
      </c>
      <c r="AD25" s="95">
        <f t="shared" si="14"/>
        <v>100</v>
      </c>
      <c r="AE25" s="94"/>
      <c r="AF25" s="94"/>
      <c r="AG25" s="94"/>
      <c r="AH25" s="95">
        <f t="shared" si="15"/>
        <v>0</v>
      </c>
      <c r="AI25" s="135">
        <f>iferror(VLOOKUP($F25&amp;"-"&amp;$G25,SUMATORIAS!$A$2:$K$81,2,False),"")</f>
        <v>67</v>
      </c>
      <c r="AJ25" s="135">
        <f>iferror(VLOOKUP($F25&amp;"-"&amp;$G25,SUMATORIAS!$A$2:$K$81,3,False),"")</f>
        <v>100</v>
      </c>
      <c r="AK25" s="135">
        <f>iferror(VLOOKUP($F25&amp;"-"&amp;$G25,SUMATORIAS!$A$2:$K$81,4,False),"")</f>
        <v>100</v>
      </c>
      <c r="AL25" s="135">
        <f>iferror(VLOOKUP($F25&amp;"-"&amp;$G25,SUMATORIAS!$A$2:$K$81,5,False),"")</f>
        <v>100</v>
      </c>
      <c r="AM25" s="135">
        <f>iferror(VLOOKUP($F25&amp;"-"&amp;$G25,SUMATORIAS!$A$2:$K$81,6,False),"")</f>
        <v>75</v>
      </c>
      <c r="AN25" s="135">
        <f>iferror(VLOOKUP($F25&amp;"-"&amp;$G25,SUMATORIAS!$A$2:$K$81,7,False),"")</f>
        <v>80</v>
      </c>
      <c r="AO25" s="135">
        <f>iferror(VLOOKUP($F25&amp;"-"&amp;$G25,SUMATORIAS!$A$2:$K$81,8,False),"")</f>
        <v>40</v>
      </c>
      <c r="AP25" s="135">
        <f>iferror(VLOOKUP($F25&amp;"-"&amp;$G25,SUMATORIAS!$A$2:$K$81,9,False),"")</f>
        <v>100</v>
      </c>
      <c r="AQ25" s="135">
        <f>iferror(VLOOKUP($F25&amp;"-"&amp;$G25,SUMATORIAS!$A$2:$K$81,10,False),"")</f>
        <v>20</v>
      </c>
      <c r="AR25" s="135">
        <f>iferror(VLOOKUP($F25&amp;"-"&amp;$G25,SUMATORIAS!$A$2:$K$81,11,False),"")</f>
        <v>100</v>
      </c>
      <c r="AS25" s="97"/>
      <c r="AT25" s="95">
        <f t="shared" si="27"/>
        <v>78.2</v>
      </c>
      <c r="AU25" s="97">
        <v>100.0</v>
      </c>
      <c r="AV25" s="97">
        <v>100.0</v>
      </c>
      <c r="AW25" s="97">
        <v>100.0</v>
      </c>
      <c r="AX25" s="97">
        <v>100.0</v>
      </c>
      <c r="AY25" s="97">
        <v>100.0</v>
      </c>
      <c r="AZ25" s="97">
        <v>100.0</v>
      </c>
      <c r="BA25" s="97">
        <v>100.0</v>
      </c>
      <c r="BB25" s="97">
        <v>0.0</v>
      </c>
      <c r="BC25" s="97">
        <v>0.0</v>
      </c>
      <c r="BD25" s="97">
        <v>96.0</v>
      </c>
      <c r="BE25" s="136">
        <f>ifna(VLOOKUP($M25,Cuestionario!$C$2:$F$45,3,FALSE),0)</f>
        <v>0</v>
      </c>
      <c r="BF25" s="136">
        <f>ifna(VLOOKUP($M25,Cuestionario!$C$2:$F$45,4,FALSE),0)</f>
        <v>0</v>
      </c>
      <c r="BG25" s="137">
        <f t="shared" si="17"/>
        <v>79.6</v>
      </c>
      <c r="BH25" s="97">
        <v>95.0</v>
      </c>
      <c r="BI25" s="97">
        <v>100.0</v>
      </c>
      <c r="BJ25" s="97">
        <v>100.0</v>
      </c>
      <c r="BK25" s="97">
        <v>100.0</v>
      </c>
      <c r="BL25" s="97">
        <v>100.0</v>
      </c>
      <c r="BM25" s="97">
        <v>100.0</v>
      </c>
      <c r="BN25" s="97">
        <v>100.0</v>
      </c>
      <c r="BO25" s="139">
        <v>0.0</v>
      </c>
      <c r="BP25" s="139">
        <v>0.0</v>
      </c>
      <c r="BQ25" s="97">
        <v>95.0</v>
      </c>
      <c r="BR25" s="113">
        <f>iferror(AVERAGE(BH25:BQ25)/2,0)</f>
        <v>39.5</v>
      </c>
      <c r="BS25" s="103">
        <v>100.0</v>
      </c>
      <c r="BT25" s="103">
        <v>100.0</v>
      </c>
      <c r="BU25" s="103">
        <v>100.0</v>
      </c>
      <c r="BV25" s="103">
        <v>100.0</v>
      </c>
      <c r="BW25" s="103">
        <v>100.0</v>
      </c>
      <c r="BX25" s="103">
        <v>100.0</v>
      </c>
      <c r="BY25" s="103">
        <v>100.0</v>
      </c>
      <c r="BZ25" s="103">
        <v>100.0</v>
      </c>
      <c r="CA25" s="97"/>
      <c r="CB25" s="95">
        <f t="shared" si="18"/>
        <v>100</v>
      </c>
    </row>
    <row r="26" ht="15.75" customHeight="1">
      <c r="A26" s="133" t="str">
        <f t="shared" si="2"/>
        <v>202169520-6</v>
      </c>
      <c r="B26" s="87">
        <f t="shared" si="3"/>
        <v>40</v>
      </c>
      <c r="C26" s="104">
        <v>22.0</v>
      </c>
      <c r="D26" s="105">
        <v>2.0216952E8</v>
      </c>
      <c r="E26" s="105">
        <v>6.0</v>
      </c>
      <c r="F26" s="105">
        <v>2.1020341E7</v>
      </c>
      <c r="G26" s="105">
        <v>9.0</v>
      </c>
      <c r="H26" s="105" t="s">
        <v>271</v>
      </c>
      <c r="I26" s="105" t="s">
        <v>272</v>
      </c>
      <c r="J26" s="105" t="s">
        <v>273</v>
      </c>
      <c r="K26" s="105">
        <v>1.0</v>
      </c>
      <c r="L26" s="105" t="s">
        <v>62</v>
      </c>
      <c r="M26" s="105" t="s">
        <v>274</v>
      </c>
      <c r="N26" s="90">
        <f t="shared" si="4"/>
        <v>80</v>
      </c>
      <c r="O26" s="90">
        <f t="shared" si="5"/>
        <v>0</v>
      </c>
      <c r="P26" s="90">
        <f t="shared" si="24"/>
        <v>40</v>
      </c>
      <c r="Q26" s="90">
        <f t="shared" si="7"/>
        <v>82</v>
      </c>
      <c r="R26" s="90">
        <f t="shared" si="8"/>
        <v>70</v>
      </c>
      <c r="S26" s="90">
        <f t="shared" si="9"/>
        <v>86.5</v>
      </c>
      <c r="T26" s="90">
        <f t="shared" si="10"/>
        <v>100</v>
      </c>
      <c r="U26" s="91">
        <f t="shared" si="11"/>
        <v>0</v>
      </c>
      <c r="V26" s="92">
        <f t="shared" si="12"/>
        <v>40</v>
      </c>
      <c r="W26" s="134">
        <v>20.0</v>
      </c>
      <c r="X26" s="94">
        <v>30.0</v>
      </c>
      <c r="Y26" s="94">
        <v>30.0</v>
      </c>
      <c r="Z26" s="95">
        <f t="shared" si="13"/>
        <v>80</v>
      </c>
      <c r="AA26" s="94"/>
      <c r="AB26" s="94"/>
      <c r="AC26" s="93"/>
      <c r="AD26" s="95">
        <f t="shared" si="14"/>
        <v>0</v>
      </c>
      <c r="AE26" s="94"/>
      <c r="AF26" s="94"/>
      <c r="AG26" s="94"/>
      <c r="AH26" s="95">
        <f t="shared" si="15"/>
        <v>0</v>
      </c>
      <c r="AI26" s="135">
        <f>iferror(VLOOKUP($F26&amp;"-"&amp;$G26,SUMATORIAS!$A$2:$K$81,2,False),"")</f>
        <v>100</v>
      </c>
      <c r="AJ26" s="135">
        <f>iferror(VLOOKUP($F26&amp;"-"&amp;$G26,SUMATORIAS!$A$2:$K$81,3,False),"")</f>
        <v>100</v>
      </c>
      <c r="AK26" s="135">
        <f>iferror(VLOOKUP($F26&amp;"-"&amp;$G26,SUMATORIAS!$A$2:$K$81,4,False),"")</f>
        <v>100</v>
      </c>
      <c r="AL26" s="135">
        <f>iferror(VLOOKUP($F26&amp;"-"&amp;$G26,SUMATORIAS!$A$2:$K$81,5,False),"")</f>
        <v>100</v>
      </c>
      <c r="AM26" s="135">
        <f>iferror(VLOOKUP($F26&amp;"-"&amp;$G26,SUMATORIAS!$A$2:$K$81,6,False),"")</f>
        <v>100</v>
      </c>
      <c r="AN26" s="135">
        <f>iferror(VLOOKUP($F26&amp;"-"&amp;$G26,SUMATORIAS!$A$2:$K$81,7,False),"")</f>
        <v>40</v>
      </c>
      <c r="AO26" s="135">
        <f>iferror(VLOOKUP($F26&amp;"-"&amp;$G26,SUMATORIAS!$A$2:$K$81,8,False),"")</f>
        <v>100</v>
      </c>
      <c r="AP26" s="135">
        <f>iferror(VLOOKUP($F26&amp;"-"&amp;$G26,SUMATORIAS!$A$2:$K$81,9,False),"")</f>
        <v>100</v>
      </c>
      <c r="AQ26" s="135">
        <f>iferror(VLOOKUP($F26&amp;"-"&amp;$G26,SUMATORIAS!$A$2:$K$81,10,False),"")</f>
        <v>80</v>
      </c>
      <c r="AR26" s="135">
        <f>iferror(VLOOKUP($F26&amp;"-"&amp;$G26,SUMATORIAS!$A$2:$K$81,11,False),"")</f>
        <v>0</v>
      </c>
      <c r="AS26" s="97"/>
      <c r="AT26" s="95">
        <f t="shared" si="27"/>
        <v>82</v>
      </c>
      <c r="AU26" s="97">
        <v>100.0</v>
      </c>
      <c r="AV26" s="97">
        <v>100.0</v>
      </c>
      <c r="AW26" s="97">
        <v>0.0</v>
      </c>
      <c r="AX26" s="97">
        <v>100.0</v>
      </c>
      <c r="AY26" s="97">
        <v>0.0</v>
      </c>
      <c r="AZ26" s="97">
        <v>100.0</v>
      </c>
      <c r="BA26" s="97">
        <v>100.0</v>
      </c>
      <c r="BB26" s="97">
        <v>100.0</v>
      </c>
      <c r="BC26" s="97">
        <v>100.0</v>
      </c>
      <c r="BD26" s="97">
        <v>0.0</v>
      </c>
      <c r="BE26" s="136">
        <f>ifna(VLOOKUP($M26,Cuestionario!$C$2:$F$45,3,FALSE),0)</f>
        <v>0</v>
      </c>
      <c r="BF26" s="136">
        <f>ifna(VLOOKUP($M26,Cuestionario!$C$2:$F$45,4,FALSE),0)</f>
        <v>0</v>
      </c>
      <c r="BG26" s="137">
        <f t="shared" si="17"/>
        <v>70</v>
      </c>
      <c r="BH26" s="97">
        <v>100.0</v>
      </c>
      <c r="BI26" s="97">
        <v>100.0</v>
      </c>
      <c r="BJ26" s="97">
        <v>100.0</v>
      </c>
      <c r="BK26" s="97">
        <v>100.0</v>
      </c>
      <c r="BL26" s="97">
        <v>100.0</v>
      </c>
      <c r="BM26" s="97">
        <v>65.0</v>
      </c>
      <c r="BN26" s="97">
        <v>100.0</v>
      </c>
      <c r="BO26" s="97">
        <v>100.0</v>
      </c>
      <c r="BP26" s="97">
        <v>100.0</v>
      </c>
      <c r="BQ26" s="97">
        <v>0.0</v>
      </c>
      <c r="BR26" s="138">
        <f t="shared" ref="BR26:BR28" si="28">iferror(AVERAGE(BH26:BQ26),0)</f>
        <v>86.5</v>
      </c>
      <c r="BS26" s="103">
        <v>100.0</v>
      </c>
      <c r="BT26" s="103">
        <v>100.0</v>
      </c>
      <c r="BU26" s="103">
        <v>100.0</v>
      </c>
      <c r="BV26" s="103">
        <v>100.0</v>
      </c>
      <c r="BW26" s="103">
        <v>100.0</v>
      </c>
      <c r="BX26" s="103">
        <v>100.0</v>
      </c>
      <c r="BY26" s="103">
        <v>100.0</v>
      </c>
      <c r="BZ26" s="103">
        <v>100.0</v>
      </c>
      <c r="CA26" s="97"/>
      <c r="CB26" s="95">
        <f t="shared" si="18"/>
        <v>100</v>
      </c>
    </row>
    <row r="27" ht="15.75" customHeight="1">
      <c r="A27" s="133" t="str">
        <f t="shared" si="2"/>
        <v>202169547-8</v>
      </c>
      <c r="B27" s="87">
        <f t="shared" si="3"/>
        <v>63</v>
      </c>
      <c r="C27" s="104">
        <v>23.0</v>
      </c>
      <c r="D27" s="105">
        <v>2.02169547E8</v>
      </c>
      <c r="E27" s="105">
        <v>8.0</v>
      </c>
      <c r="F27" s="105">
        <v>2.1166821E7</v>
      </c>
      <c r="G27" s="105">
        <v>0.0</v>
      </c>
      <c r="H27" s="105" t="s">
        <v>275</v>
      </c>
      <c r="I27" s="105" t="s">
        <v>276</v>
      </c>
      <c r="J27" s="105" t="s">
        <v>277</v>
      </c>
      <c r="K27" s="105">
        <v>1.0</v>
      </c>
      <c r="L27" s="105" t="s">
        <v>62</v>
      </c>
      <c r="M27" s="105" t="s">
        <v>278</v>
      </c>
      <c r="N27" s="90">
        <f t="shared" si="4"/>
        <v>17</v>
      </c>
      <c r="O27" s="90">
        <f t="shared" si="5"/>
        <v>50</v>
      </c>
      <c r="P27" s="90">
        <f t="shared" si="24"/>
        <v>75</v>
      </c>
      <c r="Q27" s="90">
        <f t="shared" si="7"/>
        <v>67.5</v>
      </c>
      <c r="R27" s="90">
        <f t="shared" si="8"/>
        <v>23.5</v>
      </c>
      <c r="S27" s="90">
        <f t="shared" si="9"/>
        <v>53.5</v>
      </c>
      <c r="T27" s="90">
        <f t="shared" si="10"/>
        <v>0</v>
      </c>
      <c r="U27" s="91">
        <f t="shared" si="11"/>
        <v>100</v>
      </c>
      <c r="V27" s="92">
        <f t="shared" si="12"/>
        <v>63</v>
      </c>
      <c r="W27" s="134">
        <v>17.0</v>
      </c>
      <c r="X27" s="94">
        <v>0.0</v>
      </c>
      <c r="Y27" s="94">
        <v>0.0</v>
      </c>
      <c r="Z27" s="95">
        <f t="shared" si="13"/>
        <v>17</v>
      </c>
      <c r="AA27" s="94">
        <v>50.0</v>
      </c>
      <c r="AB27" s="94">
        <v>0.0</v>
      </c>
      <c r="AC27" s="93">
        <v>1.0</v>
      </c>
      <c r="AD27" s="95">
        <f t="shared" si="14"/>
        <v>50</v>
      </c>
      <c r="AE27" s="94">
        <v>100.0</v>
      </c>
      <c r="AF27" s="94">
        <v>0.0</v>
      </c>
      <c r="AG27" s="94">
        <v>1.0</v>
      </c>
      <c r="AH27" s="95">
        <f t="shared" si="15"/>
        <v>100</v>
      </c>
      <c r="AI27" s="135">
        <f>iferror(VLOOKUP($F27&amp;"-"&amp;$G27,SUMATORIAS!$A$2:$K$81,2,False),"")</f>
        <v>83</v>
      </c>
      <c r="AJ27" s="135">
        <f>iferror(VLOOKUP($F27&amp;"-"&amp;$G27,SUMATORIAS!$A$2:$K$81,3,False),"")</f>
        <v>100</v>
      </c>
      <c r="AK27" s="135">
        <f>iferror(VLOOKUP($F27&amp;"-"&amp;$G27,SUMATORIAS!$A$2:$K$81,4,False),"")</f>
        <v>100</v>
      </c>
      <c r="AL27" s="135">
        <f>iferror(VLOOKUP($F27&amp;"-"&amp;$G27,SUMATORIAS!$A$2:$K$81,5,False),"")</f>
        <v>40</v>
      </c>
      <c r="AM27" s="135">
        <f>iferror(VLOOKUP($F27&amp;"-"&amp;$G27,SUMATORIAS!$A$2:$K$81,6,False),"")</f>
        <v>75</v>
      </c>
      <c r="AN27" s="135">
        <f>iferror(VLOOKUP($F27&amp;"-"&amp;$G27,SUMATORIAS!$A$2:$K$81,7,False),"")</f>
        <v>20</v>
      </c>
      <c r="AO27" s="135">
        <f>iferror(VLOOKUP($F27&amp;"-"&amp;$G27,SUMATORIAS!$A$2:$K$81,8,False),"")</f>
        <v>17</v>
      </c>
      <c r="AP27" s="135">
        <f>iferror(VLOOKUP($F27&amp;"-"&amp;$G27,SUMATORIAS!$A$2:$K$81,9,False),"")</f>
        <v>0</v>
      </c>
      <c r="AQ27" s="135">
        <f>iferror(VLOOKUP($F27&amp;"-"&amp;$G27,SUMATORIAS!$A$2:$K$81,10,False),"")</f>
        <v>40</v>
      </c>
      <c r="AR27" s="135">
        <f>iferror(VLOOKUP($F27&amp;"-"&amp;$G27,SUMATORIAS!$A$2:$K$81,11,False),"")</f>
        <v>100</v>
      </c>
      <c r="AS27" s="97"/>
      <c r="AT27" s="95">
        <f t="shared" ref="AT27:AT28" si="29">iferror((SUM(AI27:AR27)-SMALL(AI27:AR27,1)+100)/10,0)</f>
        <v>67.5</v>
      </c>
      <c r="AU27" s="97">
        <v>67.0</v>
      </c>
      <c r="AV27" s="97">
        <v>71.0</v>
      </c>
      <c r="AW27" s="97">
        <v>0.0</v>
      </c>
      <c r="AX27" s="97">
        <v>0.0</v>
      </c>
      <c r="AY27" s="97">
        <v>17.0</v>
      </c>
      <c r="AZ27" s="97">
        <v>10.0</v>
      </c>
      <c r="BA27" s="97">
        <v>0.0</v>
      </c>
      <c r="BB27" s="97">
        <v>70.0</v>
      </c>
      <c r="BC27" s="97">
        <v>0.0</v>
      </c>
      <c r="BD27" s="97">
        <v>0.0</v>
      </c>
      <c r="BE27" s="136">
        <f>ifna(VLOOKUP($M27,Cuestionario!$C$2:$F$45,3,FALSE),0)</f>
        <v>100</v>
      </c>
      <c r="BF27" s="136" t="str">
        <f>ifna(VLOOKUP($M27,Cuestionario!$C$2:$F$45,4,FALSE),0)</f>
        <v>control</v>
      </c>
      <c r="BG27" s="137">
        <f t="shared" si="17"/>
        <v>23.5</v>
      </c>
      <c r="BH27" s="97">
        <v>45.0</v>
      </c>
      <c r="BI27" s="97">
        <v>85.0</v>
      </c>
      <c r="BJ27" s="97">
        <v>95.0</v>
      </c>
      <c r="BK27" s="97">
        <v>90.0</v>
      </c>
      <c r="BL27" s="97">
        <v>95.0</v>
      </c>
      <c r="BM27" s="97">
        <v>20.0</v>
      </c>
      <c r="BN27" s="97">
        <v>10.0</v>
      </c>
      <c r="BO27" s="97">
        <v>95.0</v>
      </c>
      <c r="BP27" s="97">
        <v>0.0</v>
      </c>
      <c r="BQ27" s="97">
        <v>0.0</v>
      </c>
      <c r="BR27" s="138">
        <f t="shared" si="28"/>
        <v>53.5</v>
      </c>
      <c r="BS27" s="103">
        <v>0.0</v>
      </c>
      <c r="BT27" s="103">
        <v>0.0</v>
      </c>
      <c r="BU27" s="103">
        <v>0.0</v>
      </c>
      <c r="BV27" s="103">
        <v>0.0</v>
      </c>
      <c r="BW27" s="103">
        <v>0.0</v>
      </c>
      <c r="BX27" s="103">
        <v>0.0</v>
      </c>
      <c r="BY27" s="103">
        <v>0.0</v>
      </c>
      <c r="BZ27" s="103">
        <v>0.0</v>
      </c>
      <c r="CA27" s="97"/>
      <c r="CB27" s="95">
        <f t="shared" si="18"/>
        <v>0</v>
      </c>
    </row>
    <row r="28" ht="15.75" customHeight="1">
      <c r="A28" s="133" t="str">
        <f t="shared" si="2"/>
        <v>202169557-5</v>
      </c>
      <c r="B28" s="87">
        <f t="shared" si="3"/>
        <v>68</v>
      </c>
      <c r="C28" s="104">
        <v>24.0</v>
      </c>
      <c r="D28" s="105">
        <v>2.02169557E8</v>
      </c>
      <c r="E28" s="105">
        <v>5.0</v>
      </c>
      <c r="F28" s="105">
        <v>2.1135499E7</v>
      </c>
      <c r="G28" s="105">
        <v>2.0</v>
      </c>
      <c r="H28" s="105" t="s">
        <v>279</v>
      </c>
      <c r="I28" s="105" t="s">
        <v>280</v>
      </c>
      <c r="J28" s="105" t="s">
        <v>281</v>
      </c>
      <c r="K28" s="105">
        <v>1.0</v>
      </c>
      <c r="L28" s="105" t="s">
        <v>62</v>
      </c>
      <c r="M28" s="105" t="s">
        <v>282</v>
      </c>
      <c r="N28" s="90">
        <f t="shared" si="4"/>
        <v>50</v>
      </c>
      <c r="O28" s="90">
        <f t="shared" si="5"/>
        <v>60</v>
      </c>
      <c r="P28" s="90">
        <f t="shared" si="24"/>
        <v>55</v>
      </c>
      <c r="Q28" s="90">
        <f t="shared" si="7"/>
        <v>65</v>
      </c>
      <c r="R28" s="90">
        <f t="shared" si="8"/>
        <v>81.5</v>
      </c>
      <c r="S28" s="90">
        <f t="shared" si="9"/>
        <v>94</v>
      </c>
      <c r="T28" s="90">
        <f t="shared" si="10"/>
        <v>84.375</v>
      </c>
      <c r="U28" s="91">
        <f t="shared" si="11"/>
        <v>0</v>
      </c>
      <c r="V28" s="92">
        <f t="shared" si="12"/>
        <v>68</v>
      </c>
      <c r="W28" s="134">
        <v>20.0</v>
      </c>
      <c r="X28" s="94">
        <v>30.0</v>
      </c>
      <c r="Y28" s="94">
        <v>0.0</v>
      </c>
      <c r="Z28" s="95">
        <f t="shared" si="13"/>
        <v>50</v>
      </c>
      <c r="AA28" s="94">
        <v>60.0</v>
      </c>
      <c r="AB28" s="94">
        <v>0.0</v>
      </c>
      <c r="AC28" s="93">
        <v>1.0</v>
      </c>
      <c r="AD28" s="95">
        <f t="shared" si="14"/>
        <v>60</v>
      </c>
      <c r="AE28" s="94"/>
      <c r="AF28" s="94"/>
      <c r="AG28" s="94"/>
      <c r="AH28" s="95">
        <f t="shared" si="15"/>
        <v>0</v>
      </c>
      <c r="AI28" s="135">
        <f>iferror(VLOOKUP($F28&amp;"-"&amp;$G28,SUMATORIAS!$A$2:$K$81,2,False),"")</f>
        <v>100</v>
      </c>
      <c r="AJ28" s="135">
        <f>iferror(VLOOKUP($F28&amp;"-"&amp;$G28,SUMATORIAS!$A$2:$K$81,3,False),"")</f>
        <v>0</v>
      </c>
      <c r="AK28" s="135">
        <f>iferror(VLOOKUP($F28&amp;"-"&amp;$G28,SUMATORIAS!$A$2:$K$81,4,False),"")</f>
        <v>100</v>
      </c>
      <c r="AL28" s="135">
        <f>iferror(VLOOKUP($F28&amp;"-"&amp;$G28,SUMATORIAS!$A$2:$K$81,5,False),"")</f>
        <v>20</v>
      </c>
      <c r="AM28" s="135">
        <f>iferror(VLOOKUP($F28&amp;"-"&amp;$G28,SUMATORIAS!$A$2:$K$81,6,False),"")</f>
        <v>50</v>
      </c>
      <c r="AN28" s="135">
        <f>iferror(VLOOKUP($F28&amp;"-"&amp;$G28,SUMATORIAS!$A$2:$K$81,7,False),"")</f>
        <v>80</v>
      </c>
      <c r="AO28" s="135">
        <f>iferror(VLOOKUP($F28&amp;"-"&amp;$G28,SUMATORIAS!$A$2:$K$81,8,False),"")</f>
        <v>0</v>
      </c>
      <c r="AP28" s="135">
        <f>iferror(VLOOKUP($F28&amp;"-"&amp;$G28,SUMATORIAS!$A$2:$K$81,9,False),"")</f>
        <v>100</v>
      </c>
      <c r="AQ28" s="135">
        <f>iferror(VLOOKUP($F28&amp;"-"&amp;$G28,SUMATORIAS!$A$2:$K$81,10,False),"")</f>
        <v>0</v>
      </c>
      <c r="AR28" s="135">
        <f>iferror(VLOOKUP($F28&amp;"-"&amp;$G28,SUMATORIAS!$A$2:$K$81,11,False),"")</f>
        <v>100</v>
      </c>
      <c r="AS28" s="97"/>
      <c r="AT28" s="95">
        <f t="shared" si="29"/>
        <v>65</v>
      </c>
      <c r="AU28" s="97">
        <v>90.0</v>
      </c>
      <c r="AV28" s="97">
        <v>64.0</v>
      </c>
      <c r="AW28" s="97">
        <v>0.0</v>
      </c>
      <c r="AX28" s="97">
        <v>61.0</v>
      </c>
      <c r="AY28" s="97">
        <v>100.0</v>
      </c>
      <c r="AZ28" s="97">
        <v>100.0</v>
      </c>
      <c r="BA28" s="97">
        <v>100.0</v>
      </c>
      <c r="BB28" s="97">
        <v>100.0</v>
      </c>
      <c r="BC28" s="97">
        <v>100.0</v>
      </c>
      <c r="BD28" s="97">
        <v>100.0</v>
      </c>
      <c r="BE28" s="136">
        <f>ifna(VLOOKUP($M28,Cuestionario!$C$2:$F$45,3,FALSE),0)</f>
        <v>100</v>
      </c>
      <c r="BF28" s="136" t="str">
        <f>ifna(VLOOKUP($M28,Cuestionario!$C$2:$F$45,4,FALSE),0)</f>
        <v>control</v>
      </c>
      <c r="BG28" s="137">
        <f t="shared" si="17"/>
        <v>81.5</v>
      </c>
      <c r="BH28" s="97">
        <v>95.0</v>
      </c>
      <c r="BI28" s="97">
        <v>100.0</v>
      </c>
      <c r="BJ28" s="97">
        <v>60.0</v>
      </c>
      <c r="BK28" s="97">
        <v>95.0</v>
      </c>
      <c r="BL28" s="97">
        <v>100.0</v>
      </c>
      <c r="BM28" s="97">
        <v>100.0</v>
      </c>
      <c r="BN28" s="97">
        <v>100.0</v>
      </c>
      <c r="BO28" s="97">
        <v>100.0</v>
      </c>
      <c r="BP28" s="97">
        <v>90.0</v>
      </c>
      <c r="BQ28" s="97">
        <v>100.0</v>
      </c>
      <c r="BR28" s="138">
        <f t="shared" si="28"/>
        <v>94</v>
      </c>
      <c r="BS28" s="103">
        <v>100.0</v>
      </c>
      <c r="BT28" s="103">
        <v>75.0</v>
      </c>
      <c r="BU28" s="103">
        <v>0.0</v>
      </c>
      <c r="BV28" s="103">
        <v>100.0</v>
      </c>
      <c r="BW28" s="103">
        <v>100.0</v>
      </c>
      <c r="BX28" s="103">
        <v>100.0</v>
      </c>
      <c r="BY28" s="103">
        <v>100.0</v>
      </c>
      <c r="BZ28" s="103">
        <v>100.0</v>
      </c>
      <c r="CA28" s="97"/>
      <c r="CB28" s="95">
        <f t="shared" si="18"/>
        <v>84.375</v>
      </c>
    </row>
    <row r="29" ht="15.75" customHeight="1">
      <c r="A29" s="133" t="str">
        <f t="shared" si="2"/>
        <v>202169540-0</v>
      </c>
      <c r="B29" s="87">
        <f t="shared" si="3"/>
        <v>10</v>
      </c>
      <c r="C29" s="104">
        <v>25.0</v>
      </c>
      <c r="D29" s="105">
        <v>2.0216954E8</v>
      </c>
      <c r="E29" s="105">
        <v>0.0</v>
      </c>
      <c r="F29" s="105">
        <v>2.1272441E7</v>
      </c>
      <c r="G29" s="105">
        <v>6.0</v>
      </c>
      <c r="H29" s="105" t="s">
        <v>283</v>
      </c>
      <c r="I29" s="105" t="s">
        <v>284</v>
      </c>
      <c r="J29" s="105" t="s">
        <v>285</v>
      </c>
      <c r="K29" s="105">
        <v>1.0</v>
      </c>
      <c r="L29" s="105" t="s">
        <v>62</v>
      </c>
      <c r="M29" s="105" t="s">
        <v>286</v>
      </c>
      <c r="N29" s="90">
        <f t="shared" si="4"/>
        <v>20</v>
      </c>
      <c r="O29" s="90">
        <f t="shared" si="5"/>
        <v>0</v>
      </c>
      <c r="P29" s="90">
        <f t="shared" si="24"/>
        <v>10</v>
      </c>
      <c r="Q29" s="90">
        <f t="shared" si="7"/>
        <v>72</v>
      </c>
      <c r="R29" s="90">
        <f t="shared" si="8"/>
        <v>95.9</v>
      </c>
      <c r="S29" s="90">
        <f t="shared" si="9"/>
        <v>32.75</v>
      </c>
      <c r="T29" s="90">
        <f t="shared" si="10"/>
        <v>65.625</v>
      </c>
      <c r="U29" s="91">
        <f t="shared" si="11"/>
        <v>0</v>
      </c>
      <c r="V29" s="111">
        <f t="shared" si="12"/>
        <v>10</v>
      </c>
      <c r="W29" s="134">
        <v>20.0</v>
      </c>
      <c r="X29" s="94">
        <v>0.0</v>
      </c>
      <c r="Y29" s="94">
        <v>0.0</v>
      </c>
      <c r="Z29" s="95">
        <f t="shared" si="13"/>
        <v>20</v>
      </c>
      <c r="AA29" s="114">
        <v>0.0</v>
      </c>
      <c r="AB29" s="114">
        <v>0.0</v>
      </c>
      <c r="AC29" s="140">
        <v>1.0</v>
      </c>
      <c r="AD29" s="113">
        <f t="shared" si="14"/>
        <v>0</v>
      </c>
      <c r="AE29" s="94"/>
      <c r="AF29" s="94"/>
      <c r="AG29" s="94"/>
      <c r="AH29" s="95">
        <f t="shared" si="15"/>
        <v>0</v>
      </c>
      <c r="AI29" s="135">
        <f>iferror(VLOOKUP($F29&amp;"-"&amp;$G29,SUMATORIAS!$A$2:$K$81,2,False),"")</f>
        <v>80</v>
      </c>
      <c r="AJ29" s="135">
        <f>iferror(VLOOKUP($F29&amp;"-"&amp;$G29,SUMATORIAS!$A$2:$K$81,3,False),"")</f>
        <v>60</v>
      </c>
      <c r="AK29" s="135">
        <f>iferror(VLOOKUP($F29&amp;"-"&amp;$G29,SUMATORIAS!$A$2:$K$81,4,False),"")</f>
        <v>100</v>
      </c>
      <c r="AL29" s="135">
        <f>iferror(VLOOKUP($F29&amp;"-"&amp;$G29,SUMATORIAS!$A$2:$K$81,5,False),"")</f>
        <v>60</v>
      </c>
      <c r="AM29" s="135">
        <f>iferror(VLOOKUP($F29&amp;"-"&amp;$G29,SUMATORIAS!$A$2:$K$81,6,False),"")</f>
        <v>100</v>
      </c>
      <c r="AN29" s="135">
        <f>iferror(VLOOKUP($F29&amp;"-"&amp;$G29,SUMATORIAS!$A$2:$K$81,7,False),"")</f>
        <v>40</v>
      </c>
      <c r="AO29" s="135">
        <f>iferror(VLOOKUP($F29&amp;"-"&amp;$G29,SUMATORIAS!$A$2:$K$81,8,False),"")</f>
        <v>60</v>
      </c>
      <c r="AP29" s="135">
        <f>iferror(VLOOKUP($F29&amp;"-"&amp;$G29,SUMATORIAS!$A$2:$K$81,9,False),"")</f>
        <v>100</v>
      </c>
      <c r="AQ29" s="135">
        <f>iferror(VLOOKUP($F29&amp;"-"&amp;$G29,SUMATORIAS!$A$2:$K$81,10,False),"")</f>
        <v>20</v>
      </c>
      <c r="AR29" s="135">
        <f>iferror(VLOOKUP($F29&amp;"-"&amp;$G29,SUMATORIAS!$A$2:$K$81,11,False),"")</f>
        <v>100</v>
      </c>
      <c r="AS29" s="97"/>
      <c r="AT29" s="95">
        <f t="shared" ref="AT29:AT31" si="30">iferror(AVERAGE(AI29:AS29),0)</f>
        <v>72</v>
      </c>
      <c r="AU29" s="97">
        <v>95.0</v>
      </c>
      <c r="AV29" s="97">
        <v>92.0</v>
      </c>
      <c r="AW29" s="97">
        <v>100.0</v>
      </c>
      <c r="AX29" s="97">
        <v>100.0</v>
      </c>
      <c r="AY29" s="97">
        <v>100.0</v>
      </c>
      <c r="AZ29" s="97">
        <v>93.0</v>
      </c>
      <c r="BA29" s="97">
        <v>98.0</v>
      </c>
      <c r="BB29" s="97">
        <v>90.0</v>
      </c>
      <c r="BC29" s="97">
        <v>93.0</v>
      </c>
      <c r="BD29" s="97">
        <v>98.0</v>
      </c>
      <c r="BE29" s="136">
        <f>ifna(VLOOKUP($M29,Cuestionario!$C$2:$F$45,3,FALSE),0)</f>
        <v>100</v>
      </c>
      <c r="BF29" s="136" t="str">
        <f>ifna(VLOOKUP($M29,Cuestionario!$C$2:$F$45,4,FALSE),0)</f>
        <v>tarea</v>
      </c>
      <c r="BG29" s="137">
        <f t="shared" si="17"/>
        <v>95.9</v>
      </c>
      <c r="BH29" s="97">
        <v>70.0</v>
      </c>
      <c r="BI29" s="97">
        <v>85.0</v>
      </c>
      <c r="BJ29" s="97">
        <v>75.0</v>
      </c>
      <c r="BK29" s="97">
        <v>60.0</v>
      </c>
      <c r="BL29" s="97">
        <v>100.0</v>
      </c>
      <c r="BM29" s="97">
        <v>20.0</v>
      </c>
      <c r="BN29" s="97">
        <v>100.0</v>
      </c>
      <c r="BO29" s="139">
        <v>0.0</v>
      </c>
      <c r="BP29" s="97">
        <v>45.0</v>
      </c>
      <c r="BQ29" s="97">
        <v>0.0</v>
      </c>
      <c r="BR29" s="113">
        <f>iferror(((sum(BH29:BQ29,BE29)-small(BH29:BQ29,1))/10)/2,0)</f>
        <v>32.75</v>
      </c>
      <c r="BS29" s="103">
        <v>25.0</v>
      </c>
      <c r="BT29" s="103">
        <v>100.0</v>
      </c>
      <c r="BU29" s="103">
        <v>100.0</v>
      </c>
      <c r="BV29" s="103">
        <v>0.0</v>
      </c>
      <c r="BW29" s="103">
        <v>100.0</v>
      </c>
      <c r="BX29" s="103">
        <v>0.0</v>
      </c>
      <c r="BY29" s="103">
        <v>100.0</v>
      </c>
      <c r="BZ29" s="103">
        <v>100.0</v>
      </c>
      <c r="CA29" s="97"/>
      <c r="CB29" s="95">
        <f t="shared" si="18"/>
        <v>65.625</v>
      </c>
    </row>
    <row r="30" ht="15.75" customHeight="1">
      <c r="A30" s="133" t="str">
        <f t="shared" si="2"/>
        <v>202169536-2</v>
      </c>
      <c r="B30" s="87">
        <f t="shared" si="3"/>
        <v>72</v>
      </c>
      <c r="C30" s="104">
        <v>26.0</v>
      </c>
      <c r="D30" s="105">
        <v>2.02169536E8</v>
      </c>
      <c r="E30" s="105">
        <v>2.0</v>
      </c>
      <c r="F30" s="105">
        <v>2.1003894E7</v>
      </c>
      <c r="G30" s="105">
        <v>9.0</v>
      </c>
      <c r="H30" s="105" t="s">
        <v>283</v>
      </c>
      <c r="I30" s="105" t="s">
        <v>287</v>
      </c>
      <c r="J30" s="105" t="s">
        <v>288</v>
      </c>
      <c r="K30" s="105">
        <v>1.0</v>
      </c>
      <c r="L30" s="105" t="s">
        <v>62</v>
      </c>
      <c r="M30" s="105" t="s">
        <v>289</v>
      </c>
      <c r="N30" s="90">
        <f t="shared" si="4"/>
        <v>83</v>
      </c>
      <c r="O30" s="90">
        <f t="shared" si="5"/>
        <v>25</v>
      </c>
      <c r="P30" s="90">
        <f t="shared" si="24"/>
        <v>75</v>
      </c>
      <c r="Q30" s="90">
        <f t="shared" si="7"/>
        <v>40</v>
      </c>
      <c r="R30" s="90">
        <f t="shared" si="8"/>
        <v>99.5</v>
      </c>
      <c r="S30" s="90">
        <f t="shared" si="9"/>
        <v>82.8</v>
      </c>
      <c r="T30" s="90">
        <f t="shared" si="10"/>
        <v>100</v>
      </c>
      <c r="U30" s="91">
        <f t="shared" si="11"/>
        <v>67</v>
      </c>
      <c r="V30" s="92">
        <f t="shared" si="12"/>
        <v>72</v>
      </c>
      <c r="W30" s="134">
        <v>18.0</v>
      </c>
      <c r="X30" s="94">
        <v>30.0</v>
      </c>
      <c r="Y30" s="94">
        <v>35.0</v>
      </c>
      <c r="Z30" s="95">
        <f t="shared" si="13"/>
        <v>83</v>
      </c>
      <c r="AA30" s="94">
        <v>25.0</v>
      </c>
      <c r="AB30" s="94">
        <v>0.0</v>
      </c>
      <c r="AC30" s="93">
        <v>1.0</v>
      </c>
      <c r="AD30" s="95">
        <f t="shared" si="14"/>
        <v>25</v>
      </c>
      <c r="AE30" s="94">
        <v>67.0</v>
      </c>
      <c r="AF30" s="94">
        <v>0.0</v>
      </c>
      <c r="AG30" s="94">
        <v>1.0</v>
      </c>
      <c r="AH30" s="95">
        <f t="shared" si="15"/>
        <v>67</v>
      </c>
      <c r="AI30" s="135">
        <f>iferror(VLOOKUP($F30&amp;"-"&amp;$G30,SUMATORIAS!$A$2:$K$81,2,False),"")</f>
        <v>60</v>
      </c>
      <c r="AJ30" s="135">
        <f>iferror(VLOOKUP($F30&amp;"-"&amp;$G30,SUMATORIAS!$A$2:$K$81,3,False),"")</f>
        <v>100</v>
      </c>
      <c r="AK30" s="135">
        <f>iferror(VLOOKUP($F30&amp;"-"&amp;$G30,SUMATORIAS!$A$2:$K$81,4,False),"")</f>
        <v>100</v>
      </c>
      <c r="AL30" s="135">
        <f>iferror(VLOOKUP($F30&amp;"-"&amp;$G30,SUMATORIAS!$A$2:$K$81,5,False),"")</f>
        <v>40</v>
      </c>
      <c r="AM30" s="135">
        <f>iferror(VLOOKUP($F30&amp;"-"&amp;$G30,SUMATORIAS!$A$2:$K$81,6,False),"")</f>
        <v>0</v>
      </c>
      <c r="AN30" s="135">
        <f>iferror(VLOOKUP($F30&amp;"-"&amp;$G30,SUMATORIAS!$A$2:$K$81,7,False),"")</f>
        <v>0</v>
      </c>
      <c r="AO30" s="135">
        <f>iferror(VLOOKUP($F30&amp;"-"&amp;$G30,SUMATORIAS!$A$2:$K$81,8,False),"")</f>
        <v>60</v>
      </c>
      <c r="AP30" s="135">
        <f>iferror(VLOOKUP($F30&amp;"-"&amp;$G30,SUMATORIAS!$A$2:$K$81,9,False),"")</f>
        <v>0</v>
      </c>
      <c r="AQ30" s="135">
        <f>iferror(VLOOKUP($F30&amp;"-"&amp;$G30,SUMATORIAS!$A$2:$K$81,10,False),"")</f>
        <v>20</v>
      </c>
      <c r="AR30" s="135">
        <f>iferror(VLOOKUP($F30&amp;"-"&amp;$G30,SUMATORIAS!$A$2:$K$81,11,False),"")</f>
        <v>20</v>
      </c>
      <c r="AS30" s="97"/>
      <c r="AT30" s="95">
        <f t="shared" si="30"/>
        <v>40</v>
      </c>
      <c r="AU30" s="97">
        <v>100.0</v>
      </c>
      <c r="AV30" s="97">
        <v>100.0</v>
      </c>
      <c r="AW30" s="97">
        <v>100.0</v>
      </c>
      <c r="AX30" s="97">
        <v>100.0</v>
      </c>
      <c r="AY30" s="97">
        <v>100.0</v>
      </c>
      <c r="AZ30" s="97">
        <v>100.0</v>
      </c>
      <c r="BA30" s="97">
        <v>100.0</v>
      </c>
      <c r="BB30" s="97">
        <v>100.0</v>
      </c>
      <c r="BC30" s="97">
        <v>95.0</v>
      </c>
      <c r="BD30" s="97">
        <v>100.0</v>
      </c>
      <c r="BE30" s="136">
        <f>ifna(VLOOKUP($M30,Cuestionario!$C$2:$F$45,3,FALSE),0)</f>
        <v>100</v>
      </c>
      <c r="BF30" s="136" t="str">
        <f>ifna(VLOOKUP($M30,Cuestionario!$C$2:$F$45,4,FALSE),0)</f>
        <v>tarea</v>
      </c>
      <c r="BG30" s="137">
        <f t="shared" si="17"/>
        <v>99.5</v>
      </c>
      <c r="BH30" s="97">
        <v>100.0</v>
      </c>
      <c r="BI30" s="97">
        <v>100.0</v>
      </c>
      <c r="BJ30" s="97">
        <v>100.0</v>
      </c>
      <c r="BK30" s="97">
        <v>100.0</v>
      </c>
      <c r="BL30" s="97">
        <v>70.0</v>
      </c>
      <c r="BM30" s="97">
        <v>100.0</v>
      </c>
      <c r="BN30" s="97">
        <v>58.0</v>
      </c>
      <c r="BO30" s="97">
        <v>100.0</v>
      </c>
      <c r="BP30" s="97">
        <v>0.0</v>
      </c>
      <c r="BQ30" s="97">
        <v>0.0</v>
      </c>
      <c r="BR30" s="138">
        <f>iferror((sum(BH30:BQ30,BE30)-small(BH30:BQ30,1))/10,0)</f>
        <v>82.8</v>
      </c>
      <c r="BS30" s="103">
        <v>100.0</v>
      </c>
      <c r="BT30" s="103">
        <v>100.0</v>
      </c>
      <c r="BU30" s="103">
        <v>100.0</v>
      </c>
      <c r="BV30" s="103">
        <v>100.0</v>
      </c>
      <c r="BW30" s="103">
        <v>100.0</v>
      </c>
      <c r="BX30" s="103">
        <v>100.0</v>
      </c>
      <c r="BY30" s="103">
        <v>100.0</v>
      </c>
      <c r="BZ30" s="103">
        <v>100.0</v>
      </c>
      <c r="CA30" s="97"/>
      <c r="CB30" s="95">
        <f t="shared" si="18"/>
        <v>100</v>
      </c>
    </row>
    <row r="31" ht="15.75" customHeight="1">
      <c r="A31" s="133" t="str">
        <f t="shared" si="2"/>
        <v>202169513-3</v>
      </c>
      <c r="B31" s="87">
        <f t="shared" si="3"/>
        <v>63</v>
      </c>
      <c r="C31" s="104">
        <v>27.0</v>
      </c>
      <c r="D31" s="105">
        <v>2.02169513E8</v>
      </c>
      <c r="E31" s="105">
        <v>3.0</v>
      </c>
      <c r="F31" s="105">
        <v>2.0993077E7</v>
      </c>
      <c r="G31" s="105">
        <v>3.0</v>
      </c>
      <c r="H31" s="105" t="s">
        <v>170</v>
      </c>
      <c r="I31" s="105" t="s">
        <v>290</v>
      </c>
      <c r="J31" s="105" t="s">
        <v>291</v>
      </c>
      <c r="K31" s="105">
        <v>1.0</v>
      </c>
      <c r="L31" s="105" t="s">
        <v>62</v>
      </c>
      <c r="M31" s="105" t="s">
        <v>292</v>
      </c>
      <c r="N31" s="90">
        <f t="shared" si="4"/>
        <v>25</v>
      </c>
      <c r="O31" s="90">
        <f t="shared" si="5"/>
        <v>100</v>
      </c>
      <c r="P31" s="90">
        <f t="shared" si="24"/>
        <v>63</v>
      </c>
      <c r="Q31" s="90">
        <f t="shared" si="7"/>
        <v>73.5</v>
      </c>
      <c r="R31" s="90">
        <f t="shared" si="8"/>
        <v>90.8</v>
      </c>
      <c r="S31" s="90">
        <f t="shared" si="9"/>
        <v>35.25</v>
      </c>
      <c r="T31" s="90">
        <f t="shared" si="10"/>
        <v>100</v>
      </c>
      <c r="U31" s="91">
        <f t="shared" si="11"/>
        <v>0</v>
      </c>
      <c r="V31" s="111">
        <f t="shared" si="12"/>
        <v>63</v>
      </c>
      <c r="W31" s="134">
        <v>20.0</v>
      </c>
      <c r="X31" s="94">
        <v>5.0</v>
      </c>
      <c r="Y31" s="94">
        <v>0.0</v>
      </c>
      <c r="Z31" s="95">
        <f t="shared" si="13"/>
        <v>25</v>
      </c>
      <c r="AA31" s="94">
        <v>60.0</v>
      </c>
      <c r="AB31" s="94">
        <v>40.0</v>
      </c>
      <c r="AC31" s="93">
        <v>1.0</v>
      </c>
      <c r="AD31" s="95">
        <f t="shared" si="14"/>
        <v>100</v>
      </c>
      <c r="AE31" s="94"/>
      <c r="AF31" s="94"/>
      <c r="AG31" s="94"/>
      <c r="AH31" s="95">
        <f t="shared" si="15"/>
        <v>0</v>
      </c>
      <c r="AI31" s="135">
        <f>iferror(VLOOKUP($F31&amp;"-"&amp;$G31,SUMATORIAS!$A$2:$K$81,2,False),"")</f>
        <v>100</v>
      </c>
      <c r="AJ31" s="135">
        <f>iferror(VLOOKUP($F31&amp;"-"&amp;$G31,SUMATORIAS!$A$2:$K$81,3,False),"")</f>
        <v>40</v>
      </c>
      <c r="AK31" s="135">
        <f>iferror(VLOOKUP($F31&amp;"-"&amp;$G31,SUMATORIAS!$A$2:$K$81,4,False),"")</f>
        <v>0</v>
      </c>
      <c r="AL31" s="135">
        <f>iferror(VLOOKUP($F31&amp;"-"&amp;$G31,SUMATORIAS!$A$2:$K$81,5,False),"")</f>
        <v>100</v>
      </c>
      <c r="AM31" s="135">
        <f>iferror(VLOOKUP($F31&amp;"-"&amp;$G31,SUMATORIAS!$A$2:$K$81,6,False),"")</f>
        <v>75</v>
      </c>
      <c r="AN31" s="135">
        <f>iferror(VLOOKUP($F31&amp;"-"&amp;$G31,SUMATORIAS!$A$2:$K$81,7,False),"")</f>
        <v>100</v>
      </c>
      <c r="AO31" s="135">
        <f>iferror(VLOOKUP($F31&amp;"-"&amp;$G31,SUMATORIAS!$A$2:$K$81,8,False),"")</f>
        <v>80</v>
      </c>
      <c r="AP31" s="135">
        <f>iferror(VLOOKUP($F31&amp;"-"&amp;$G31,SUMATORIAS!$A$2:$K$81,9,False),"")</f>
        <v>100</v>
      </c>
      <c r="AQ31" s="135">
        <f>iferror(VLOOKUP($F31&amp;"-"&amp;$G31,SUMATORIAS!$A$2:$K$81,10,False),"")</f>
        <v>40</v>
      </c>
      <c r="AR31" s="135">
        <f>iferror(VLOOKUP($F31&amp;"-"&amp;$G31,SUMATORIAS!$A$2:$K$81,11,False),"")</f>
        <v>100</v>
      </c>
      <c r="AS31" s="97"/>
      <c r="AT31" s="95">
        <f t="shared" si="30"/>
        <v>73.5</v>
      </c>
      <c r="AU31" s="97">
        <v>91.0</v>
      </c>
      <c r="AV31" s="97">
        <v>68.0</v>
      </c>
      <c r="AW31" s="97">
        <v>83.0</v>
      </c>
      <c r="AX31" s="97">
        <v>100.0</v>
      </c>
      <c r="AY31" s="97">
        <v>66.0</v>
      </c>
      <c r="AZ31" s="97">
        <v>100.0</v>
      </c>
      <c r="BA31" s="97">
        <v>100.0</v>
      </c>
      <c r="BB31" s="97">
        <v>100.0</v>
      </c>
      <c r="BC31" s="97">
        <v>100.0</v>
      </c>
      <c r="BD31" s="97">
        <v>100.0</v>
      </c>
      <c r="BE31" s="136">
        <f>ifna(VLOOKUP($M31,Cuestionario!$C$2:$F$45,3,FALSE),0)</f>
        <v>0</v>
      </c>
      <c r="BF31" s="136">
        <f>ifna(VLOOKUP($M31,Cuestionario!$C$2:$F$45,4,FALSE),0)</f>
        <v>0</v>
      </c>
      <c r="BG31" s="137">
        <f t="shared" si="17"/>
        <v>90.8</v>
      </c>
      <c r="BH31" s="97">
        <v>95.0</v>
      </c>
      <c r="BI31" s="97">
        <v>75.0</v>
      </c>
      <c r="BJ31" s="97">
        <v>90.0</v>
      </c>
      <c r="BK31" s="139">
        <v>0.0</v>
      </c>
      <c r="BL31" s="97">
        <v>95.0</v>
      </c>
      <c r="BM31" s="97">
        <v>85.0</v>
      </c>
      <c r="BN31" s="97">
        <v>100.0</v>
      </c>
      <c r="BO31" s="97">
        <v>100.0</v>
      </c>
      <c r="BP31" s="97">
        <v>65.0</v>
      </c>
      <c r="BQ31" s="97">
        <v>0.0</v>
      </c>
      <c r="BR31" s="113">
        <f>iferror(AVERAGE(BH31:BQ31)/2,0)</f>
        <v>35.25</v>
      </c>
      <c r="BS31" s="103">
        <v>100.0</v>
      </c>
      <c r="BT31" s="103">
        <v>100.0</v>
      </c>
      <c r="BU31" s="103">
        <v>100.0</v>
      </c>
      <c r="BV31" s="103">
        <v>100.0</v>
      </c>
      <c r="BW31" s="103">
        <v>100.0</v>
      </c>
      <c r="BX31" s="103">
        <v>100.0</v>
      </c>
      <c r="BY31" s="103">
        <v>100.0</v>
      </c>
      <c r="BZ31" s="103">
        <v>100.0</v>
      </c>
      <c r="CA31" s="97"/>
      <c r="CB31" s="95">
        <f t="shared" si="18"/>
        <v>100</v>
      </c>
    </row>
    <row r="32" ht="15.75" customHeight="1">
      <c r="A32" s="133" t="str">
        <f t="shared" si="2"/>
        <v>202169535-4</v>
      </c>
      <c r="B32" s="87">
        <f t="shared" si="3"/>
        <v>79</v>
      </c>
      <c r="C32" s="104">
        <v>28.0</v>
      </c>
      <c r="D32" s="105">
        <v>2.02169535E8</v>
      </c>
      <c r="E32" s="105">
        <v>4.0</v>
      </c>
      <c r="F32" s="105">
        <v>2.0824619E7</v>
      </c>
      <c r="G32" s="105">
        <v>4.0</v>
      </c>
      <c r="H32" s="105" t="s">
        <v>293</v>
      </c>
      <c r="I32" s="105" t="s">
        <v>294</v>
      </c>
      <c r="J32" s="105" t="s">
        <v>295</v>
      </c>
      <c r="K32" s="105">
        <v>1.0</v>
      </c>
      <c r="L32" s="105" t="s">
        <v>62</v>
      </c>
      <c r="M32" s="105" t="s">
        <v>296</v>
      </c>
      <c r="N32" s="90">
        <f t="shared" si="4"/>
        <v>50</v>
      </c>
      <c r="O32" s="90">
        <f t="shared" si="5"/>
        <v>50</v>
      </c>
      <c r="P32" s="90">
        <f t="shared" si="24"/>
        <v>75</v>
      </c>
      <c r="Q32" s="90">
        <f t="shared" si="7"/>
        <v>73</v>
      </c>
      <c r="R32" s="90">
        <f t="shared" si="8"/>
        <v>87.5</v>
      </c>
      <c r="S32" s="90">
        <f t="shared" si="9"/>
        <v>88.3</v>
      </c>
      <c r="T32" s="90">
        <f t="shared" si="10"/>
        <v>91.25</v>
      </c>
      <c r="U32" s="91">
        <f t="shared" si="11"/>
        <v>100</v>
      </c>
      <c r="V32" s="92">
        <f t="shared" si="12"/>
        <v>79</v>
      </c>
      <c r="W32" s="134">
        <v>20.0</v>
      </c>
      <c r="X32" s="94">
        <v>30.0</v>
      </c>
      <c r="Y32" s="94">
        <v>0.0</v>
      </c>
      <c r="Z32" s="95">
        <f t="shared" si="13"/>
        <v>50</v>
      </c>
      <c r="AA32" s="94">
        <v>20.0</v>
      </c>
      <c r="AB32" s="94">
        <v>30.0</v>
      </c>
      <c r="AC32" s="93">
        <v>1.0</v>
      </c>
      <c r="AD32" s="95">
        <f t="shared" si="14"/>
        <v>50</v>
      </c>
      <c r="AE32" s="94">
        <v>100.0</v>
      </c>
      <c r="AF32" s="94">
        <v>0.0</v>
      </c>
      <c r="AG32" s="94">
        <v>1.0</v>
      </c>
      <c r="AH32" s="95">
        <f t="shared" si="15"/>
        <v>100</v>
      </c>
      <c r="AI32" s="135">
        <f>iferror(VLOOKUP($F32&amp;"-"&amp;$G32,SUMATORIAS!$A$2:$K$81,2,False),"")</f>
        <v>100</v>
      </c>
      <c r="AJ32" s="135">
        <f>iferror(VLOOKUP($F32&amp;"-"&amp;$G32,SUMATORIAS!$A$2:$K$81,3,False),"")</f>
        <v>20</v>
      </c>
      <c r="AK32" s="135">
        <f>iferror(VLOOKUP($F32&amp;"-"&amp;$G32,SUMATORIAS!$A$2:$K$81,4,False),"")</f>
        <v>100</v>
      </c>
      <c r="AL32" s="135">
        <f>iferror(VLOOKUP($F32&amp;"-"&amp;$G32,SUMATORIAS!$A$2:$K$81,5,False),"")</f>
        <v>100</v>
      </c>
      <c r="AM32" s="135">
        <f>iferror(VLOOKUP($F32&amp;"-"&amp;$G32,SUMATORIAS!$A$2:$K$81,6,False),"")</f>
        <v>100</v>
      </c>
      <c r="AN32" s="135">
        <f>iferror(VLOOKUP($F32&amp;"-"&amp;$G32,SUMATORIAS!$A$2:$K$81,7,False),"")</f>
        <v>40</v>
      </c>
      <c r="AO32" s="135">
        <f>iferror(VLOOKUP($F32&amp;"-"&amp;$G32,SUMATORIAS!$A$2:$K$81,8,False),"")</f>
        <v>0</v>
      </c>
      <c r="AP32" s="135">
        <f>iferror(VLOOKUP($F32&amp;"-"&amp;$G32,SUMATORIAS!$A$2:$K$81,9,False),"")</f>
        <v>50</v>
      </c>
      <c r="AQ32" s="135">
        <f>iferror(VLOOKUP($F32&amp;"-"&amp;$G32,SUMATORIAS!$A$2:$K$81,10,False),"")</f>
        <v>20</v>
      </c>
      <c r="AR32" s="135">
        <f>iferror(VLOOKUP($F32&amp;"-"&amp;$G32,SUMATORIAS!$A$2:$K$81,11,False),"")</f>
        <v>100</v>
      </c>
      <c r="AS32" s="97"/>
      <c r="AT32" s="95">
        <f t="shared" ref="AT32:AT33" si="31">iferror((SUM(AI32:AR32)-SMALL(AI32:AR32,1)+100)/10,0)</f>
        <v>73</v>
      </c>
      <c r="AU32" s="97">
        <v>84.0</v>
      </c>
      <c r="AV32" s="97">
        <v>100.0</v>
      </c>
      <c r="AW32" s="97">
        <v>100.0</v>
      </c>
      <c r="AX32" s="97">
        <v>100.0</v>
      </c>
      <c r="AY32" s="97">
        <v>98.0</v>
      </c>
      <c r="AZ32" s="97">
        <v>97.0</v>
      </c>
      <c r="BA32" s="97">
        <v>0.0</v>
      </c>
      <c r="BB32" s="97">
        <v>100.0</v>
      </c>
      <c r="BC32" s="97">
        <v>96.0</v>
      </c>
      <c r="BD32" s="97">
        <v>100.0</v>
      </c>
      <c r="BE32" s="136">
        <f>ifna(VLOOKUP($M32,Cuestionario!$C$2:$F$45,3,FALSE),0)</f>
        <v>100</v>
      </c>
      <c r="BF32" s="136" t="str">
        <f>ifna(VLOOKUP($M32,Cuestionario!$C$2:$F$45,4,FALSE),0)</f>
        <v>control</v>
      </c>
      <c r="BG32" s="137">
        <f t="shared" si="17"/>
        <v>87.5</v>
      </c>
      <c r="BH32" s="97">
        <v>80.0</v>
      </c>
      <c r="BI32" s="97">
        <v>100.0</v>
      </c>
      <c r="BJ32" s="97">
        <v>100.0</v>
      </c>
      <c r="BK32" s="97">
        <v>95.0</v>
      </c>
      <c r="BL32" s="97">
        <v>95.0</v>
      </c>
      <c r="BM32" s="97">
        <v>100.0</v>
      </c>
      <c r="BN32" s="97">
        <v>48.0</v>
      </c>
      <c r="BO32" s="97">
        <v>100.0</v>
      </c>
      <c r="BP32" s="97">
        <v>70.0</v>
      </c>
      <c r="BQ32" s="97">
        <v>95.0</v>
      </c>
      <c r="BR32" s="138">
        <f t="shared" ref="BR32:BR34" si="32">iferror(AVERAGE(BH32:BQ32),0)</f>
        <v>88.3</v>
      </c>
      <c r="BS32" s="103">
        <v>100.0</v>
      </c>
      <c r="BT32" s="103">
        <v>100.0</v>
      </c>
      <c r="BU32" s="103">
        <v>100.0</v>
      </c>
      <c r="BV32" s="103">
        <v>100.0</v>
      </c>
      <c r="BW32" s="103">
        <v>100.0</v>
      </c>
      <c r="BX32" s="103">
        <v>30.0</v>
      </c>
      <c r="BY32" s="103">
        <v>100.0</v>
      </c>
      <c r="BZ32" s="103">
        <v>100.0</v>
      </c>
      <c r="CA32" s="97"/>
      <c r="CB32" s="95">
        <f t="shared" si="18"/>
        <v>91.25</v>
      </c>
    </row>
    <row r="33" ht="15.75" customHeight="1">
      <c r="A33" s="133" t="str">
        <f t="shared" si="2"/>
        <v>202169505-2</v>
      </c>
      <c r="B33" s="87">
        <f t="shared" si="3"/>
        <v>90</v>
      </c>
      <c r="C33" s="104">
        <v>29.0</v>
      </c>
      <c r="D33" s="105">
        <v>2.02169505E8</v>
      </c>
      <c r="E33" s="105">
        <v>2.0</v>
      </c>
      <c r="F33" s="105">
        <v>9.0003819E7</v>
      </c>
      <c r="G33" s="105">
        <v>4.0</v>
      </c>
      <c r="H33" s="105" t="s">
        <v>297</v>
      </c>
      <c r="I33" s="105" t="s">
        <v>181</v>
      </c>
      <c r="J33" s="105" t="s">
        <v>298</v>
      </c>
      <c r="K33" s="105">
        <v>1.0</v>
      </c>
      <c r="L33" s="105" t="s">
        <v>62</v>
      </c>
      <c r="M33" s="105" t="s">
        <v>299</v>
      </c>
      <c r="N33" s="90">
        <f t="shared" si="4"/>
        <v>70</v>
      </c>
      <c r="O33" s="90">
        <f t="shared" si="5"/>
        <v>95</v>
      </c>
      <c r="P33" s="90">
        <f t="shared" si="24"/>
        <v>83</v>
      </c>
      <c r="Q33" s="90">
        <f t="shared" si="7"/>
        <v>96</v>
      </c>
      <c r="R33" s="90">
        <f t="shared" si="8"/>
        <v>90</v>
      </c>
      <c r="S33" s="90">
        <f t="shared" si="9"/>
        <v>99</v>
      </c>
      <c r="T33" s="90">
        <f t="shared" si="10"/>
        <v>100</v>
      </c>
      <c r="U33" s="91">
        <f t="shared" si="11"/>
        <v>0</v>
      </c>
      <c r="V33" s="92">
        <f t="shared" si="12"/>
        <v>90</v>
      </c>
      <c r="W33" s="134">
        <v>20.0</v>
      </c>
      <c r="X33" s="94">
        <v>30.0</v>
      </c>
      <c r="Y33" s="94">
        <v>20.0</v>
      </c>
      <c r="Z33" s="95">
        <f t="shared" si="13"/>
        <v>70</v>
      </c>
      <c r="AA33" s="94">
        <v>55.0</v>
      </c>
      <c r="AB33" s="94">
        <v>40.0</v>
      </c>
      <c r="AC33" s="93">
        <v>1.0</v>
      </c>
      <c r="AD33" s="95">
        <f t="shared" si="14"/>
        <v>95</v>
      </c>
      <c r="AE33" s="94"/>
      <c r="AF33" s="94"/>
      <c r="AG33" s="94"/>
      <c r="AH33" s="95">
        <f t="shared" si="15"/>
        <v>0</v>
      </c>
      <c r="AI33" s="135">
        <f>iferror(VLOOKUP($F33&amp;"-"&amp;$G33,SUMATORIAS!$A$2:$K$81,2,False),"")</f>
        <v>100</v>
      </c>
      <c r="AJ33" s="135">
        <f>iferror(VLOOKUP($F33&amp;"-"&amp;$G33,SUMATORIAS!$A$2:$K$81,3,False),"")</f>
        <v>60</v>
      </c>
      <c r="AK33" s="135">
        <f>iferror(VLOOKUP($F33&amp;"-"&amp;$G33,SUMATORIAS!$A$2:$K$81,4,False),"")</f>
        <v>100</v>
      </c>
      <c r="AL33" s="135">
        <f>iferror(VLOOKUP($F33&amp;"-"&amp;$G33,SUMATORIAS!$A$2:$K$81,5,False),"")</f>
        <v>100</v>
      </c>
      <c r="AM33" s="135">
        <f>iferror(VLOOKUP($F33&amp;"-"&amp;$G33,SUMATORIAS!$A$2:$K$81,6,False),"")</f>
        <v>100</v>
      </c>
      <c r="AN33" s="135">
        <f>iferror(VLOOKUP($F33&amp;"-"&amp;$G33,SUMATORIAS!$A$2:$K$81,7,False),"")</f>
        <v>80</v>
      </c>
      <c r="AO33" s="135">
        <f>iferror(VLOOKUP($F33&amp;"-"&amp;$G33,SUMATORIAS!$A$2:$K$81,8,False),"")</f>
        <v>100</v>
      </c>
      <c r="AP33" s="135">
        <f>iferror(VLOOKUP($F33&amp;"-"&amp;$G33,SUMATORIAS!$A$2:$K$81,9,False),"")</f>
        <v>100</v>
      </c>
      <c r="AQ33" s="135">
        <f>iferror(VLOOKUP($F33&amp;"-"&amp;$G33,SUMATORIAS!$A$2:$K$81,10,False),"")</f>
        <v>80</v>
      </c>
      <c r="AR33" s="135">
        <f>iferror(VLOOKUP($F33&amp;"-"&amp;$G33,SUMATORIAS!$A$2:$K$81,11,False),"")</f>
        <v>100</v>
      </c>
      <c r="AS33" s="97"/>
      <c r="AT33" s="95">
        <f t="shared" si="31"/>
        <v>96</v>
      </c>
      <c r="AU33" s="97">
        <v>100.0</v>
      </c>
      <c r="AV33" s="97">
        <v>100.0</v>
      </c>
      <c r="AW33" s="97">
        <v>100.0</v>
      </c>
      <c r="AX33" s="97">
        <v>100.0</v>
      </c>
      <c r="AY33" s="97">
        <v>100.0</v>
      </c>
      <c r="AZ33" s="97">
        <v>0.0</v>
      </c>
      <c r="BA33" s="97">
        <v>100.0</v>
      </c>
      <c r="BB33" s="97">
        <v>100.0</v>
      </c>
      <c r="BC33" s="97">
        <v>100.0</v>
      </c>
      <c r="BD33" s="97">
        <v>100.0</v>
      </c>
      <c r="BE33" s="136">
        <f>ifna(VLOOKUP($M33,Cuestionario!$C$2:$F$45,3,FALSE),0)</f>
        <v>100</v>
      </c>
      <c r="BF33" s="136" t="str">
        <f>ifna(VLOOKUP($M33,Cuestionario!$C$2:$F$45,4,FALSE),0)</f>
        <v>control</v>
      </c>
      <c r="BG33" s="137">
        <f t="shared" si="17"/>
        <v>90</v>
      </c>
      <c r="BH33" s="97">
        <v>100.0</v>
      </c>
      <c r="BI33" s="97">
        <v>100.0</v>
      </c>
      <c r="BJ33" s="97">
        <v>100.0</v>
      </c>
      <c r="BK33" s="97">
        <v>100.0</v>
      </c>
      <c r="BL33" s="97">
        <v>95.0</v>
      </c>
      <c r="BM33" s="97">
        <v>100.0</v>
      </c>
      <c r="BN33" s="97">
        <v>100.0</v>
      </c>
      <c r="BO33" s="97">
        <v>100.0</v>
      </c>
      <c r="BP33" s="97">
        <v>100.0</v>
      </c>
      <c r="BQ33" s="97">
        <v>95.0</v>
      </c>
      <c r="BR33" s="138">
        <f t="shared" si="32"/>
        <v>99</v>
      </c>
      <c r="BS33" s="103">
        <v>100.0</v>
      </c>
      <c r="BT33" s="103">
        <v>100.0</v>
      </c>
      <c r="BU33" s="103">
        <v>100.0</v>
      </c>
      <c r="BV33" s="103">
        <v>100.0</v>
      </c>
      <c r="BW33" s="103">
        <v>100.0</v>
      </c>
      <c r="BX33" s="103">
        <v>100.0</v>
      </c>
      <c r="BY33" s="103">
        <v>100.0</v>
      </c>
      <c r="BZ33" s="103">
        <v>100.0</v>
      </c>
      <c r="CA33" s="97"/>
      <c r="CB33" s="95">
        <f t="shared" si="18"/>
        <v>100</v>
      </c>
    </row>
    <row r="34" ht="15.75" customHeight="1">
      <c r="A34" s="133" t="str">
        <f t="shared" si="2"/>
        <v>202169504-4</v>
      </c>
      <c r="B34" s="87">
        <f t="shared" si="3"/>
        <v>28</v>
      </c>
      <c r="C34" s="104">
        <v>30.0</v>
      </c>
      <c r="D34" s="105">
        <v>2.02169504E8</v>
      </c>
      <c r="E34" s="105">
        <v>4.0</v>
      </c>
      <c r="F34" s="105">
        <v>2.0522256E7</v>
      </c>
      <c r="G34" s="105">
        <v>1.0</v>
      </c>
      <c r="H34" s="105" t="s">
        <v>300</v>
      </c>
      <c r="I34" s="105" t="s">
        <v>70</v>
      </c>
      <c r="J34" s="105" t="s">
        <v>301</v>
      </c>
      <c r="K34" s="105">
        <v>1.0</v>
      </c>
      <c r="L34" s="105" t="s">
        <v>62</v>
      </c>
      <c r="M34" s="105" t="s">
        <v>302</v>
      </c>
      <c r="N34" s="90">
        <f t="shared" si="4"/>
        <v>55</v>
      </c>
      <c r="O34" s="90">
        <f t="shared" si="5"/>
        <v>0</v>
      </c>
      <c r="P34" s="90">
        <f t="shared" si="24"/>
        <v>28</v>
      </c>
      <c r="Q34" s="90">
        <f t="shared" si="7"/>
        <v>89.5</v>
      </c>
      <c r="R34" s="90">
        <f t="shared" si="8"/>
        <v>100</v>
      </c>
      <c r="S34" s="90">
        <f t="shared" si="9"/>
        <v>97.5</v>
      </c>
      <c r="T34" s="90">
        <f t="shared" si="10"/>
        <v>100</v>
      </c>
      <c r="U34" s="91">
        <f t="shared" si="11"/>
        <v>0</v>
      </c>
      <c r="V34" s="111">
        <f t="shared" si="12"/>
        <v>28</v>
      </c>
      <c r="W34" s="134">
        <v>20.0</v>
      </c>
      <c r="X34" s="94">
        <v>15.0</v>
      </c>
      <c r="Y34" s="94">
        <v>20.0</v>
      </c>
      <c r="Z34" s="95">
        <f t="shared" si="13"/>
        <v>55</v>
      </c>
      <c r="AA34" s="114">
        <v>0.0</v>
      </c>
      <c r="AB34" s="114">
        <v>0.0</v>
      </c>
      <c r="AC34" s="140">
        <v>1.0</v>
      </c>
      <c r="AD34" s="113">
        <f t="shared" si="14"/>
        <v>0</v>
      </c>
      <c r="AE34" s="94"/>
      <c r="AF34" s="94"/>
      <c r="AG34" s="94"/>
      <c r="AH34" s="95">
        <f t="shared" si="15"/>
        <v>0</v>
      </c>
      <c r="AI34" s="135">
        <f>iferror(VLOOKUP($F34&amp;"-"&amp;$G34,SUMATORIAS!$A$2:$K$81,2,False),"")</f>
        <v>100</v>
      </c>
      <c r="AJ34" s="135">
        <f>iferror(VLOOKUP($F34&amp;"-"&amp;$G34,SUMATORIAS!$A$2:$K$81,3,False),"")</f>
        <v>40</v>
      </c>
      <c r="AK34" s="135">
        <f>iferror(VLOOKUP($F34&amp;"-"&amp;$G34,SUMATORIAS!$A$2:$K$81,4,False),"")</f>
        <v>100</v>
      </c>
      <c r="AL34" s="135">
        <f>iferror(VLOOKUP($F34&amp;"-"&amp;$G34,SUMATORIAS!$A$2:$K$81,5,False),"")</f>
        <v>75</v>
      </c>
      <c r="AM34" s="135">
        <f>iferror(VLOOKUP($F34&amp;"-"&amp;$G34,SUMATORIAS!$A$2:$K$81,6,False),"")</f>
        <v>100</v>
      </c>
      <c r="AN34" s="135">
        <f>iferror(VLOOKUP($F34&amp;"-"&amp;$G34,SUMATORIAS!$A$2:$K$81,7,False),"")</f>
        <v>100</v>
      </c>
      <c r="AO34" s="135">
        <f>iferror(VLOOKUP($F34&amp;"-"&amp;$G34,SUMATORIAS!$A$2:$K$81,8,False),"")</f>
        <v>100</v>
      </c>
      <c r="AP34" s="135">
        <f>iferror(VLOOKUP($F34&amp;"-"&amp;$G34,SUMATORIAS!$A$2:$K$81,9,False),"")</f>
        <v>100</v>
      </c>
      <c r="AQ34" s="135">
        <f>iferror(VLOOKUP($F34&amp;"-"&amp;$G34,SUMATORIAS!$A$2:$K$81,10,False),"")</f>
        <v>80</v>
      </c>
      <c r="AR34" s="135">
        <f>iferror(VLOOKUP($F34&amp;"-"&amp;$G34,SUMATORIAS!$A$2:$K$81,11,False),"")</f>
        <v>100</v>
      </c>
      <c r="AS34" s="97"/>
      <c r="AT34" s="95">
        <f t="shared" ref="AT34:AT47" si="33">iferror(AVERAGE(AI34:AS34),0)</f>
        <v>89.5</v>
      </c>
      <c r="AU34" s="97">
        <v>100.0</v>
      </c>
      <c r="AV34" s="97">
        <v>100.0</v>
      </c>
      <c r="AW34" s="97">
        <v>100.0</v>
      </c>
      <c r="AX34" s="97">
        <v>100.0</v>
      </c>
      <c r="AY34" s="97">
        <v>100.0</v>
      </c>
      <c r="AZ34" s="97">
        <v>100.0</v>
      </c>
      <c r="BA34" s="97">
        <v>100.0</v>
      </c>
      <c r="BB34" s="97">
        <v>100.0</v>
      </c>
      <c r="BC34" s="97">
        <v>100.0</v>
      </c>
      <c r="BD34" s="97">
        <v>100.0</v>
      </c>
      <c r="BE34" s="136">
        <f>ifna(VLOOKUP($M34,Cuestionario!$C$2:$F$45,3,FALSE),0)</f>
        <v>0</v>
      </c>
      <c r="BF34" s="136">
        <f>ifna(VLOOKUP($M34,Cuestionario!$C$2:$F$45,4,FALSE),0)</f>
        <v>0</v>
      </c>
      <c r="BG34" s="137">
        <f t="shared" si="17"/>
        <v>100</v>
      </c>
      <c r="BH34" s="97">
        <v>100.0</v>
      </c>
      <c r="BI34" s="97">
        <v>100.0</v>
      </c>
      <c r="BJ34" s="97">
        <v>100.0</v>
      </c>
      <c r="BK34" s="97">
        <v>100.0</v>
      </c>
      <c r="BL34" s="97">
        <v>100.0</v>
      </c>
      <c r="BM34" s="97">
        <v>100.0</v>
      </c>
      <c r="BN34" s="97">
        <v>100.0</v>
      </c>
      <c r="BO34" s="97">
        <v>95.0</v>
      </c>
      <c r="BP34" s="97">
        <v>80.0</v>
      </c>
      <c r="BQ34" s="97">
        <v>100.0</v>
      </c>
      <c r="BR34" s="138">
        <f t="shared" si="32"/>
        <v>97.5</v>
      </c>
      <c r="BS34" s="103">
        <v>100.0</v>
      </c>
      <c r="BT34" s="103">
        <v>100.0</v>
      </c>
      <c r="BU34" s="103">
        <v>100.0</v>
      </c>
      <c r="BV34" s="103">
        <v>100.0</v>
      </c>
      <c r="BW34" s="103">
        <v>100.0</v>
      </c>
      <c r="BX34" s="103">
        <v>100.0</v>
      </c>
      <c r="BY34" s="103">
        <v>100.0</v>
      </c>
      <c r="BZ34" s="103">
        <v>100.0</v>
      </c>
      <c r="CA34" s="97"/>
      <c r="CB34" s="95">
        <f t="shared" si="18"/>
        <v>100</v>
      </c>
    </row>
    <row r="35" ht="15.75" customHeight="1">
      <c r="A35" s="133" t="str">
        <f t="shared" si="2"/>
        <v>202169553-2</v>
      </c>
      <c r="B35" s="87">
        <f t="shared" si="3"/>
        <v>99</v>
      </c>
      <c r="C35" s="104">
        <v>31.0</v>
      </c>
      <c r="D35" s="105">
        <v>2.02169553E8</v>
      </c>
      <c r="E35" s="105">
        <v>2.0</v>
      </c>
      <c r="F35" s="105">
        <v>2.1123312E7</v>
      </c>
      <c r="G35" s="105">
        <v>5.0</v>
      </c>
      <c r="H35" s="105" t="s">
        <v>303</v>
      </c>
      <c r="I35" s="105" t="s">
        <v>304</v>
      </c>
      <c r="J35" s="105" t="s">
        <v>305</v>
      </c>
      <c r="K35" s="105">
        <v>1.0</v>
      </c>
      <c r="L35" s="105" t="s">
        <v>62</v>
      </c>
      <c r="M35" s="105" t="s">
        <v>306</v>
      </c>
      <c r="N35" s="90">
        <f t="shared" si="4"/>
        <v>100</v>
      </c>
      <c r="O35" s="90">
        <f t="shared" si="5"/>
        <v>100</v>
      </c>
      <c r="P35" s="90">
        <f t="shared" si="24"/>
        <v>100</v>
      </c>
      <c r="Q35" s="90">
        <f t="shared" si="7"/>
        <v>100</v>
      </c>
      <c r="R35" s="90">
        <f t="shared" si="8"/>
        <v>90</v>
      </c>
      <c r="S35" s="90">
        <f t="shared" si="9"/>
        <v>99.5</v>
      </c>
      <c r="T35" s="90">
        <f t="shared" si="10"/>
        <v>100</v>
      </c>
      <c r="U35" s="91">
        <f t="shared" si="11"/>
        <v>0</v>
      </c>
      <c r="V35" s="92">
        <f t="shared" si="12"/>
        <v>99</v>
      </c>
      <c r="W35" s="134">
        <v>20.0</v>
      </c>
      <c r="X35" s="94">
        <v>30.0</v>
      </c>
      <c r="Y35" s="94">
        <v>50.0</v>
      </c>
      <c r="Z35" s="95">
        <f t="shared" si="13"/>
        <v>100</v>
      </c>
      <c r="AA35" s="94">
        <v>60.0</v>
      </c>
      <c r="AB35" s="94">
        <v>40.0</v>
      </c>
      <c r="AC35" s="93">
        <v>1.0</v>
      </c>
      <c r="AD35" s="95">
        <f t="shared" si="14"/>
        <v>100</v>
      </c>
      <c r="AE35" s="94"/>
      <c r="AF35" s="94"/>
      <c r="AG35" s="94"/>
      <c r="AH35" s="95">
        <f t="shared" si="15"/>
        <v>0</v>
      </c>
      <c r="AI35" s="135">
        <f>iferror(VLOOKUP($F35&amp;"-"&amp;$G35,SUMATORIAS!$A$2:$K$81,2,False),"")</f>
        <v>100</v>
      </c>
      <c r="AJ35" s="135">
        <f>iferror(VLOOKUP($F35&amp;"-"&amp;$G35,SUMATORIAS!$A$2:$K$81,3,False),"")</f>
        <v>100</v>
      </c>
      <c r="AK35" s="135">
        <f>iferror(VLOOKUP($F35&amp;"-"&amp;$G35,SUMATORIAS!$A$2:$K$81,4,False),"")</f>
        <v>100</v>
      </c>
      <c r="AL35" s="135">
        <f>iferror(VLOOKUP($F35&amp;"-"&amp;$G35,SUMATORIAS!$A$2:$K$81,5,False),"")</f>
        <v>100</v>
      </c>
      <c r="AM35" s="135">
        <f>iferror(VLOOKUP($F35&amp;"-"&amp;$G35,SUMATORIAS!$A$2:$K$81,6,False),"")</f>
        <v>100</v>
      </c>
      <c r="AN35" s="135">
        <f>iferror(VLOOKUP($F35&amp;"-"&amp;$G35,SUMATORIAS!$A$2:$K$81,7,False),"")</f>
        <v>100</v>
      </c>
      <c r="AO35" s="135">
        <f>iferror(VLOOKUP($F35&amp;"-"&amp;$G35,SUMATORIAS!$A$2:$K$81,8,False),"")</f>
        <v>100</v>
      </c>
      <c r="AP35" s="135">
        <f>iferror(VLOOKUP($F35&amp;"-"&amp;$G35,SUMATORIAS!$A$2:$K$81,9,False),"")</f>
        <v>100</v>
      </c>
      <c r="AQ35" s="135">
        <f>iferror(VLOOKUP($F35&amp;"-"&amp;$G35,SUMATORIAS!$A$2:$K$81,10,False),"")</f>
        <v>100</v>
      </c>
      <c r="AR35" s="135">
        <f>iferror(VLOOKUP($F35&amp;"-"&amp;$G35,SUMATORIAS!$A$2:$K$81,11,False),"")</f>
        <v>100</v>
      </c>
      <c r="AS35" s="97"/>
      <c r="AT35" s="95">
        <f t="shared" si="33"/>
        <v>100</v>
      </c>
      <c r="AU35" s="97">
        <v>100.0</v>
      </c>
      <c r="AV35" s="97">
        <v>100.0</v>
      </c>
      <c r="AW35" s="97">
        <v>100.0</v>
      </c>
      <c r="AX35" s="97">
        <v>100.0</v>
      </c>
      <c r="AY35" s="97">
        <v>100.0</v>
      </c>
      <c r="AZ35" s="97">
        <v>0.0</v>
      </c>
      <c r="BA35" s="97">
        <v>100.0</v>
      </c>
      <c r="BB35" s="97">
        <v>100.0</v>
      </c>
      <c r="BC35" s="97">
        <v>100.0</v>
      </c>
      <c r="BD35" s="97">
        <v>100.0</v>
      </c>
      <c r="BE35" s="136">
        <f>ifna(VLOOKUP($M35,Cuestionario!$C$2:$F$45,3,FALSE),0)</f>
        <v>100</v>
      </c>
      <c r="BF35" s="136" t="str">
        <f>ifna(VLOOKUP($M35,Cuestionario!$C$2:$F$45,4,FALSE),0)</f>
        <v>tarea</v>
      </c>
      <c r="BG35" s="137">
        <f t="shared" si="17"/>
        <v>90</v>
      </c>
      <c r="BH35" s="97">
        <v>100.0</v>
      </c>
      <c r="BI35" s="97">
        <v>100.0</v>
      </c>
      <c r="BJ35" s="97">
        <v>100.0</v>
      </c>
      <c r="BK35" s="97">
        <v>100.0</v>
      </c>
      <c r="BL35" s="97">
        <v>100.0</v>
      </c>
      <c r="BM35" s="97">
        <v>100.0</v>
      </c>
      <c r="BN35" s="97">
        <v>100.0</v>
      </c>
      <c r="BO35" s="97">
        <v>95.0</v>
      </c>
      <c r="BP35" s="97">
        <v>100.0</v>
      </c>
      <c r="BQ35" s="97">
        <v>80.0</v>
      </c>
      <c r="BR35" s="138">
        <f>iferror((sum(BH35:BQ35,BE35)-small(BH35:BQ35,1))/10,0)</f>
        <v>99.5</v>
      </c>
      <c r="BS35" s="103">
        <v>100.0</v>
      </c>
      <c r="BT35" s="103">
        <v>100.0</v>
      </c>
      <c r="BU35" s="103">
        <v>100.0</v>
      </c>
      <c r="BV35" s="103">
        <v>100.0</v>
      </c>
      <c r="BW35" s="103">
        <v>100.0</v>
      </c>
      <c r="BX35" s="103">
        <v>100.0</v>
      </c>
      <c r="BY35" s="103">
        <v>100.0</v>
      </c>
      <c r="BZ35" s="103">
        <v>100.0</v>
      </c>
      <c r="CA35" s="97"/>
      <c r="CB35" s="95">
        <f t="shared" si="18"/>
        <v>100</v>
      </c>
    </row>
    <row r="36" ht="15.75" customHeight="1">
      <c r="A36" s="133" t="str">
        <f t="shared" si="2"/>
        <v>202060626-9</v>
      </c>
      <c r="B36" s="87">
        <f t="shared" si="3"/>
        <v>0</v>
      </c>
      <c r="C36" s="104">
        <v>32.0</v>
      </c>
      <c r="D36" s="105">
        <v>2.02060626E8</v>
      </c>
      <c r="E36" s="105">
        <v>9.0</v>
      </c>
      <c r="F36" s="105">
        <v>2.0408661E7</v>
      </c>
      <c r="G36" s="105">
        <v>3.0</v>
      </c>
      <c r="H36" s="105" t="s">
        <v>307</v>
      </c>
      <c r="I36" s="105" t="s">
        <v>308</v>
      </c>
      <c r="J36" s="105" t="s">
        <v>309</v>
      </c>
      <c r="K36" s="105">
        <v>1.0</v>
      </c>
      <c r="L36" s="105" t="s">
        <v>97</v>
      </c>
      <c r="M36" s="105" t="s">
        <v>310</v>
      </c>
      <c r="N36" s="90">
        <f t="shared" si="4"/>
        <v>0</v>
      </c>
      <c r="O36" s="90">
        <f t="shared" si="5"/>
        <v>0</v>
      </c>
      <c r="P36" s="90">
        <f t="shared" si="24"/>
        <v>0</v>
      </c>
      <c r="Q36" s="90">
        <f t="shared" si="7"/>
        <v>20</v>
      </c>
      <c r="R36" s="90">
        <f t="shared" si="8"/>
        <v>20</v>
      </c>
      <c r="S36" s="90">
        <f t="shared" si="9"/>
        <v>10</v>
      </c>
      <c r="T36" s="90">
        <f t="shared" si="10"/>
        <v>0</v>
      </c>
      <c r="U36" s="91">
        <f t="shared" si="11"/>
        <v>0</v>
      </c>
      <c r="V36" s="92">
        <f t="shared" si="12"/>
        <v>0</v>
      </c>
      <c r="W36" s="141"/>
      <c r="X36" s="94"/>
      <c r="Y36" s="94"/>
      <c r="Z36" s="95">
        <f t="shared" si="13"/>
        <v>0</v>
      </c>
      <c r="AA36" s="94"/>
      <c r="AB36" s="94"/>
      <c r="AC36" s="93"/>
      <c r="AD36" s="95">
        <f t="shared" si="14"/>
        <v>0</v>
      </c>
      <c r="AE36" s="94"/>
      <c r="AF36" s="94"/>
      <c r="AG36" s="94"/>
      <c r="AH36" s="95">
        <f t="shared" si="15"/>
        <v>0</v>
      </c>
      <c r="AI36" s="135">
        <f>iferror(VLOOKUP($F36&amp;"-"&amp;$G36,SUMATORIAS!$A$2:$K$81,2,False),"")</f>
        <v>100</v>
      </c>
      <c r="AJ36" s="135">
        <f>iferror(VLOOKUP($F36&amp;"-"&amp;$G36,SUMATORIAS!$A$2:$K$81,3,False),"")</f>
        <v>100</v>
      </c>
      <c r="AK36" s="135">
        <f>iferror(VLOOKUP($F36&amp;"-"&amp;$G36,SUMATORIAS!$A$2:$K$81,4,False),"")</f>
        <v>0</v>
      </c>
      <c r="AL36" s="135">
        <f>iferror(VLOOKUP($F36&amp;"-"&amp;$G36,SUMATORIAS!$A$2:$K$81,5,False),"")</f>
        <v>0</v>
      </c>
      <c r="AM36" s="135">
        <f>iferror(VLOOKUP($F36&amp;"-"&amp;$G36,SUMATORIAS!$A$2:$K$81,6,False),"")</f>
        <v>0</v>
      </c>
      <c r="AN36" s="135">
        <f>iferror(VLOOKUP($F36&amp;"-"&amp;$G36,SUMATORIAS!$A$2:$K$81,7,False),"")</f>
        <v>0</v>
      </c>
      <c r="AO36" s="135">
        <f>iferror(VLOOKUP($F36&amp;"-"&amp;$G36,SUMATORIAS!$A$2:$K$81,8,False),"")</f>
        <v>0</v>
      </c>
      <c r="AP36" s="135">
        <f>iferror(VLOOKUP($F36&amp;"-"&amp;$G36,SUMATORIAS!$A$2:$K$81,9,False),"")</f>
        <v>0</v>
      </c>
      <c r="AQ36" s="135">
        <f>iferror(VLOOKUP($F36&amp;"-"&amp;$G36,SUMATORIAS!$A$2:$K$81,10,False),"")</f>
        <v>0</v>
      </c>
      <c r="AR36" s="135">
        <v>0.0</v>
      </c>
      <c r="AS36" s="97"/>
      <c r="AT36" s="95">
        <f t="shared" si="33"/>
        <v>20</v>
      </c>
      <c r="AU36" s="97">
        <v>100.0</v>
      </c>
      <c r="AV36" s="97">
        <v>100.0</v>
      </c>
      <c r="AW36" s="97">
        <v>0.0</v>
      </c>
      <c r="AX36" s="97">
        <v>0.0</v>
      </c>
      <c r="AY36" s="97">
        <v>0.0</v>
      </c>
      <c r="AZ36" s="97">
        <v>0.0</v>
      </c>
      <c r="BA36" s="97">
        <v>0.0</v>
      </c>
      <c r="BB36" s="97">
        <v>0.0</v>
      </c>
      <c r="BC36" s="97">
        <v>0.0</v>
      </c>
      <c r="BD36" s="97">
        <v>0.0</v>
      </c>
      <c r="BE36" s="136">
        <f>ifna(VLOOKUP($M36,Cuestionario!$C$2:$F$45,3,FALSE),0)</f>
        <v>0</v>
      </c>
      <c r="BF36" s="136">
        <f>ifna(VLOOKUP($M36,Cuestionario!$C$2:$F$45,4,FALSE),0)</f>
        <v>0</v>
      </c>
      <c r="BG36" s="137">
        <f t="shared" si="17"/>
        <v>20</v>
      </c>
      <c r="BH36" s="97">
        <v>100.0</v>
      </c>
      <c r="BI36" s="97">
        <v>0.0</v>
      </c>
      <c r="BJ36" s="97">
        <v>0.0</v>
      </c>
      <c r="BK36" s="97">
        <v>0.0</v>
      </c>
      <c r="BL36" s="97">
        <v>0.0</v>
      </c>
      <c r="BM36" s="97">
        <v>0.0</v>
      </c>
      <c r="BN36" s="97">
        <v>0.0</v>
      </c>
      <c r="BO36" s="97">
        <v>0.0</v>
      </c>
      <c r="BP36" s="97">
        <v>0.0</v>
      </c>
      <c r="BQ36" s="97">
        <v>0.0</v>
      </c>
      <c r="BR36" s="138">
        <f t="shared" ref="BR36:BR47" si="34">iferror(AVERAGE(BH36:BQ36),0)</f>
        <v>10</v>
      </c>
      <c r="BS36" s="103">
        <v>0.0</v>
      </c>
      <c r="BT36" s="103">
        <v>0.0</v>
      </c>
      <c r="BU36" s="103">
        <v>0.0</v>
      </c>
      <c r="BV36" s="103">
        <v>0.0</v>
      </c>
      <c r="BW36" s="103">
        <v>0.0</v>
      </c>
      <c r="BX36" s="103">
        <v>0.0</v>
      </c>
      <c r="BY36" s="103">
        <v>0.0</v>
      </c>
      <c r="BZ36" s="103">
        <v>0.0</v>
      </c>
      <c r="CA36" s="97"/>
      <c r="CB36" s="95">
        <f t="shared" si="18"/>
        <v>0</v>
      </c>
    </row>
    <row r="37" ht="15.75" customHeight="1">
      <c r="A37" s="40" t="str">
        <f t="shared" si="2"/>
        <v>-</v>
      </c>
      <c r="B37" s="87">
        <f t="shared" ref="B37:B47" si="35">$V37</f>
        <v>0</v>
      </c>
      <c r="C37" s="117">
        <v>33.0</v>
      </c>
      <c r="D37" s="118"/>
      <c r="E37" s="118"/>
      <c r="F37" s="118"/>
      <c r="G37" s="118"/>
      <c r="H37" s="118"/>
      <c r="I37" s="118"/>
      <c r="J37" s="118"/>
      <c r="K37" s="40"/>
      <c r="L37" s="40"/>
      <c r="M37" s="40"/>
      <c r="N37" s="90">
        <f t="shared" si="4"/>
        <v>0</v>
      </c>
      <c r="O37" s="90">
        <f t="shared" si="5"/>
        <v>0</v>
      </c>
      <c r="P37" s="90">
        <f t="shared" ref="P37:P45" si="36">round(((O37+U37)/2+N37)/2,0)</f>
        <v>0</v>
      </c>
      <c r="Q37" s="90">
        <f t="shared" si="7"/>
        <v>0</v>
      </c>
      <c r="R37" s="90">
        <f t="shared" si="8"/>
        <v>0</v>
      </c>
      <c r="S37" s="90">
        <f t="shared" si="9"/>
        <v>0</v>
      </c>
      <c r="T37" s="90">
        <f t="shared" si="10"/>
        <v>0</v>
      </c>
      <c r="U37" s="91">
        <f t="shared" si="11"/>
        <v>0</v>
      </c>
      <c r="V37" s="92">
        <f t="shared" si="12"/>
        <v>0</v>
      </c>
      <c r="W37" s="141"/>
      <c r="X37" s="94"/>
      <c r="Y37" s="94"/>
      <c r="Z37" s="95">
        <f t="shared" si="13"/>
        <v>0</v>
      </c>
      <c r="AA37" s="94"/>
      <c r="AB37" s="94"/>
      <c r="AC37" s="93"/>
      <c r="AD37" s="95">
        <f t="shared" si="14"/>
        <v>0</v>
      </c>
      <c r="AE37" s="94"/>
      <c r="AF37" s="94"/>
      <c r="AG37" s="94"/>
      <c r="AH37" s="95">
        <f t="shared" si="15"/>
        <v>0</v>
      </c>
      <c r="AI37" s="135" t="str">
        <f>iferror(VLOOKUP($F37&amp;"-"&amp;$G37,SUMATORIAS!$A$2:$K$81,2,False),"")</f>
        <v/>
      </c>
      <c r="AJ37" s="135" t="str">
        <f>iferror(VLOOKUP($F37&amp;"-"&amp;$G37,SUMATORIAS!$A$2:$K$81,3,False),"")</f>
        <v/>
      </c>
      <c r="AK37" s="135" t="str">
        <f>iferror(VLOOKUP($F37&amp;"-"&amp;$G37,SUMATORIAS!$A$2:$K$81,4,False),"")</f>
        <v/>
      </c>
      <c r="AL37" s="135" t="str">
        <f>iferror(VLOOKUP($F37&amp;"-"&amp;$G37,SUMATORIAS!$A$2:$K$81,5,False),"")</f>
        <v/>
      </c>
      <c r="AM37" s="135" t="str">
        <f>iferror(VLOOKUP($F37&amp;"-"&amp;$G37,SUMATORIAS!$A$2:$K$81,6,False),"")</f>
        <v/>
      </c>
      <c r="AN37" s="135" t="str">
        <f>iferror(VLOOKUP($F37&amp;"-"&amp;$G37,SUMATORIAS!$A$2:$K$81,7,False),"")</f>
        <v/>
      </c>
      <c r="AO37" s="135" t="str">
        <f>iferror(VLOOKUP($F37&amp;"-"&amp;$G37,SUMATORIAS!$A$2:$K$81,8,False),"")</f>
        <v/>
      </c>
      <c r="AP37" s="135" t="str">
        <f>iferror(VLOOKUP($F37&amp;"-"&amp;$G37,SUMATORIAS!$A$2:$K$81,9,False),"")</f>
        <v/>
      </c>
      <c r="AQ37" s="135" t="str">
        <f>iferror(VLOOKUP($F37&amp;"-"&amp;$G37,SUMATORIAS!$A$2:$K$81,10,False),"")</f>
        <v/>
      </c>
      <c r="AR37" s="135" t="str">
        <f>iferror(VLOOKUP($F37&amp;"-"&amp;$G37,SUMATORIAS!$A$2:$K$81,11,False),"")</f>
        <v/>
      </c>
      <c r="AS37" s="97"/>
      <c r="AT37" s="95">
        <f t="shared" si="33"/>
        <v>0</v>
      </c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136">
        <f>ifna(VLOOKUP($M37,Cuestionario!$C$2:$F$45,3,FALSE),0)</f>
        <v>0</v>
      </c>
      <c r="BF37" s="136">
        <f>ifna(VLOOKUP($M37,Cuestionario!$C$2:$F$45,4,FALSE),0)</f>
        <v>0</v>
      </c>
      <c r="BG37" s="137">
        <f t="shared" si="17"/>
        <v>0</v>
      </c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138">
        <f t="shared" si="34"/>
        <v>0</v>
      </c>
      <c r="BS37" s="103"/>
      <c r="BT37" s="103"/>
      <c r="BU37" s="103"/>
      <c r="BV37" s="97"/>
      <c r="BW37" s="97"/>
      <c r="BX37" s="97"/>
      <c r="BY37" s="97"/>
      <c r="BZ37" s="106"/>
      <c r="CA37" s="97"/>
      <c r="CB37" s="95">
        <f t="shared" si="18"/>
        <v>0</v>
      </c>
    </row>
    <row r="38" ht="15.75" hidden="1" customHeight="1">
      <c r="A38" s="40" t="str">
        <f t="shared" si="2"/>
        <v>-</v>
      </c>
      <c r="B38" s="87">
        <f t="shared" si="35"/>
        <v>0</v>
      </c>
      <c r="C38" s="117">
        <v>34.0</v>
      </c>
      <c r="D38" s="118"/>
      <c r="E38" s="118"/>
      <c r="F38" s="118"/>
      <c r="G38" s="118"/>
      <c r="H38" s="118"/>
      <c r="I38" s="118"/>
      <c r="J38" s="118"/>
      <c r="K38" s="40"/>
      <c r="L38" s="40"/>
      <c r="M38" s="40"/>
      <c r="N38" s="90">
        <f t="shared" si="4"/>
        <v>0</v>
      </c>
      <c r="O38" s="90">
        <f t="shared" si="5"/>
        <v>0</v>
      </c>
      <c r="P38" s="90">
        <f t="shared" si="36"/>
        <v>0</v>
      </c>
      <c r="Q38" s="90">
        <f t="shared" si="7"/>
        <v>0</v>
      </c>
      <c r="R38" s="90">
        <f t="shared" si="8"/>
        <v>0</v>
      </c>
      <c r="S38" s="90">
        <f t="shared" si="9"/>
        <v>0</v>
      </c>
      <c r="T38" s="90">
        <f t="shared" si="10"/>
        <v>0</v>
      </c>
      <c r="U38" s="91">
        <f t="shared" si="11"/>
        <v>0</v>
      </c>
      <c r="V38" s="92">
        <f t="shared" si="12"/>
        <v>0</v>
      </c>
      <c r="W38" s="141"/>
      <c r="X38" s="94"/>
      <c r="Y38" s="94"/>
      <c r="Z38" s="95">
        <f t="shared" si="13"/>
        <v>0</v>
      </c>
      <c r="AA38" s="94"/>
      <c r="AB38" s="94"/>
      <c r="AC38" s="93"/>
      <c r="AD38" s="95">
        <f t="shared" si="14"/>
        <v>0</v>
      </c>
      <c r="AE38" s="94"/>
      <c r="AF38" s="94"/>
      <c r="AG38" s="94"/>
      <c r="AH38" s="95">
        <f t="shared" si="15"/>
        <v>0</v>
      </c>
      <c r="AI38" s="135" t="str">
        <f>iferror(VLOOKUP($F38&amp;"-"&amp;$G38,SUMATORIAS!$A$2:$K$81,2,False),"")</f>
        <v/>
      </c>
      <c r="AJ38" s="135" t="str">
        <f>iferror(VLOOKUP($F38&amp;"-"&amp;$G38,SUMATORIAS!$A$2:$K$81,3,False),"")</f>
        <v/>
      </c>
      <c r="AK38" s="135" t="str">
        <f>iferror(VLOOKUP($F38&amp;"-"&amp;$G38,SUMATORIAS!$A$2:$K$81,4,False),"")</f>
        <v/>
      </c>
      <c r="AL38" s="135" t="str">
        <f>iferror(VLOOKUP($F38&amp;"-"&amp;$G38,SUMATORIAS!$A$2:$K$81,5,False),"")</f>
        <v/>
      </c>
      <c r="AM38" s="135" t="str">
        <f>iferror(VLOOKUP($F38&amp;"-"&amp;$G38,SUMATORIAS!$A$2:$K$81,6,False),"")</f>
        <v/>
      </c>
      <c r="AN38" s="135" t="str">
        <f>iferror(VLOOKUP($F38&amp;"-"&amp;$G38,SUMATORIAS!$A$2:$K$81,7,False),"")</f>
        <v/>
      </c>
      <c r="AO38" s="135" t="str">
        <f>iferror(VLOOKUP($F38&amp;"-"&amp;$G38,SUMATORIAS!$A$2:$K$81,8,False),"")</f>
        <v/>
      </c>
      <c r="AP38" s="135" t="str">
        <f>iferror(VLOOKUP($F38&amp;"-"&amp;$G38,SUMATORIAS!$A$2:$K$81,9,False),"")</f>
        <v/>
      </c>
      <c r="AQ38" s="135" t="str">
        <f>iferror(VLOOKUP($F38&amp;"-"&amp;$G38,SUMATORIAS!$A$2:$K$81,10,False),"")</f>
        <v/>
      </c>
      <c r="AR38" s="135" t="str">
        <f>iferror(VLOOKUP($F38&amp;"-"&amp;$G38,SUMATORIAS!$A$2:$K$81,11,False),"")</f>
        <v/>
      </c>
      <c r="AS38" s="97"/>
      <c r="AT38" s="95">
        <f t="shared" si="33"/>
        <v>0</v>
      </c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136">
        <f>ifna(VLOOKUP($M38,Cuestionario!$C$2:$F$45,3,FALSE),0)</f>
        <v>0</v>
      </c>
      <c r="BF38" s="136">
        <f>ifna(VLOOKUP($M38,Cuestionario!$C$2:$F$45,4,FALSE),0)</f>
        <v>0</v>
      </c>
      <c r="BG38" s="137">
        <f t="shared" si="17"/>
        <v>0</v>
      </c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138">
        <f t="shared" si="34"/>
        <v>0</v>
      </c>
      <c r="BS38" s="103"/>
      <c r="BT38" s="103"/>
      <c r="BU38" s="103"/>
      <c r="BV38" s="97"/>
      <c r="BW38" s="97"/>
      <c r="BX38" s="97"/>
      <c r="BY38" s="97"/>
      <c r="BZ38" s="106"/>
      <c r="CA38" s="97"/>
      <c r="CB38" s="95">
        <f t="shared" si="18"/>
        <v>0</v>
      </c>
    </row>
    <row r="39" ht="15.75" hidden="1" customHeight="1">
      <c r="A39" s="40" t="str">
        <f t="shared" si="2"/>
        <v>-</v>
      </c>
      <c r="B39" s="87">
        <f t="shared" si="35"/>
        <v>0</v>
      </c>
      <c r="C39" s="117">
        <v>35.0</v>
      </c>
      <c r="D39" s="118"/>
      <c r="E39" s="118"/>
      <c r="F39" s="118"/>
      <c r="G39" s="118"/>
      <c r="H39" s="118"/>
      <c r="I39" s="118"/>
      <c r="J39" s="118"/>
      <c r="K39" s="40"/>
      <c r="L39" s="40"/>
      <c r="M39" s="40"/>
      <c r="N39" s="90">
        <f t="shared" si="4"/>
        <v>0</v>
      </c>
      <c r="O39" s="90">
        <f t="shared" si="5"/>
        <v>0</v>
      </c>
      <c r="P39" s="90">
        <f t="shared" si="36"/>
        <v>0</v>
      </c>
      <c r="Q39" s="90">
        <f t="shared" si="7"/>
        <v>0</v>
      </c>
      <c r="R39" s="90">
        <f t="shared" si="8"/>
        <v>0</v>
      </c>
      <c r="S39" s="90">
        <f t="shared" si="9"/>
        <v>0</v>
      </c>
      <c r="T39" s="90">
        <f t="shared" si="10"/>
        <v>0</v>
      </c>
      <c r="U39" s="91">
        <f t="shared" si="11"/>
        <v>0</v>
      </c>
      <c r="V39" s="92">
        <f t="shared" si="12"/>
        <v>0</v>
      </c>
      <c r="W39" s="141"/>
      <c r="X39" s="94"/>
      <c r="Y39" s="94"/>
      <c r="Z39" s="95">
        <f t="shared" si="13"/>
        <v>0</v>
      </c>
      <c r="AA39" s="94"/>
      <c r="AB39" s="94"/>
      <c r="AC39" s="93"/>
      <c r="AD39" s="95">
        <f t="shared" si="14"/>
        <v>0</v>
      </c>
      <c r="AE39" s="94"/>
      <c r="AF39" s="94"/>
      <c r="AG39" s="94"/>
      <c r="AH39" s="95">
        <f t="shared" si="15"/>
        <v>0</v>
      </c>
      <c r="AI39" s="135" t="str">
        <f>iferror(VLOOKUP($F39&amp;"-"&amp;$G39,SUMATORIAS!$A$2:$K$81,2,False),"")</f>
        <v/>
      </c>
      <c r="AJ39" s="135" t="str">
        <f>iferror(VLOOKUP($F39&amp;"-"&amp;$G39,SUMATORIAS!$A$2:$K$81,3,False),"")</f>
        <v/>
      </c>
      <c r="AK39" s="135" t="str">
        <f>iferror(VLOOKUP($F39&amp;"-"&amp;$G39,SUMATORIAS!$A$2:$K$81,4,False),"")</f>
        <v/>
      </c>
      <c r="AL39" s="135" t="str">
        <f>iferror(VLOOKUP($F39&amp;"-"&amp;$G39,SUMATORIAS!$A$2:$K$81,5,False),"")</f>
        <v/>
      </c>
      <c r="AM39" s="135" t="str">
        <f>iferror(VLOOKUP($F39&amp;"-"&amp;$G39,SUMATORIAS!$A$2:$K$81,6,False),"")</f>
        <v/>
      </c>
      <c r="AN39" s="135" t="str">
        <f>iferror(VLOOKUP($F39&amp;"-"&amp;$G39,SUMATORIAS!$A$2:$K$81,7,False),"")</f>
        <v/>
      </c>
      <c r="AO39" s="135" t="str">
        <f>iferror(VLOOKUP($F39&amp;"-"&amp;$G39,SUMATORIAS!$A$2:$K$81,8,False),"")</f>
        <v/>
      </c>
      <c r="AP39" s="135" t="str">
        <f>iferror(VLOOKUP($F39&amp;"-"&amp;$G39,SUMATORIAS!$A$2:$K$81,9,False),"")</f>
        <v/>
      </c>
      <c r="AQ39" s="135" t="str">
        <f>iferror(VLOOKUP($F39&amp;"-"&amp;$G39,SUMATORIAS!$A$2:$K$81,10,False),"")</f>
        <v/>
      </c>
      <c r="AR39" s="135" t="str">
        <f>iferror(VLOOKUP($F39&amp;"-"&amp;$G39,SUMATORIAS!$A$2:$K$81,11,False),"")</f>
        <v/>
      </c>
      <c r="AS39" s="97"/>
      <c r="AT39" s="95">
        <f t="shared" si="33"/>
        <v>0</v>
      </c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136">
        <f>ifna(VLOOKUP($M39,Cuestionario!$C$2:$F$45,3,FALSE),0)</f>
        <v>0</v>
      </c>
      <c r="BF39" s="136">
        <f>ifna(VLOOKUP($M39,Cuestionario!$C$2:$F$45,4,FALSE),0)</f>
        <v>0</v>
      </c>
      <c r="BG39" s="137">
        <f t="shared" si="17"/>
        <v>0</v>
      </c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138">
        <f t="shared" si="34"/>
        <v>0</v>
      </c>
      <c r="BS39" s="103"/>
      <c r="BT39" s="103"/>
      <c r="BU39" s="103"/>
      <c r="BV39" s="97"/>
      <c r="BW39" s="97"/>
      <c r="BX39" s="97"/>
      <c r="BY39" s="97"/>
      <c r="BZ39" s="106"/>
      <c r="CA39" s="97"/>
      <c r="CB39" s="95">
        <f t="shared" si="18"/>
        <v>0</v>
      </c>
    </row>
    <row r="40" ht="15.75" hidden="1" customHeight="1">
      <c r="A40" s="40" t="str">
        <f t="shared" si="2"/>
        <v>-</v>
      </c>
      <c r="B40" s="87">
        <f t="shared" si="35"/>
        <v>0</v>
      </c>
      <c r="C40" s="117">
        <v>36.0</v>
      </c>
      <c r="D40" s="118"/>
      <c r="E40" s="118"/>
      <c r="F40" s="118"/>
      <c r="G40" s="118"/>
      <c r="H40" s="118"/>
      <c r="I40" s="118"/>
      <c r="J40" s="118"/>
      <c r="K40" s="40"/>
      <c r="L40" s="40"/>
      <c r="M40" s="40"/>
      <c r="N40" s="90">
        <f t="shared" si="4"/>
        <v>0</v>
      </c>
      <c r="O40" s="90">
        <f t="shared" si="5"/>
        <v>0</v>
      </c>
      <c r="P40" s="90">
        <f t="shared" si="36"/>
        <v>0</v>
      </c>
      <c r="Q40" s="90">
        <f t="shared" si="7"/>
        <v>0</v>
      </c>
      <c r="R40" s="90">
        <f t="shared" si="8"/>
        <v>0</v>
      </c>
      <c r="S40" s="90">
        <f t="shared" si="9"/>
        <v>0</v>
      </c>
      <c r="T40" s="90">
        <f t="shared" si="10"/>
        <v>0</v>
      </c>
      <c r="U40" s="91">
        <f t="shared" si="11"/>
        <v>0</v>
      </c>
      <c r="V40" s="92">
        <f t="shared" si="12"/>
        <v>0</v>
      </c>
      <c r="W40" s="141"/>
      <c r="X40" s="94"/>
      <c r="Y40" s="94"/>
      <c r="Z40" s="95">
        <f t="shared" si="13"/>
        <v>0</v>
      </c>
      <c r="AA40" s="94"/>
      <c r="AB40" s="94"/>
      <c r="AC40" s="93"/>
      <c r="AD40" s="95">
        <f t="shared" si="14"/>
        <v>0</v>
      </c>
      <c r="AE40" s="94"/>
      <c r="AF40" s="94"/>
      <c r="AG40" s="94"/>
      <c r="AH40" s="95">
        <f t="shared" si="15"/>
        <v>0</v>
      </c>
      <c r="AI40" s="135" t="str">
        <f>iferror(VLOOKUP($F40&amp;"-"&amp;$G40,SUMATORIAS!$A$2:$K$81,2,False),"")</f>
        <v/>
      </c>
      <c r="AJ40" s="135" t="str">
        <f>iferror(VLOOKUP($F40&amp;"-"&amp;$G40,SUMATORIAS!$A$2:$K$81,3,False),"")</f>
        <v/>
      </c>
      <c r="AK40" s="135" t="str">
        <f>iferror(VLOOKUP($F40&amp;"-"&amp;$G40,SUMATORIAS!$A$2:$K$81,4,False),"")</f>
        <v/>
      </c>
      <c r="AL40" s="135" t="str">
        <f>iferror(VLOOKUP($F40&amp;"-"&amp;$G40,SUMATORIAS!$A$2:$K$81,5,False),"")</f>
        <v/>
      </c>
      <c r="AM40" s="135" t="str">
        <f>iferror(VLOOKUP($F40&amp;"-"&amp;$G40,SUMATORIAS!$A$2:$K$81,6,False),"")</f>
        <v/>
      </c>
      <c r="AN40" s="135" t="str">
        <f>iferror(VLOOKUP($F40&amp;"-"&amp;$G40,SUMATORIAS!$A$2:$K$81,7,False),"")</f>
        <v/>
      </c>
      <c r="AO40" s="135" t="str">
        <f>iferror(VLOOKUP($F40&amp;"-"&amp;$G40,SUMATORIAS!$A$2:$K$81,8,False),"")</f>
        <v/>
      </c>
      <c r="AP40" s="135" t="str">
        <f>iferror(VLOOKUP($F40&amp;"-"&amp;$G40,SUMATORIAS!$A$2:$K$81,9,False),"")</f>
        <v/>
      </c>
      <c r="AQ40" s="135" t="str">
        <f>iferror(VLOOKUP($F40&amp;"-"&amp;$G40,SUMATORIAS!$A$2:$K$81,10,False),"")</f>
        <v/>
      </c>
      <c r="AR40" s="135" t="str">
        <f>iferror(VLOOKUP($F40&amp;"-"&amp;$G40,SUMATORIAS!$A$2:$K$81,11,False),"")</f>
        <v/>
      </c>
      <c r="AS40" s="97"/>
      <c r="AT40" s="95">
        <f t="shared" si="33"/>
        <v>0</v>
      </c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136">
        <f>ifna(VLOOKUP($M40,Cuestionario!$C$2:$F$45,3,FALSE),0)</f>
        <v>0</v>
      </c>
      <c r="BF40" s="136">
        <f>ifna(VLOOKUP($M40,Cuestionario!$C$2:$F$45,4,FALSE),0)</f>
        <v>0</v>
      </c>
      <c r="BG40" s="137">
        <f t="shared" si="17"/>
        <v>0</v>
      </c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138">
        <f t="shared" si="34"/>
        <v>0</v>
      </c>
      <c r="BS40" s="103"/>
      <c r="BT40" s="103"/>
      <c r="BU40" s="103"/>
      <c r="BV40" s="97"/>
      <c r="BW40" s="97"/>
      <c r="BX40" s="97"/>
      <c r="BY40" s="97"/>
      <c r="BZ40" s="106"/>
      <c r="CA40" s="97"/>
      <c r="CB40" s="95">
        <f t="shared" si="18"/>
        <v>0</v>
      </c>
    </row>
    <row r="41" ht="15.75" hidden="1" customHeight="1">
      <c r="A41" s="40" t="str">
        <f t="shared" si="2"/>
        <v>-</v>
      </c>
      <c r="B41" s="87">
        <f t="shared" si="35"/>
        <v>0</v>
      </c>
      <c r="C41" s="117">
        <v>37.0</v>
      </c>
      <c r="D41" s="118"/>
      <c r="E41" s="118"/>
      <c r="F41" s="118"/>
      <c r="G41" s="118"/>
      <c r="H41" s="118"/>
      <c r="I41" s="118"/>
      <c r="J41" s="118"/>
      <c r="K41" s="40"/>
      <c r="L41" s="40"/>
      <c r="M41" s="40"/>
      <c r="N41" s="90">
        <f t="shared" si="4"/>
        <v>0</v>
      </c>
      <c r="O41" s="90">
        <f t="shared" si="5"/>
        <v>0</v>
      </c>
      <c r="P41" s="90">
        <f t="shared" si="36"/>
        <v>0</v>
      </c>
      <c r="Q41" s="90">
        <f t="shared" si="7"/>
        <v>0</v>
      </c>
      <c r="R41" s="90">
        <f t="shared" si="8"/>
        <v>0</v>
      </c>
      <c r="S41" s="90">
        <f t="shared" si="9"/>
        <v>0</v>
      </c>
      <c r="T41" s="90">
        <f t="shared" si="10"/>
        <v>0</v>
      </c>
      <c r="U41" s="91">
        <f t="shared" si="11"/>
        <v>0</v>
      </c>
      <c r="V41" s="92">
        <f t="shared" si="12"/>
        <v>0</v>
      </c>
      <c r="W41" s="141"/>
      <c r="X41" s="94"/>
      <c r="Y41" s="94"/>
      <c r="Z41" s="95">
        <f t="shared" si="13"/>
        <v>0</v>
      </c>
      <c r="AA41" s="94"/>
      <c r="AB41" s="94"/>
      <c r="AC41" s="93"/>
      <c r="AD41" s="95">
        <f t="shared" si="14"/>
        <v>0</v>
      </c>
      <c r="AE41" s="94"/>
      <c r="AF41" s="94"/>
      <c r="AG41" s="94"/>
      <c r="AH41" s="95">
        <f t="shared" si="15"/>
        <v>0</v>
      </c>
      <c r="AI41" s="135" t="str">
        <f>iferror(VLOOKUP($F41&amp;"-"&amp;$G41,SUMATORIAS!$A$2:$K$81,2,False),"")</f>
        <v/>
      </c>
      <c r="AJ41" s="135" t="str">
        <f>iferror(VLOOKUP($F41&amp;"-"&amp;$G41,SUMATORIAS!$A$2:$K$81,3,False),"")</f>
        <v/>
      </c>
      <c r="AK41" s="135" t="str">
        <f>iferror(VLOOKUP($F41&amp;"-"&amp;$G41,SUMATORIAS!$A$2:$K$81,4,False),"")</f>
        <v/>
      </c>
      <c r="AL41" s="135" t="str">
        <f>iferror(VLOOKUP($F41&amp;"-"&amp;$G41,SUMATORIAS!$A$2:$K$81,5,False),"")</f>
        <v/>
      </c>
      <c r="AM41" s="135" t="str">
        <f>iferror(VLOOKUP($F41&amp;"-"&amp;$G41,SUMATORIAS!$A$2:$K$81,6,False),"")</f>
        <v/>
      </c>
      <c r="AN41" s="135" t="str">
        <f>iferror(VLOOKUP($F41&amp;"-"&amp;$G41,SUMATORIAS!$A$2:$K$81,7,False),"")</f>
        <v/>
      </c>
      <c r="AO41" s="135" t="str">
        <f>iferror(VLOOKUP($F41&amp;"-"&amp;$G41,SUMATORIAS!$A$2:$K$81,8,False),"")</f>
        <v/>
      </c>
      <c r="AP41" s="135" t="str">
        <f>iferror(VLOOKUP($F41&amp;"-"&amp;$G41,SUMATORIAS!$A$2:$K$81,9,False),"")</f>
        <v/>
      </c>
      <c r="AQ41" s="135" t="str">
        <f>iferror(VLOOKUP($F41&amp;"-"&amp;$G41,SUMATORIAS!$A$2:$K$81,10,False),"")</f>
        <v/>
      </c>
      <c r="AR41" s="135" t="str">
        <f>iferror(VLOOKUP($F41&amp;"-"&amp;$G41,SUMATORIAS!$A$2:$K$81,11,False),"")</f>
        <v/>
      </c>
      <c r="AS41" s="97"/>
      <c r="AT41" s="95">
        <f t="shared" si="33"/>
        <v>0</v>
      </c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136">
        <f>ifna(VLOOKUP($M41,Cuestionario!$C$2:$F$45,3,FALSE),0)</f>
        <v>0</v>
      </c>
      <c r="BF41" s="136">
        <f>ifna(VLOOKUP($M41,Cuestionario!$C$2:$F$45,4,FALSE),0)</f>
        <v>0</v>
      </c>
      <c r="BG41" s="137">
        <f t="shared" si="17"/>
        <v>0</v>
      </c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138">
        <f t="shared" si="34"/>
        <v>0</v>
      </c>
      <c r="BS41" s="103"/>
      <c r="BT41" s="103"/>
      <c r="BU41" s="103"/>
      <c r="BV41" s="97"/>
      <c r="BW41" s="97"/>
      <c r="BX41" s="97"/>
      <c r="BY41" s="97"/>
      <c r="BZ41" s="106"/>
      <c r="CA41" s="97"/>
      <c r="CB41" s="95">
        <f t="shared" si="18"/>
        <v>0</v>
      </c>
    </row>
    <row r="42" ht="15.75" hidden="1" customHeight="1">
      <c r="A42" s="40" t="str">
        <f t="shared" si="2"/>
        <v>-</v>
      </c>
      <c r="B42" s="87">
        <f t="shared" si="35"/>
        <v>0</v>
      </c>
      <c r="C42" s="117">
        <v>38.0</v>
      </c>
      <c r="D42" s="118"/>
      <c r="E42" s="118"/>
      <c r="F42" s="118"/>
      <c r="G42" s="118"/>
      <c r="H42" s="118"/>
      <c r="I42" s="118"/>
      <c r="J42" s="118"/>
      <c r="K42" s="40"/>
      <c r="L42" s="40"/>
      <c r="M42" s="40"/>
      <c r="N42" s="90">
        <f t="shared" si="4"/>
        <v>0</v>
      </c>
      <c r="O42" s="90">
        <f t="shared" si="5"/>
        <v>0</v>
      </c>
      <c r="P42" s="90">
        <f t="shared" si="36"/>
        <v>0</v>
      </c>
      <c r="Q42" s="90">
        <f t="shared" si="7"/>
        <v>0</v>
      </c>
      <c r="R42" s="90">
        <f t="shared" si="8"/>
        <v>0</v>
      </c>
      <c r="S42" s="90">
        <f t="shared" si="9"/>
        <v>0</v>
      </c>
      <c r="T42" s="90">
        <f t="shared" si="10"/>
        <v>0</v>
      </c>
      <c r="U42" s="91">
        <f t="shared" si="11"/>
        <v>0</v>
      </c>
      <c r="V42" s="92">
        <f t="shared" si="12"/>
        <v>0</v>
      </c>
      <c r="W42" s="141"/>
      <c r="X42" s="94"/>
      <c r="Y42" s="94"/>
      <c r="Z42" s="95">
        <f t="shared" si="13"/>
        <v>0</v>
      </c>
      <c r="AA42" s="94"/>
      <c r="AB42" s="94"/>
      <c r="AC42" s="93"/>
      <c r="AD42" s="95">
        <f t="shared" si="14"/>
        <v>0</v>
      </c>
      <c r="AE42" s="94"/>
      <c r="AF42" s="94"/>
      <c r="AG42" s="94"/>
      <c r="AH42" s="95">
        <f t="shared" si="15"/>
        <v>0</v>
      </c>
      <c r="AI42" s="135" t="str">
        <f>iferror(VLOOKUP($F42&amp;"-"&amp;$G42,SUMATORIAS!$A$2:$K$81,2,False),"")</f>
        <v/>
      </c>
      <c r="AJ42" s="135" t="str">
        <f>iferror(VLOOKUP($F42&amp;"-"&amp;$G42,SUMATORIAS!$A$2:$K$81,3,False),"")</f>
        <v/>
      </c>
      <c r="AK42" s="135" t="str">
        <f>iferror(VLOOKUP($F42&amp;"-"&amp;$G42,SUMATORIAS!$A$2:$K$81,4,False),"")</f>
        <v/>
      </c>
      <c r="AL42" s="135" t="str">
        <f>iferror(VLOOKUP($F42&amp;"-"&amp;$G42,SUMATORIAS!$A$2:$K$81,5,False),"")</f>
        <v/>
      </c>
      <c r="AM42" s="135" t="str">
        <f>iferror(VLOOKUP($F42&amp;"-"&amp;$G42,SUMATORIAS!$A$2:$K$81,6,False),"")</f>
        <v/>
      </c>
      <c r="AN42" s="135" t="str">
        <f>iferror(VLOOKUP($F42&amp;"-"&amp;$G42,SUMATORIAS!$A$2:$K$81,7,False),"")</f>
        <v/>
      </c>
      <c r="AO42" s="135" t="str">
        <f>iferror(VLOOKUP($F42&amp;"-"&amp;$G42,SUMATORIAS!$A$2:$K$81,8,False),"")</f>
        <v/>
      </c>
      <c r="AP42" s="135" t="str">
        <f>iferror(VLOOKUP($F42&amp;"-"&amp;$G42,SUMATORIAS!$A$2:$K$81,9,False),"")</f>
        <v/>
      </c>
      <c r="AQ42" s="135" t="str">
        <f>iferror(VLOOKUP($F42&amp;"-"&amp;$G42,SUMATORIAS!$A$2:$K$81,10,False),"")</f>
        <v/>
      </c>
      <c r="AR42" s="135" t="str">
        <f>iferror(VLOOKUP($F42&amp;"-"&amp;$G42,SUMATORIAS!$A$2:$K$81,11,False),"")</f>
        <v/>
      </c>
      <c r="AS42" s="97"/>
      <c r="AT42" s="95">
        <f t="shared" si="33"/>
        <v>0</v>
      </c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136">
        <f>ifna(VLOOKUP($M42,Cuestionario!$C$2:$F$45,3,FALSE),0)</f>
        <v>0</v>
      </c>
      <c r="BF42" s="136">
        <f>ifna(VLOOKUP($M42,Cuestionario!$C$2:$F$45,4,FALSE),0)</f>
        <v>0</v>
      </c>
      <c r="BG42" s="137">
        <f t="shared" si="17"/>
        <v>0</v>
      </c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138">
        <f t="shared" si="34"/>
        <v>0</v>
      </c>
      <c r="BS42" s="103"/>
      <c r="BT42" s="103"/>
      <c r="BU42" s="103"/>
      <c r="BV42" s="97"/>
      <c r="BW42" s="97"/>
      <c r="BX42" s="97"/>
      <c r="BY42" s="97"/>
      <c r="BZ42" s="106"/>
      <c r="CA42" s="97"/>
      <c r="CB42" s="95">
        <f t="shared" si="18"/>
        <v>0</v>
      </c>
    </row>
    <row r="43" ht="15.75" hidden="1" customHeight="1">
      <c r="A43" s="40" t="str">
        <f t="shared" si="2"/>
        <v>-</v>
      </c>
      <c r="B43" s="87">
        <f t="shared" si="35"/>
        <v>0</v>
      </c>
      <c r="C43" s="117">
        <v>39.0</v>
      </c>
      <c r="D43" s="118"/>
      <c r="E43" s="118"/>
      <c r="F43" s="118"/>
      <c r="G43" s="118"/>
      <c r="H43" s="118"/>
      <c r="I43" s="118"/>
      <c r="J43" s="118"/>
      <c r="K43" s="40"/>
      <c r="L43" s="40"/>
      <c r="M43" s="40"/>
      <c r="N43" s="90">
        <f t="shared" si="4"/>
        <v>0</v>
      </c>
      <c r="O43" s="90">
        <f t="shared" si="5"/>
        <v>0</v>
      </c>
      <c r="P43" s="90">
        <f t="shared" si="36"/>
        <v>0</v>
      </c>
      <c r="Q43" s="90">
        <f t="shared" si="7"/>
        <v>0</v>
      </c>
      <c r="R43" s="90">
        <f t="shared" si="8"/>
        <v>0</v>
      </c>
      <c r="S43" s="90">
        <f t="shared" si="9"/>
        <v>0</v>
      </c>
      <c r="T43" s="90">
        <f t="shared" si="10"/>
        <v>0</v>
      </c>
      <c r="U43" s="91">
        <f t="shared" si="11"/>
        <v>0</v>
      </c>
      <c r="V43" s="92">
        <f t="shared" si="12"/>
        <v>0</v>
      </c>
      <c r="W43" s="141"/>
      <c r="X43" s="94"/>
      <c r="Y43" s="94"/>
      <c r="Z43" s="95">
        <f t="shared" si="13"/>
        <v>0</v>
      </c>
      <c r="AA43" s="94"/>
      <c r="AB43" s="94"/>
      <c r="AC43" s="93"/>
      <c r="AD43" s="95">
        <f t="shared" si="14"/>
        <v>0</v>
      </c>
      <c r="AE43" s="94"/>
      <c r="AF43" s="94"/>
      <c r="AG43" s="94"/>
      <c r="AH43" s="95">
        <f t="shared" si="15"/>
        <v>0</v>
      </c>
      <c r="AI43" s="135" t="str">
        <f>iferror(VLOOKUP($F43&amp;"-"&amp;$G43,SUMATORIAS!$A$2:$K$81,2,False),"")</f>
        <v/>
      </c>
      <c r="AJ43" s="135" t="str">
        <f>iferror(VLOOKUP($F43&amp;"-"&amp;$G43,SUMATORIAS!$A$2:$K$81,3,False),"")</f>
        <v/>
      </c>
      <c r="AK43" s="135" t="str">
        <f>iferror(VLOOKUP($F43&amp;"-"&amp;$G43,SUMATORIAS!$A$2:$K$81,4,False),"")</f>
        <v/>
      </c>
      <c r="AL43" s="135" t="str">
        <f>iferror(VLOOKUP($F43&amp;"-"&amp;$G43,SUMATORIAS!$A$2:$K$81,5,False),"")</f>
        <v/>
      </c>
      <c r="AM43" s="135" t="str">
        <f>iferror(VLOOKUP($F43&amp;"-"&amp;$G43,SUMATORIAS!$A$2:$K$81,6,False),"")</f>
        <v/>
      </c>
      <c r="AN43" s="135" t="str">
        <f>iferror(VLOOKUP($F43&amp;"-"&amp;$G43,SUMATORIAS!$A$2:$K$81,7,False),"")</f>
        <v/>
      </c>
      <c r="AO43" s="135" t="str">
        <f>iferror(VLOOKUP($F43&amp;"-"&amp;$G43,SUMATORIAS!$A$2:$K$81,8,False),"")</f>
        <v/>
      </c>
      <c r="AP43" s="135" t="str">
        <f>iferror(VLOOKUP($F43&amp;"-"&amp;$G43,SUMATORIAS!$A$2:$K$81,9,False),"")</f>
        <v/>
      </c>
      <c r="AQ43" s="135" t="str">
        <f>iferror(VLOOKUP($F43&amp;"-"&amp;$G43,SUMATORIAS!$A$2:$K$81,10,False),"")</f>
        <v/>
      </c>
      <c r="AR43" s="135" t="str">
        <f>iferror(VLOOKUP($F43&amp;"-"&amp;$G43,SUMATORIAS!$A$2:$K$81,11,False),"")</f>
        <v/>
      </c>
      <c r="AS43" s="97"/>
      <c r="AT43" s="95">
        <f t="shared" si="33"/>
        <v>0</v>
      </c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136">
        <f>ifna(VLOOKUP($M43,Cuestionario!$C$2:$F$45,3,FALSE),0)</f>
        <v>0</v>
      </c>
      <c r="BF43" s="136">
        <f>ifna(VLOOKUP($M43,Cuestionario!$C$2:$F$45,4,FALSE),0)</f>
        <v>0</v>
      </c>
      <c r="BG43" s="137">
        <f t="shared" si="17"/>
        <v>0</v>
      </c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138">
        <f t="shared" si="34"/>
        <v>0</v>
      </c>
      <c r="BS43" s="103"/>
      <c r="BT43" s="103"/>
      <c r="BU43" s="103"/>
      <c r="BV43" s="97"/>
      <c r="BW43" s="97"/>
      <c r="BX43" s="97"/>
      <c r="BY43" s="97"/>
      <c r="BZ43" s="106"/>
      <c r="CA43" s="97"/>
      <c r="CB43" s="95">
        <f t="shared" si="18"/>
        <v>0</v>
      </c>
    </row>
    <row r="44" ht="15.75" hidden="1" customHeight="1">
      <c r="A44" s="40" t="str">
        <f t="shared" si="2"/>
        <v>-</v>
      </c>
      <c r="B44" s="87">
        <f t="shared" si="35"/>
        <v>0</v>
      </c>
      <c r="C44" s="117">
        <v>40.0</v>
      </c>
      <c r="D44" s="118"/>
      <c r="E44" s="118"/>
      <c r="F44" s="118"/>
      <c r="G44" s="118"/>
      <c r="H44" s="118"/>
      <c r="I44" s="118"/>
      <c r="J44" s="118"/>
      <c r="K44" s="40"/>
      <c r="L44" s="40"/>
      <c r="M44" s="40"/>
      <c r="N44" s="90">
        <f t="shared" si="4"/>
        <v>0</v>
      </c>
      <c r="O44" s="90">
        <f t="shared" si="5"/>
        <v>0</v>
      </c>
      <c r="P44" s="90">
        <f t="shared" si="36"/>
        <v>0</v>
      </c>
      <c r="Q44" s="90">
        <f t="shared" si="7"/>
        <v>0</v>
      </c>
      <c r="R44" s="90">
        <f t="shared" si="8"/>
        <v>0</v>
      </c>
      <c r="S44" s="90">
        <f t="shared" si="9"/>
        <v>0</v>
      </c>
      <c r="T44" s="90">
        <f t="shared" si="10"/>
        <v>0</v>
      </c>
      <c r="U44" s="91">
        <f t="shared" si="11"/>
        <v>0</v>
      </c>
      <c r="V44" s="92">
        <f t="shared" si="12"/>
        <v>0</v>
      </c>
      <c r="W44" s="141"/>
      <c r="X44" s="94"/>
      <c r="Y44" s="94"/>
      <c r="Z44" s="95">
        <f t="shared" si="13"/>
        <v>0</v>
      </c>
      <c r="AA44" s="94"/>
      <c r="AB44" s="94"/>
      <c r="AC44" s="93"/>
      <c r="AD44" s="95">
        <f t="shared" si="14"/>
        <v>0</v>
      </c>
      <c r="AE44" s="94"/>
      <c r="AF44" s="94"/>
      <c r="AG44" s="94"/>
      <c r="AH44" s="95">
        <f t="shared" si="15"/>
        <v>0</v>
      </c>
      <c r="AI44" s="135" t="str">
        <f>iferror(VLOOKUP($F44&amp;"-"&amp;$G44,SUMATORIAS!$A$2:$K$81,2,False),"")</f>
        <v/>
      </c>
      <c r="AJ44" s="135" t="str">
        <f>iferror(VLOOKUP($F44&amp;"-"&amp;$G44,SUMATORIAS!$A$2:$K$81,3,False),"")</f>
        <v/>
      </c>
      <c r="AK44" s="135" t="str">
        <f>iferror(VLOOKUP($F44&amp;"-"&amp;$G44,SUMATORIAS!$A$2:$K$81,4,False),"")</f>
        <v/>
      </c>
      <c r="AL44" s="135" t="str">
        <f>iferror(VLOOKUP($F44&amp;"-"&amp;$G44,SUMATORIAS!$A$2:$K$81,5,False),"")</f>
        <v/>
      </c>
      <c r="AM44" s="135" t="str">
        <f>iferror(VLOOKUP($F44&amp;"-"&amp;$G44,SUMATORIAS!$A$2:$K$81,6,False),"")</f>
        <v/>
      </c>
      <c r="AN44" s="135" t="str">
        <f>iferror(VLOOKUP($F44&amp;"-"&amp;$G44,SUMATORIAS!$A$2:$K$81,7,False),"")</f>
        <v/>
      </c>
      <c r="AO44" s="135" t="str">
        <f>iferror(VLOOKUP($F44&amp;"-"&amp;$G44,SUMATORIAS!$A$2:$K$81,8,False),"")</f>
        <v/>
      </c>
      <c r="AP44" s="135" t="str">
        <f>iferror(VLOOKUP($F44&amp;"-"&amp;$G44,SUMATORIAS!$A$2:$K$81,9,False),"")</f>
        <v/>
      </c>
      <c r="AQ44" s="135" t="str">
        <f>iferror(VLOOKUP($F44&amp;"-"&amp;$G44,SUMATORIAS!$A$2:$K$81,10,False),"")</f>
        <v/>
      </c>
      <c r="AR44" s="135" t="str">
        <f>iferror(VLOOKUP($F44&amp;"-"&amp;$G44,SUMATORIAS!$A$2:$K$81,11,False),"")</f>
        <v/>
      </c>
      <c r="AS44" s="97"/>
      <c r="AT44" s="95">
        <f t="shared" si="33"/>
        <v>0</v>
      </c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136">
        <f>ifna(VLOOKUP($M44,Cuestionario!$C$2:$F$45,3,FALSE),0)</f>
        <v>0</v>
      </c>
      <c r="BF44" s="136">
        <f>ifna(VLOOKUP($M44,Cuestionario!$C$2:$F$45,4,FALSE),0)</f>
        <v>0</v>
      </c>
      <c r="BG44" s="137">
        <f t="shared" si="17"/>
        <v>0</v>
      </c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138">
        <f t="shared" si="34"/>
        <v>0</v>
      </c>
      <c r="BS44" s="103"/>
      <c r="BT44" s="103"/>
      <c r="BU44" s="103"/>
      <c r="BV44" s="97"/>
      <c r="BW44" s="97"/>
      <c r="BX44" s="97"/>
      <c r="BY44" s="97"/>
      <c r="BZ44" s="106"/>
      <c r="CA44" s="97"/>
      <c r="CB44" s="95">
        <f t="shared" si="18"/>
        <v>0</v>
      </c>
    </row>
    <row r="45" ht="15.75" hidden="1" customHeight="1">
      <c r="A45" s="40" t="str">
        <f t="shared" si="2"/>
        <v>-</v>
      </c>
      <c r="B45" s="87">
        <f t="shared" si="35"/>
        <v>0</v>
      </c>
      <c r="C45" s="117">
        <v>41.0</v>
      </c>
      <c r="D45" s="118"/>
      <c r="E45" s="118"/>
      <c r="F45" s="118"/>
      <c r="G45" s="118"/>
      <c r="H45" s="118"/>
      <c r="I45" s="118"/>
      <c r="J45" s="118"/>
      <c r="K45" s="40"/>
      <c r="L45" s="40"/>
      <c r="M45" s="40"/>
      <c r="N45" s="90">
        <f t="shared" si="4"/>
        <v>0</v>
      </c>
      <c r="O45" s="90">
        <f t="shared" si="5"/>
        <v>0</v>
      </c>
      <c r="P45" s="90">
        <f t="shared" si="36"/>
        <v>0</v>
      </c>
      <c r="Q45" s="90">
        <f t="shared" si="7"/>
        <v>0</v>
      </c>
      <c r="R45" s="90">
        <f t="shared" si="8"/>
        <v>0</v>
      </c>
      <c r="S45" s="90">
        <f t="shared" si="9"/>
        <v>0</v>
      </c>
      <c r="T45" s="90">
        <f t="shared" si="10"/>
        <v>0</v>
      </c>
      <c r="U45" s="91">
        <f t="shared" si="11"/>
        <v>0</v>
      </c>
      <c r="V45" s="92">
        <f t="shared" si="12"/>
        <v>0</v>
      </c>
      <c r="W45" s="141"/>
      <c r="X45" s="94"/>
      <c r="Y45" s="94"/>
      <c r="Z45" s="95">
        <f t="shared" si="13"/>
        <v>0</v>
      </c>
      <c r="AA45" s="94"/>
      <c r="AB45" s="94"/>
      <c r="AC45" s="93"/>
      <c r="AD45" s="95">
        <f t="shared" si="14"/>
        <v>0</v>
      </c>
      <c r="AE45" s="94"/>
      <c r="AF45" s="94"/>
      <c r="AG45" s="94"/>
      <c r="AH45" s="95">
        <f t="shared" si="15"/>
        <v>0</v>
      </c>
      <c r="AI45" s="135" t="str">
        <f>iferror(VLOOKUP($F45&amp;"-"&amp;$G45,SUMATORIAS!$A$2:$K$81,2,False),"")</f>
        <v/>
      </c>
      <c r="AJ45" s="135" t="str">
        <f>iferror(VLOOKUP($F45&amp;"-"&amp;$G45,SUMATORIAS!$A$2:$K$81,3,False),"")</f>
        <v/>
      </c>
      <c r="AK45" s="135" t="str">
        <f>iferror(VLOOKUP($F45&amp;"-"&amp;$G45,SUMATORIAS!$A$2:$K$81,4,False),"")</f>
        <v/>
      </c>
      <c r="AL45" s="135" t="str">
        <f>iferror(VLOOKUP($F45&amp;"-"&amp;$G45,SUMATORIAS!$A$2:$K$81,5,False),"")</f>
        <v/>
      </c>
      <c r="AM45" s="135" t="str">
        <f>iferror(VLOOKUP($F45&amp;"-"&amp;$G45,SUMATORIAS!$A$2:$K$81,6,False),"")</f>
        <v/>
      </c>
      <c r="AN45" s="135" t="str">
        <f>iferror(VLOOKUP($F45&amp;"-"&amp;$G45,SUMATORIAS!$A$2:$K$81,7,False),"")</f>
        <v/>
      </c>
      <c r="AO45" s="135" t="str">
        <f>iferror(VLOOKUP($F45&amp;"-"&amp;$G45,SUMATORIAS!$A$2:$K$81,8,False),"")</f>
        <v/>
      </c>
      <c r="AP45" s="135" t="str">
        <f>iferror(VLOOKUP($F45&amp;"-"&amp;$G45,SUMATORIAS!$A$2:$K$81,9,False),"")</f>
        <v/>
      </c>
      <c r="AQ45" s="135" t="str">
        <f>iferror(VLOOKUP($F45&amp;"-"&amp;$G45,SUMATORIAS!$A$2:$K$81,10,False),"")</f>
        <v/>
      </c>
      <c r="AR45" s="135" t="str">
        <f>iferror(VLOOKUP($F45&amp;"-"&amp;$G45,SUMATORIAS!$A$2:$K$81,11,False),"")</f>
        <v/>
      </c>
      <c r="AS45" s="97"/>
      <c r="AT45" s="95">
        <f t="shared" si="33"/>
        <v>0</v>
      </c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136">
        <f>ifna(VLOOKUP($M45,Cuestionario!$C$2:$F$45,3,FALSE),0)</f>
        <v>0</v>
      </c>
      <c r="BF45" s="136">
        <f>ifna(VLOOKUP($M45,Cuestionario!$C$2:$F$45,4,FALSE),0)</f>
        <v>0</v>
      </c>
      <c r="BG45" s="137">
        <f t="shared" si="17"/>
        <v>0</v>
      </c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138">
        <f t="shared" si="34"/>
        <v>0</v>
      </c>
      <c r="BS45" s="103"/>
      <c r="BT45" s="103"/>
      <c r="BU45" s="103"/>
      <c r="BV45" s="97"/>
      <c r="BW45" s="97"/>
      <c r="BX45" s="97"/>
      <c r="BY45" s="97"/>
      <c r="BZ45" s="106"/>
      <c r="CA45" s="97"/>
      <c r="CB45" s="95">
        <f t="shared" si="18"/>
        <v>0</v>
      </c>
    </row>
    <row r="46" ht="15.75" hidden="1" customHeight="1">
      <c r="A46" s="40" t="str">
        <f t="shared" si="2"/>
        <v>-</v>
      </c>
      <c r="B46" s="87" t="str">
        <f t="shared" si="35"/>
        <v/>
      </c>
      <c r="C46" s="119">
        <f t="shared" ref="C46:C47" si="37">C45+1</f>
        <v>42</v>
      </c>
      <c r="D46" s="118"/>
      <c r="E46" s="118"/>
      <c r="F46" s="118"/>
      <c r="G46" s="118"/>
      <c r="H46" s="118"/>
      <c r="I46" s="118"/>
      <c r="J46" s="118"/>
      <c r="K46" s="40"/>
      <c r="L46" s="40"/>
      <c r="M46" s="40"/>
      <c r="N46" s="90"/>
      <c r="O46" s="90"/>
      <c r="P46" s="90"/>
      <c r="Q46" s="90"/>
      <c r="R46" s="90"/>
      <c r="S46" s="90"/>
      <c r="T46" s="90"/>
      <c r="U46" s="91"/>
      <c r="V46" s="92"/>
      <c r="W46" s="93"/>
      <c r="X46" s="94"/>
      <c r="Y46" s="94"/>
      <c r="Z46" s="95">
        <f t="shared" si="13"/>
        <v>0</v>
      </c>
      <c r="AA46" s="94"/>
      <c r="AB46" s="94"/>
      <c r="AC46" s="93"/>
      <c r="AD46" s="95">
        <f t="shared" ref="AD46:AD47" si="38">sum(AA46:AC46)</f>
        <v>0</v>
      </c>
      <c r="AE46" s="94"/>
      <c r="AF46" s="94"/>
      <c r="AG46" s="94"/>
      <c r="AH46" s="95">
        <f t="shared" ref="AH46:AH47" si="39">sum(AE46:AG46)</f>
        <v>0</v>
      </c>
      <c r="AI46" s="135" t="str">
        <f>iferror(VLOOKUP($F46&amp;"-"&amp;$G46,SUMATORIAS!$A$2:$K$81,2,False),"")</f>
        <v/>
      </c>
      <c r="AJ46" s="135" t="str">
        <f>iferror(VLOOKUP($F46&amp;"-"&amp;$G46,SUMATORIAS!$A$2:$K$81,3,False),"")</f>
        <v/>
      </c>
      <c r="AK46" s="135" t="str">
        <f>iferror(VLOOKUP($F46&amp;"-"&amp;$G46,SUMATORIAS!$A$2:$K$81,4,False),"")</f>
        <v/>
      </c>
      <c r="AL46" s="135" t="str">
        <f>iferror(VLOOKUP($F46&amp;"-"&amp;$G46,SUMATORIAS!$A$2:$K$81,5,False),"")</f>
        <v/>
      </c>
      <c r="AM46" s="135" t="str">
        <f>iferror(VLOOKUP($F46&amp;"-"&amp;$G46,SUMATORIAS!$A$2:$K$81,6,False),"")</f>
        <v/>
      </c>
      <c r="AN46" s="135" t="str">
        <f>iferror(VLOOKUP($F46&amp;"-"&amp;$G46,SUMATORIAS!$A$2:$K$81,7,False),"")</f>
        <v/>
      </c>
      <c r="AO46" s="135" t="str">
        <f>iferror(VLOOKUP($F46&amp;"-"&amp;$G46,SUMATORIAS!$A$2:$K$81,8,False),"")</f>
        <v/>
      </c>
      <c r="AP46" s="135" t="str">
        <f>iferror(VLOOKUP($F46&amp;"-"&amp;$G46,SUMATORIAS!$A$2:$K$81,9,False),"")</f>
        <v/>
      </c>
      <c r="AQ46" s="135" t="str">
        <f>iferror(VLOOKUP($F46&amp;"-"&amp;$G46,SUMATORIAS!$A$2:$K$81,10,False),"")</f>
        <v/>
      </c>
      <c r="AR46" s="135" t="str">
        <f>iferror(VLOOKUP($F46&amp;"-"&amp;$G46,SUMATORIAS!$A$2:$K$81,11,False),"")</f>
        <v/>
      </c>
      <c r="AS46" s="97"/>
      <c r="AT46" s="95">
        <f t="shared" si="33"/>
        <v>0</v>
      </c>
      <c r="AU46" s="97"/>
      <c r="AV46" s="106"/>
      <c r="AW46" s="106"/>
      <c r="AX46" s="106"/>
      <c r="AY46" s="106"/>
      <c r="AZ46" s="106"/>
      <c r="BA46" s="106"/>
      <c r="BB46" s="106"/>
      <c r="BC46" s="106"/>
      <c r="BD46" s="97"/>
      <c r="BE46" s="136">
        <f>ifna(VLOOKUP($M46,Cuestionario!$C$2:$F$45,3,FALSE),0)</f>
        <v>0</v>
      </c>
      <c r="BF46" s="136">
        <f>ifna(VLOOKUP($M46,Cuestionario!$C$2:$F$45,4,FALSE),0)</f>
        <v>0</v>
      </c>
      <c r="BG46" s="137">
        <f t="shared" si="17"/>
        <v>0</v>
      </c>
      <c r="BH46" s="97"/>
      <c r="BI46" s="106"/>
      <c r="BJ46" s="106"/>
      <c r="BK46" s="106"/>
      <c r="BL46" s="106"/>
      <c r="BM46" s="106"/>
      <c r="BN46" s="106"/>
      <c r="BO46" s="106"/>
      <c r="BP46" s="106"/>
      <c r="BQ46" s="97"/>
      <c r="BR46" s="138">
        <f t="shared" si="34"/>
        <v>0</v>
      </c>
      <c r="BS46" s="97"/>
      <c r="BT46" s="106"/>
      <c r="BU46" s="106"/>
      <c r="BV46" s="106"/>
      <c r="BW46" s="106"/>
      <c r="BX46" s="106"/>
      <c r="BY46" s="106"/>
      <c r="BZ46" s="106"/>
      <c r="CA46" s="97"/>
      <c r="CB46" s="95">
        <f t="shared" ref="CB46:CB47" si="40">iferror(AVERAGE(BS45:CA46),0)</f>
        <v>0</v>
      </c>
    </row>
    <row r="47" ht="15.75" customHeight="1">
      <c r="A47" s="40" t="str">
        <f t="shared" si="2"/>
        <v>-</v>
      </c>
      <c r="B47" s="87" t="str">
        <f t="shared" si="35"/>
        <v/>
      </c>
      <c r="C47" s="119">
        <f t="shared" si="37"/>
        <v>43</v>
      </c>
      <c r="D47" s="118"/>
      <c r="E47" s="118"/>
      <c r="F47" s="118"/>
      <c r="G47" s="118"/>
      <c r="H47" s="118"/>
      <c r="I47" s="118"/>
      <c r="J47" s="118"/>
      <c r="K47" s="40"/>
      <c r="L47" s="40"/>
      <c r="M47" s="40"/>
      <c r="N47" s="90"/>
      <c r="O47" s="90"/>
      <c r="P47" s="90"/>
      <c r="Q47" s="90"/>
      <c r="R47" s="90"/>
      <c r="S47" s="90"/>
      <c r="T47" s="90"/>
      <c r="U47" s="91"/>
      <c r="V47" s="92"/>
      <c r="W47" s="93"/>
      <c r="X47" s="94"/>
      <c r="Y47" s="94"/>
      <c r="Z47" s="95">
        <f t="shared" si="13"/>
        <v>0</v>
      </c>
      <c r="AA47" s="94"/>
      <c r="AB47" s="94"/>
      <c r="AC47" s="93"/>
      <c r="AD47" s="95">
        <f t="shared" si="38"/>
        <v>0</v>
      </c>
      <c r="AE47" s="94"/>
      <c r="AF47" s="94"/>
      <c r="AG47" s="94"/>
      <c r="AH47" s="95">
        <f t="shared" si="39"/>
        <v>0</v>
      </c>
      <c r="AI47" s="135" t="str">
        <f>iferror(VLOOKUP($F47&amp;"-"&amp;$G47,SUMATORIAS!$A$2:$K$81,2,False),"")</f>
        <v/>
      </c>
      <c r="AJ47" s="135" t="str">
        <f>iferror(VLOOKUP($F47&amp;"-"&amp;$G47,SUMATORIAS!$A$2:$K$81,3,False),"")</f>
        <v/>
      </c>
      <c r="AK47" s="135" t="str">
        <f>iferror(VLOOKUP($F47&amp;"-"&amp;$G47,SUMATORIAS!$A$2:$K$81,4,False),"")</f>
        <v/>
      </c>
      <c r="AL47" s="135" t="str">
        <f>iferror(VLOOKUP($F47&amp;"-"&amp;$G47,SUMATORIAS!$A$2:$K$81,5,False),"")</f>
        <v/>
      </c>
      <c r="AM47" s="135" t="str">
        <f>iferror(VLOOKUP($F47&amp;"-"&amp;$G47,SUMATORIAS!$A$2:$K$81,6,False),"")</f>
        <v/>
      </c>
      <c r="AN47" s="135" t="str">
        <f>iferror(VLOOKUP($F47&amp;"-"&amp;$G47,SUMATORIAS!$A$2:$K$81,7,False),"")</f>
        <v/>
      </c>
      <c r="AO47" s="135" t="str">
        <f>iferror(VLOOKUP($F47&amp;"-"&amp;$G47,SUMATORIAS!$A$2:$K$81,8,False),"")</f>
        <v/>
      </c>
      <c r="AP47" s="135" t="str">
        <f>iferror(VLOOKUP($F47&amp;"-"&amp;$G47,SUMATORIAS!$A$2:$K$81,9,False),"")</f>
        <v/>
      </c>
      <c r="AQ47" s="135" t="str">
        <f>iferror(VLOOKUP($F47&amp;"-"&amp;$G47,SUMATORIAS!$A$2:$K$81,10,False),"")</f>
        <v/>
      </c>
      <c r="AR47" s="135" t="str">
        <f>iferror(VLOOKUP($F47&amp;"-"&amp;$G47,SUMATORIAS!$A$2:$K$81,11,False),"")</f>
        <v/>
      </c>
      <c r="AS47" s="97"/>
      <c r="AT47" s="95">
        <f t="shared" si="33"/>
        <v>0</v>
      </c>
      <c r="AU47" s="97"/>
      <c r="AV47" s="106"/>
      <c r="AW47" s="106"/>
      <c r="AX47" s="106"/>
      <c r="AY47" s="106"/>
      <c r="AZ47" s="106"/>
      <c r="BA47" s="106"/>
      <c r="BB47" s="106"/>
      <c r="BC47" s="106"/>
      <c r="BD47" s="97"/>
      <c r="BE47" s="136">
        <f>ifna(VLOOKUP($M47,Cuestionario!$C$2:$F$45,3,FALSE),0)</f>
        <v>0</v>
      </c>
      <c r="BF47" s="136">
        <f>ifna(VLOOKUP($M47,Cuestionario!$C$2:$F$45,4,FALSE),0)</f>
        <v>0</v>
      </c>
      <c r="BG47" s="137">
        <f t="shared" si="17"/>
        <v>0</v>
      </c>
      <c r="BH47" s="97"/>
      <c r="BI47" s="106"/>
      <c r="BJ47" s="106"/>
      <c r="BK47" s="106"/>
      <c r="BL47" s="106"/>
      <c r="BM47" s="106"/>
      <c r="BN47" s="106"/>
      <c r="BO47" s="106"/>
      <c r="BP47" s="106"/>
      <c r="BQ47" s="97"/>
      <c r="BR47" s="138">
        <f t="shared" si="34"/>
        <v>0</v>
      </c>
      <c r="BS47" s="97"/>
      <c r="BT47" s="106"/>
      <c r="BU47" s="106"/>
      <c r="BV47" s="106"/>
      <c r="BW47" s="106"/>
      <c r="BX47" s="106"/>
      <c r="BY47" s="106"/>
      <c r="BZ47" s="106"/>
      <c r="CA47" s="97"/>
      <c r="CB47" s="95">
        <f t="shared" si="40"/>
        <v>0</v>
      </c>
    </row>
    <row r="48" ht="15.75" customHeight="1">
      <c r="A48" s="40"/>
      <c r="B48" s="40"/>
      <c r="C48" s="40"/>
      <c r="J48" s="2" t="s">
        <v>1</v>
      </c>
      <c r="K48" s="120"/>
      <c r="L48" s="120"/>
      <c r="M48" s="120"/>
      <c r="N48" s="121">
        <f t="shared" ref="N48:Q48" si="41">IF(COUNT(N5:N47)&gt;0,ROUND(SUM(N5:N47)/COUNTIF(N5:N47,"&lt;&gt;"),0),0)</f>
        <v>39</v>
      </c>
      <c r="O48" s="121">
        <f t="shared" si="41"/>
        <v>39</v>
      </c>
      <c r="P48" s="121">
        <f t="shared" si="41"/>
        <v>42</v>
      </c>
      <c r="Q48" s="121">
        <f t="shared" si="41"/>
        <v>59</v>
      </c>
      <c r="R48" s="121"/>
      <c r="S48" s="121">
        <f>IF(COUNT(S5:S47)&gt;0,ROUND(SUM(S5:S47)/COUNTIF(S5:S47,"&lt;&gt;"),0),0)</f>
        <v>60</v>
      </c>
      <c r="T48" s="121"/>
      <c r="U48" s="121">
        <f t="shared" ref="U48:AL48" si="42">IF(COUNT(U5:U47)&gt;0,ROUND(SUM(U5:U47)/COUNTIF(U5:U47,"&lt;&gt;"),0),0)</f>
        <v>9</v>
      </c>
      <c r="V48" s="121">
        <f t="shared" si="42"/>
        <v>45</v>
      </c>
      <c r="W48" s="122">
        <f t="shared" si="42"/>
        <v>19</v>
      </c>
      <c r="X48" s="122">
        <f t="shared" si="42"/>
        <v>23</v>
      </c>
      <c r="Y48" s="122">
        <f t="shared" si="42"/>
        <v>12</v>
      </c>
      <c r="Z48" s="122">
        <f t="shared" si="42"/>
        <v>37</v>
      </c>
      <c r="AA48" s="122">
        <f t="shared" si="42"/>
        <v>38</v>
      </c>
      <c r="AB48" s="122">
        <f t="shared" si="42"/>
        <v>19</v>
      </c>
      <c r="AC48" s="122">
        <f t="shared" si="42"/>
        <v>1</v>
      </c>
      <c r="AD48" s="122">
        <f t="shared" si="42"/>
        <v>37</v>
      </c>
      <c r="AE48" s="122">
        <f t="shared" si="42"/>
        <v>75</v>
      </c>
      <c r="AF48" s="122">
        <f t="shared" si="42"/>
        <v>0</v>
      </c>
      <c r="AG48" s="122">
        <f t="shared" si="42"/>
        <v>1</v>
      </c>
      <c r="AH48" s="122">
        <f t="shared" si="42"/>
        <v>9</v>
      </c>
      <c r="AI48" s="122">
        <f t="shared" si="42"/>
        <v>63</v>
      </c>
      <c r="AJ48" s="122">
        <f t="shared" si="42"/>
        <v>58</v>
      </c>
      <c r="AK48" s="122">
        <f t="shared" si="42"/>
        <v>58</v>
      </c>
      <c r="AL48" s="122">
        <f t="shared" si="42"/>
        <v>58</v>
      </c>
      <c r="AM48" s="122"/>
      <c r="AN48" s="122"/>
      <c r="AO48" s="122"/>
      <c r="AP48" s="122"/>
      <c r="AQ48" s="122"/>
      <c r="AR48" s="122"/>
      <c r="AS48" s="122"/>
      <c r="AT48" s="122">
        <f t="shared" ref="AT48:AV48" si="43">IF(COUNT(AT5:AT47)&gt;0,ROUND(SUM(AT5:AT47)/COUNTIF(AT5:AT47,"&lt;&gt;"),0),0)</f>
        <v>56</v>
      </c>
      <c r="AU48" s="122">
        <f t="shared" si="43"/>
        <v>91</v>
      </c>
      <c r="AV48" s="122">
        <f t="shared" si="43"/>
        <v>87</v>
      </c>
      <c r="AW48" s="122"/>
      <c r="AX48" s="122"/>
      <c r="AY48" s="122"/>
      <c r="AZ48" s="122"/>
      <c r="BA48" s="122">
        <f>IF(COUNT(BA5:BA47)&gt;0,ROUND(SUM(BA5:BA47)/COUNTIF(BA5:BA47,"&lt;&gt;"),0),0)</f>
        <v>72</v>
      </c>
      <c r="BB48" s="122"/>
      <c r="BC48" s="122"/>
      <c r="BD48" s="122">
        <f>IF(COUNT(BD5:BD47)&gt;0,ROUND(SUM(BD5:BD47)/COUNTIF(BD5:BD47,"&lt;&gt;"),0),0)</f>
        <v>75</v>
      </c>
      <c r="BE48" s="97">
        <f>ifna(VLOOKUP($M48,Cuestionario!$C$2:$F$45,3,FALSE),0)</f>
        <v>0</v>
      </c>
      <c r="BF48" s="97">
        <f>ifna(VLOOKUP($M48,Cuestionario!$C$2:$F$45,4,FALSE),0)</f>
        <v>0</v>
      </c>
      <c r="BG48" s="122">
        <f t="shared" ref="BG48:BI48" si="44">IF(COUNT(BG5:BG47)&gt;0,ROUND(SUM(BG5:BG47)/COUNTIF(BG5:BG47,"&lt;&gt;"),0),0)</f>
        <v>58</v>
      </c>
      <c r="BH48" s="122">
        <f t="shared" si="44"/>
        <v>91</v>
      </c>
      <c r="BI48" s="122">
        <f t="shared" si="44"/>
        <v>92</v>
      </c>
      <c r="BJ48" s="122"/>
      <c r="BK48" s="122"/>
      <c r="BL48" s="122"/>
      <c r="BM48" s="122"/>
      <c r="BN48" s="122">
        <f>IF(COUNT(BN5:BN47)&gt;0,ROUND(SUM(BN5:BN47)/COUNTIF(BN5:BN47,"&lt;&gt;"),0),0)</f>
        <v>73</v>
      </c>
      <c r="BO48" s="122"/>
      <c r="BP48" s="122"/>
      <c r="BQ48" s="122">
        <f t="shared" ref="BQ48:BU48" si="45">IF(COUNT(BQ5:BQ47)&gt;0,ROUND(SUM(BQ5:BQ47)/COUNTIF(BQ5:BQ47,"&lt;&gt;"),0),0)</f>
        <v>58</v>
      </c>
      <c r="BR48" s="122">
        <f t="shared" si="45"/>
        <v>57</v>
      </c>
      <c r="BS48" s="122">
        <f t="shared" si="45"/>
        <v>84</v>
      </c>
      <c r="BT48" s="122">
        <f t="shared" si="45"/>
        <v>81</v>
      </c>
      <c r="BU48" s="122">
        <f t="shared" si="45"/>
        <v>79</v>
      </c>
      <c r="BV48" s="122"/>
      <c r="BW48" s="122"/>
      <c r="BX48" s="122"/>
      <c r="BY48" s="122"/>
      <c r="BZ48" s="122"/>
      <c r="CA48" s="122">
        <f t="shared" ref="CA48:CB48" si="46">IF(COUNT(CA5:CA47)&gt;0,ROUND(SUM(CA5:CA47)/COUNTIF(CA5:CA47,"&lt;&gt;"),0),0)</f>
        <v>0</v>
      </c>
      <c r="CB48" s="122">
        <f t="shared" si="46"/>
        <v>60</v>
      </c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2" t="s">
        <v>2</v>
      </c>
      <c r="K49" s="40"/>
      <c r="L49" s="40"/>
      <c r="M49" s="40"/>
      <c r="N49" s="122">
        <f t="shared" ref="N49:Q49" si="47">MAX(N5:N47)</f>
        <v>100</v>
      </c>
      <c r="O49" s="122">
        <f t="shared" si="47"/>
        <v>100</v>
      </c>
      <c r="P49" s="122">
        <f t="shared" si="47"/>
        <v>100</v>
      </c>
      <c r="Q49" s="122">
        <f t="shared" si="47"/>
        <v>100</v>
      </c>
      <c r="R49" s="122"/>
      <c r="S49" s="122">
        <f>MAX(S5:S47)</f>
        <v>100</v>
      </c>
      <c r="T49" s="122"/>
      <c r="U49" s="122">
        <f t="shared" ref="U49:AL49" si="48">MAX(U5:U47)</f>
        <v>100</v>
      </c>
      <c r="V49" s="122">
        <f t="shared" si="48"/>
        <v>99</v>
      </c>
      <c r="W49" s="122">
        <f t="shared" si="48"/>
        <v>20</v>
      </c>
      <c r="X49" s="122">
        <f t="shared" si="48"/>
        <v>30</v>
      </c>
      <c r="Y49" s="122">
        <f t="shared" si="48"/>
        <v>50</v>
      </c>
      <c r="Z49" s="122">
        <f t="shared" si="48"/>
        <v>100</v>
      </c>
      <c r="AA49" s="122">
        <f t="shared" si="48"/>
        <v>60</v>
      </c>
      <c r="AB49" s="122">
        <f t="shared" si="48"/>
        <v>40</v>
      </c>
      <c r="AC49" s="122">
        <f t="shared" si="48"/>
        <v>1</v>
      </c>
      <c r="AD49" s="122">
        <f t="shared" si="48"/>
        <v>100</v>
      </c>
      <c r="AE49" s="122">
        <f t="shared" si="48"/>
        <v>100</v>
      </c>
      <c r="AF49" s="122">
        <f t="shared" si="48"/>
        <v>0</v>
      </c>
      <c r="AG49" s="122">
        <f t="shared" si="48"/>
        <v>1</v>
      </c>
      <c r="AH49" s="122">
        <f t="shared" si="48"/>
        <v>100</v>
      </c>
      <c r="AI49" s="122">
        <f t="shared" si="48"/>
        <v>100</v>
      </c>
      <c r="AJ49" s="122">
        <f t="shared" si="48"/>
        <v>100</v>
      </c>
      <c r="AK49" s="122">
        <f t="shared" si="48"/>
        <v>100</v>
      </c>
      <c r="AL49" s="122">
        <f t="shared" si="48"/>
        <v>100</v>
      </c>
      <c r="AM49" s="122"/>
      <c r="AN49" s="122"/>
      <c r="AO49" s="122"/>
      <c r="AP49" s="122"/>
      <c r="AQ49" s="122"/>
      <c r="AR49" s="122"/>
      <c r="AS49" s="122"/>
      <c r="AT49" s="122">
        <f t="shared" ref="AT49:AV49" si="49">MAX(AT5:AT47)</f>
        <v>100</v>
      </c>
      <c r="AU49" s="122">
        <f t="shared" si="49"/>
        <v>100</v>
      </c>
      <c r="AV49" s="122">
        <f t="shared" si="49"/>
        <v>100</v>
      </c>
      <c r="AW49" s="122"/>
      <c r="AX49" s="122"/>
      <c r="AY49" s="122"/>
      <c r="AZ49" s="122"/>
      <c r="BA49" s="122">
        <f>MAX(BA5:BA47)</f>
        <v>100</v>
      </c>
      <c r="BB49" s="122"/>
      <c r="BC49" s="122"/>
      <c r="BD49" s="122">
        <f>MAX(BD5:BD47)</f>
        <v>100</v>
      </c>
      <c r="BE49" s="97">
        <f>ifna(VLOOKUP($M49,Cuestionario!$C$2:$F$45,3,FALSE),0)</f>
        <v>0</v>
      </c>
      <c r="BF49" s="97">
        <f>ifna(VLOOKUP($M49,Cuestionario!$C$2:$F$45,4,FALSE),0)</f>
        <v>0</v>
      </c>
      <c r="BG49" s="124">
        <f t="shared" ref="BG49:BI49" si="50">MAX(BG5:BG47)</f>
        <v>100</v>
      </c>
      <c r="BH49" s="122">
        <f t="shared" si="50"/>
        <v>100</v>
      </c>
      <c r="BI49" s="122">
        <f t="shared" si="50"/>
        <v>100</v>
      </c>
      <c r="BJ49" s="122"/>
      <c r="BK49" s="122"/>
      <c r="BL49" s="122"/>
      <c r="BM49" s="122"/>
      <c r="BN49" s="122">
        <f>MAX(BN5:BN47)</f>
        <v>100</v>
      </c>
      <c r="BO49" s="122"/>
      <c r="BP49" s="122"/>
      <c r="BQ49" s="122">
        <f t="shared" ref="BQ49:BU49" si="51">MAX(BQ5:BQ47)</f>
        <v>100</v>
      </c>
      <c r="BR49" s="124">
        <f t="shared" si="51"/>
        <v>100</v>
      </c>
      <c r="BS49" s="122">
        <f t="shared" si="51"/>
        <v>100</v>
      </c>
      <c r="BT49" s="122">
        <f t="shared" si="51"/>
        <v>100</v>
      </c>
      <c r="BU49" s="122">
        <f t="shared" si="51"/>
        <v>100</v>
      </c>
      <c r="BV49" s="122"/>
      <c r="BW49" s="122"/>
      <c r="BX49" s="122"/>
      <c r="BY49" s="122"/>
      <c r="BZ49" s="122"/>
      <c r="CA49" s="122">
        <f t="shared" ref="CA49:CB49" si="52">MAX(CA5:CA47)</f>
        <v>0</v>
      </c>
      <c r="CB49" s="124">
        <f t="shared" si="52"/>
        <v>100</v>
      </c>
    </row>
    <row r="50" ht="15.75" customHeight="1">
      <c r="A50" s="40"/>
      <c r="B50" s="40"/>
      <c r="C50" s="125">
        <v>1.0</v>
      </c>
      <c r="D50" s="40"/>
      <c r="E50" s="40"/>
      <c r="F50" s="40"/>
      <c r="G50" s="40"/>
      <c r="H50" s="40"/>
      <c r="I50" s="40"/>
      <c r="J50" s="2" t="s">
        <v>3</v>
      </c>
      <c r="K50" s="40"/>
      <c r="L50" s="40"/>
      <c r="M50" s="40"/>
      <c r="N50" s="122">
        <f t="shared" ref="N50:Q50" si="53">MIN(N5:N47)</f>
        <v>0</v>
      </c>
      <c r="O50" s="122">
        <f t="shared" si="53"/>
        <v>0</v>
      </c>
      <c r="P50" s="122">
        <f t="shared" si="53"/>
        <v>0</v>
      </c>
      <c r="Q50" s="122">
        <f t="shared" si="53"/>
        <v>0</v>
      </c>
      <c r="R50" s="122"/>
      <c r="S50" s="122">
        <f>MIN(S5:S47)</f>
        <v>0</v>
      </c>
      <c r="T50" s="122"/>
      <c r="U50" s="122">
        <f t="shared" ref="U50:AL50" si="54">MIN(U5:U47)</f>
        <v>0</v>
      </c>
      <c r="V50" s="122">
        <f t="shared" si="54"/>
        <v>0</v>
      </c>
      <c r="W50" s="122">
        <f t="shared" si="54"/>
        <v>13</v>
      </c>
      <c r="X50" s="122">
        <f t="shared" si="54"/>
        <v>0</v>
      </c>
      <c r="Y50" s="122">
        <f t="shared" si="54"/>
        <v>0</v>
      </c>
      <c r="Z50" s="122">
        <f t="shared" si="54"/>
        <v>0</v>
      </c>
      <c r="AA50" s="122">
        <f t="shared" si="54"/>
        <v>0</v>
      </c>
      <c r="AB50" s="122">
        <f t="shared" si="54"/>
        <v>0</v>
      </c>
      <c r="AC50" s="122">
        <f t="shared" si="54"/>
        <v>1</v>
      </c>
      <c r="AD50" s="122">
        <f t="shared" si="54"/>
        <v>0</v>
      </c>
      <c r="AE50" s="122">
        <f t="shared" si="54"/>
        <v>10</v>
      </c>
      <c r="AF50" s="122">
        <f t="shared" si="54"/>
        <v>0</v>
      </c>
      <c r="AG50" s="122">
        <f t="shared" si="54"/>
        <v>1</v>
      </c>
      <c r="AH50" s="122">
        <f t="shared" si="54"/>
        <v>0</v>
      </c>
      <c r="AI50" s="122">
        <f t="shared" si="54"/>
        <v>0</v>
      </c>
      <c r="AJ50" s="122">
        <f t="shared" si="54"/>
        <v>0</v>
      </c>
      <c r="AK50" s="122">
        <f t="shared" si="54"/>
        <v>0</v>
      </c>
      <c r="AL50" s="122">
        <f t="shared" si="54"/>
        <v>0</v>
      </c>
      <c r="AM50" s="122"/>
      <c r="AN50" s="122"/>
      <c r="AO50" s="122"/>
      <c r="AP50" s="122"/>
      <c r="AQ50" s="122"/>
      <c r="AR50" s="122"/>
      <c r="AS50" s="122"/>
      <c r="AT50" s="122">
        <f t="shared" ref="AT50:AV50" si="55">MIN(AT5:AT47)</f>
        <v>0</v>
      </c>
      <c r="AU50" s="122">
        <f t="shared" si="55"/>
        <v>0</v>
      </c>
      <c r="AV50" s="122">
        <f t="shared" si="55"/>
        <v>0</v>
      </c>
      <c r="AW50" s="122"/>
      <c r="AX50" s="122"/>
      <c r="AY50" s="122"/>
      <c r="AZ50" s="122"/>
      <c r="BA50" s="122">
        <f>MIN(BA5:BA47)</f>
        <v>0</v>
      </c>
      <c r="BB50" s="122"/>
      <c r="BC50" s="122"/>
      <c r="BD50" s="122">
        <f>MIN(BD5:BD47)</f>
        <v>0</v>
      </c>
      <c r="BE50" s="97">
        <f>ifna(VLOOKUP($M50,Cuestionario!$C$2:$F$45,3,FALSE),0)</f>
        <v>0</v>
      </c>
      <c r="BF50" s="97">
        <f>ifna(VLOOKUP($M50,Cuestionario!$C$2:$F$45,4,FALSE),0)</f>
        <v>0</v>
      </c>
      <c r="BG50" s="124">
        <f t="shared" ref="BG50:BI50" si="56">MIN(BG5:BG47)</f>
        <v>0</v>
      </c>
      <c r="BH50" s="122">
        <f t="shared" si="56"/>
        <v>0</v>
      </c>
      <c r="BI50" s="122">
        <f t="shared" si="56"/>
        <v>0</v>
      </c>
      <c r="BJ50" s="122"/>
      <c r="BK50" s="122"/>
      <c r="BL50" s="122"/>
      <c r="BM50" s="122"/>
      <c r="BN50" s="122">
        <f>MIN(BN5:BN47)</f>
        <v>0</v>
      </c>
      <c r="BO50" s="122"/>
      <c r="BP50" s="122"/>
      <c r="BQ50" s="122">
        <f t="shared" ref="BQ50:BU50" si="57">MIN(BQ5:BQ47)</f>
        <v>0</v>
      </c>
      <c r="BR50" s="124">
        <f t="shared" si="57"/>
        <v>0</v>
      </c>
      <c r="BS50" s="122">
        <f t="shared" si="57"/>
        <v>0</v>
      </c>
      <c r="BT50" s="122">
        <f t="shared" si="57"/>
        <v>0</v>
      </c>
      <c r="BU50" s="122">
        <f t="shared" si="57"/>
        <v>0</v>
      </c>
      <c r="BV50" s="122"/>
      <c r="BW50" s="122"/>
      <c r="BX50" s="122"/>
      <c r="BY50" s="122"/>
      <c r="BZ50" s="122"/>
      <c r="CA50" s="122">
        <f t="shared" ref="CA50:CB50" si="58">MIN(CA5:CA47)</f>
        <v>0</v>
      </c>
      <c r="CB50" s="124">
        <f t="shared" si="58"/>
        <v>0</v>
      </c>
    </row>
    <row r="51" ht="15.75" customHeight="1">
      <c r="A51" s="40"/>
      <c r="B51" s="40"/>
      <c r="C51" s="125">
        <v>0.7</v>
      </c>
      <c r="D51" s="40"/>
      <c r="E51" s="40"/>
      <c r="F51" s="40"/>
      <c r="G51" s="40"/>
      <c r="H51" s="40"/>
      <c r="I51" s="40"/>
      <c r="J51" s="2" t="s">
        <v>4</v>
      </c>
      <c r="K51" s="40"/>
      <c r="L51" s="40"/>
      <c r="M51" s="40"/>
      <c r="N51" s="126">
        <f t="shared" ref="N51:Q51" si="59">COUNTIF(N5:N47,"&gt;=55")</f>
        <v>14</v>
      </c>
      <c r="O51" s="126">
        <f t="shared" si="59"/>
        <v>17</v>
      </c>
      <c r="P51" s="126">
        <f t="shared" si="59"/>
        <v>21</v>
      </c>
      <c r="Q51" s="126">
        <f t="shared" si="59"/>
        <v>29</v>
      </c>
      <c r="R51" s="126"/>
      <c r="S51" s="126">
        <f>COUNTIF(S5:S47,"&gt;=55")</f>
        <v>23</v>
      </c>
      <c r="T51" s="126"/>
      <c r="U51" s="126">
        <f t="shared" ref="U51:AL51" si="60">COUNTIF(U5:U47,"&gt;=55")</f>
        <v>4</v>
      </c>
      <c r="V51" s="126">
        <f t="shared" si="60"/>
        <v>21</v>
      </c>
      <c r="W51" s="126">
        <f t="shared" si="60"/>
        <v>0</v>
      </c>
      <c r="X51" s="126">
        <f t="shared" si="60"/>
        <v>0</v>
      </c>
      <c r="Y51" s="126">
        <f t="shared" si="60"/>
        <v>0</v>
      </c>
      <c r="Z51" s="126">
        <f t="shared" si="60"/>
        <v>14</v>
      </c>
      <c r="AA51" s="126">
        <f t="shared" si="60"/>
        <v>14</v>
      </c>
      <c r="AB51" s="126">
        <f t="shared" si="60"/>
        <v>0</v>
      </c>
      <c r="AC51" s="126">
        <f t="shared" si="60"/>
        <v>0</v>
      </c>
      <c r="AD51" s="126">
        <f t="shared" si="60"/>
        <v>17</v>
      </c>
      <c r="AE51" s="126">
        <f t="shared" si="60"/>
        <v>4</v>
      </c>
      <c r="AF51" s="126">
        <f t="shared" si="60"/>
        <v>0</v>
      </c>
      <c r="AG51" s="126">
        <f t="shared" si="60"/>
        <v>0</v>
      </c>
      <c r="AH51" s="126">
        <f t="shared" si="60"/>
        <v>4</v>
      </c>
      <c r="AI51" s="126">
        <f t="shared" si="60"/>
        <v>27</v>
      </c>
      <c r="AJ51" s="126">
        <f t="shared" si="60"/>
        <v>25</v>
      </c>
      <c r="AK51" s="126">
        <f t="shared" si="60"/>
        <v>25</v>
      </c>
      <c r="AL51" s="126">
        <f t="shared" si="60"/>
        <v>27</v>
      </c>
      <c r="AM51" s="126"/>
      <c r="AN51" s="126"/>
      <c r="AO51" s="126"/>
      <c r="AP51" s="126"/>
      <c r="AQ51" s="126"/>
      <c r="AR51" s="126"/>
      <c r="AS51" s="126"/>
      <c r="AT51" s="122">
        <f t="shared" ref="AT51:AV51" si="61">COUNTIF(AT5:AT47,"&gt;=55")</f>
        <v>29</v>
      </c>
      <c r="AU51" s="126">
        <f t="shared" si="61"/>
        <v>31</v>
      </c>
      <c r="AV51" s="126">
        <f t="shared" si="61"/>
        <v>30</v>
      </c>
      <c r="AW51" s="126"/>
      <c r="AX51" s="126"/>
      <c r="AY51" s="126"/>
      <c r="AZ51" s="126"/>
      <c r="BA51" s="126">
        <f>COUNTIF(BA5:BA47,"&gt;=55")</f>
        <v>23</v>
      </c>
      <c r="BB51" s="126"/>
      <c r="BC51" s="126"/>
      <c r="BD51" s="126">
        <f>COUNTIF(BD5:BD47,"&gt;=55")</f>
        <v>24</v>
      </c>
      <c r="BE51" s="97">
        <f>ifna(VLOOKUP($M51,Cuestionario!$C$2:$F$45,3,FALSE),0)</f>
        <v>0</v>
      </c>
      <c r="BF51" s="97">
        <f>ifna(VLOOKUP($M51,Cuestionario!$C$2:$F$45,4,FALSE),0)</f>
        <v>0</v>
      </c>
      <c r="BG51" s="124">
        <f t="shared" ref="BG51:BI51" si="62">COUNTIF(BG5:BG47,"&gt;=55")</f>
        <v>26</v>
      </c>
      <c r="BH51" s="126">
        <f t="shared" si="62"/>
        <v>30</v>
      </c>
      <c r="BI51" s="126">
        <f t="shared" si="62"/>
        <v>30</v>
      </c>
      <c r="BJ51" s="126"/>
      <c r="BK51" s="126"/>
      <c r="BL51" s="126"/>
      <c r="BM51" s="126"/>
      <c r="BN51" s="126">
        <f>COUNTIF(BN5:BN47,"&gt;=55")</f>
        <v>24</v>
      </c>
      <c r="BO51" s="126"/>
      <c r="BP51" s="126"/>
      <c r="BQ51" s="126">
        <f t="shared" ref="BQ51:BU51" si="63">COUNTIF(BQ5:BQ47,"&gt;=55")</f>
        <v>21</v>
      </c>
      <c r="BR51" s="124">
        <f t="shared" si="63"/>
        <v>23</v>
      </c>
      <c r="BS51" s="126">
        <f t="shared" si="63"/>
        <v>27</v>
      </c>
      <c r="BT51" s="126">
        <f t="shared" si="63"/>
        <v>26</v>
      </c>
      <c r="BU51" s="126">
        <f t="shared" si="63"/>
        <v>25</v>
      </c>
      <c r="BV51" s="126"/>
      <c r="BW51" s="126"/>
      <c r="BX51" s="126"/>
      <c r="BY51" s="126"/>
      <c r="BZ51" s="126"/>
      <c r="CA51" s="126">
        <f t="shared" ref="CA51:CB51" si="64">COUNTIF(CA5:CA47,"&gt;=55")</f>
        <v>0</v>
      </c>
      <c r="CB51" s="124">
        <f t="shared" si="64"/>
        <v>27</v>
      </c>
    </row>
    <row r="52" ht="15.75" customHeight="1">
      <c r="A52" s="40"/>
      <c r="B52" s="40"/>
      <c r="C52" s="125">
        <v>0.3</v>
      </c>
      <c r="D52" s="40"/>
      <c r="E52" s="40"/>
      <c r="F52" s="40"/>
      <c r="G52" s="40"/>
      <c r="H52" s="40"/>
      <c r="I52" s="40"/>
      <c r="J52" s="2" t="s">
        <v>5</v>
      </c>
      <c r="K52" s="40"/>
      <c r="L52" s="40"/>
      <c r="M52" s="40"/>
      <c r="N52" s="126">
        <f t="shared" ref="N52:Q52" si="65">+$J$53-N51</f>
        <v>18</v>
      </c>
      <c r="O52" s="126">
        <f t="shared" si="65"/>
        <v>15</v>
      </c>
      <c r="P52" s="126">
        <f t="shared" si="65"/>
        <v>11</v>
      </c>
      <c r="Q52" s="126">
        <f t="shared" si="65"/>
        <v>3</v>
      </c>
      <c r="R52" s="126"/>
      <c r="S52" s="126">
        <f>+$J$53-S51</f>
        <v>9</v>
      </c>
      <c r="T52" s="126"/>
      <c r="U52" s="126">
        <f t="shared" ref="U52:AL52" si="66">+$J$53-U51</f>
        <v>28</v>
      </c>
      <c r="V52" s="126">
        <f t="shared" si="66"/>
        <v>11</v>
      </c>
      <c r="W52" s="126">
        <f t="shared" si="66"/>
        <v>32</v>
      </c>
      <c r="X52" s="126">
        <f t="shared" si="66"/>
        <v>32</v>
      </c>
      <c r="Y52" s="126">
        <f t="shared" si="66"/>
        <v>32</v>
      </c>
      <c r="Z52" s="126">
        <f t="shared" si="66"/>
        <v>18</v>
      </c>
      <c r="AA52" s="126">
        <f t="shared" si="66"/>
        <v>18</v>
      </c>
      <c r="AB52" s="126">
        <f t="shared" si="66"/>
        <v>32</v>
      </c>
      <c r="AC52" s="126">
        <f t="shared" si="66"/>
        <v>32</v>
      </c>
      <c r="AD52" s="126">
        <f t="shared" si="66"/>
        <v>15</v>
      </c>
      <c r="AE52" s="126">
        <f t="shared" si="66"/>
        <v>28</v>
      </c>
      <c r="AF52" s="126">
        <f t="shared" si="66"/>
        <v>32</v>
      </c>
      <c r="AG52" s="126">
        <f t="shared" si="66"/>
        <v>32</v>
      </c>
      <c r="AH52" s="126">
        <f t="shared" si="66"/>
        <v>28</v>
      </c>
      <c r="AI52" s="126">
        <f t="shared" si="66"/>
        <v>5</v>
      </c>
      <c r="AJ52" s="126">
        <f t="shared" si="66"/>
        <v>7</v>
      </c>
      <c r="AK52" s="126">
        <f t="shared" si="66"/>
        <v>7</v>
      </c>
      <c r="AL52" s="126">
        <f t="shared" si="66"/>
        <v>5</v>
      </c>
      <c r="AM52" s="126"/>
      <c r="AN52" s="126"/>
      <c r="AO52" s="126"/>
      <c r="AP52" s="126"/>
      <c r="AQ52" s="126"/>
      <c r="AR52" s="126"/>
      <c r="AS52" s="126"/>
      <c r="AT52" s="122">
        <f t="shared" ref="AT52:AV52" si="67">+$J$53-AT51</f>
        <v>3</v>
      </c>
      <c r="AU52" s="126">
        <f t="shared" si="67"/>
        <v>1</v>
      </c>
      <c r="AV52" s="126">
        <f t="shared" si="67"/>
        <v>2</v>
      </c>
      <c r="AW52" s="126"/>
      <c r="AX52" s="126"/>
      <c r="AY52" s="126"/>
      <c r="AZ52" s="126"/>
      <c r="BA52" s="126">
        <f>+$J$53-BA51</f>
        <v>9</v>
      </c>
      <c r="BB52" s="126"/>
      <c r="BC52" s="126"/>
      <c r="BD52" s="126">
        <f>+$J$53-BD51</f>
        <v>8</v>
      </c>
      <c r="BE52" s="97">
        <f>ifna(VLOOKUP($M52,Cuestionario!$C$2:$F$45,3,FALSE),0)</f>
        <v>0</v>
      </c>
      <c r="BF52" s="97">
        <f>ifna(VLOOKUP($M52,Cuestionario!$C$2:$F$45,4,FALSE),0)</f>
        <v>0</v>
      </c>
      <c r="BG52" s="124">
        <f t="shared" ref="BG52:BI52" si="68">+$J$53-BG51</f>
        <v>6</v>
      </c>
      <c r="BH52" s="126">
        <f t="shared" si="68"/>
        <v>2</v>
      </c>
      <c r="BI52" s="126">
        <f t="shared" si="68"/>
        <v>2</v>
      </c>
      <c r="BJ52" s="126"/>
      <c r="BK52" s="126"/>
      <c r="BL52" s="126"/>
      <c r="BM52" s="126"/>
      <c r="BN52" s="126">
        <f>+$J$53-BN51</f>
        <v>8</v>
      </c>
      <c r="BO52" s="126"/>
      <c r="BP52" s="126"/>
      <c r="BQ52" s="126">
        <f t="shared" ref="BQ52:BU52" si="69">+$J$53-BQ51</f>
        <v>11</v>
      </c>
      <c r="BR52" s="124">
        <f t="shared" si="69"/>
        <v>9</v>
      </c>
      <c r="BS52" s="126">
        <f t="shared" si="69"/>
        <v>5</v>
      </c>
      <c r="BT52" s="126">
        <f t="shared" si="69"/>
        <v>6</v>
      </c>
      <c r="BU52" s="126">
        <f t="shared" si="69"/>
        <v>7</v>
      </c>
      <c r="BV52" s="126"/>
      <c r="BW52" s="126"/>
      <c r="BX52" s="126"/>
      <c r="BY52" s="126"/>
      <c r="BZ52" s="126"/>
      <c r="CA52" s="126">
        <f t="shared" ref="CA52:CB52" si="70">+$J$53-CA51</f>
        <v>32</v>
      </c>
      <c r="CB52" s="124">
        <f t="shared" si="70"/>
        <v>5</v>
      </c>
    </row>
    <row r="53" ht="15.75" customHeight="1">
      <c r="C53" s="127">
        <v>0.0</v>
      </c>
      <c r="I53" s="40" t="s">
        <v>6</v>
      </c>
      <c r="J53" s="40">
        <f>COUNTA(J5:J47)</f>
        <v>32</v>
      </c>
      <c r="BE53" s="97">
        <f>ifna(VLOOKUP($M53,Cuestionario!$C$2:$F$45,3,FALSE),0)</f>
        <v>0</v>
      </c>
      <c r="BF53" s="97">
        <f>ifna(VLOOKUP($M53,Cuestionario!$C$2:$F$45,4,FALSE),0)</f>
        <v>0</v>
      </c>
    </row>
    <row r="54" ht="15.75" customHeight="1"/>
    <row r="55" ht="15.75" customHeight="1">
      <c r="J55" s="129" t="s">
        <v>195</v>
      </c>
      <c r="K55" s="129"/>
      <c r="L55" s="129"/>
      <c r="M55" s="129"/>
      <c r="N55" s="130">
        <f>IF(J53&lt;&gt;0,V51/J53*100,0)</f>
        <v>65.625</v>
      </c>
    </row>
    <row r="56" ht="15.75" customHeight="1">
      <c r="J56" s="129" t="s">
        <v>196</v>
      </c>
      <c r="K56" s="129"/>
      <c r="L56" s="129"/>
      <c r="M56" s="129"/>
      <c r="N56" s="130">
        <f>IF(J53&lt;&gt;0,V52/J53*100,0)</f>
        <v>34.375</v>
      </c>
    </row>
    <row r="57" ht="15.75" customHeight="1">
      <c r="J57" s="129" t="s">
        <v>197</v>
      </c>
      <c r="K57" s="129"/>
      <c r="L57" s="129"/>
      <c r="M57" s="131"/>
      <c r="N57" s="132">
        <f>if(J53&lt;&gt;0,(COUNTIFS($U$5:$U$36,"&lt;=30")/$J$53)*100,0)</f>
        <v>87.5</v>
      </c>
    </row>
    <row r="58" ht="15.75" customHeight="1">
      <c r="J58" s="129" t="s">
        <v>198</v>
      </c>
      <c r="K58" s="129"/>
      <c r="L58" s="129"/>
      <c r="M58" s="131"/>
      <c r="N58" s="132">
        <f>if(J53&lt;&gt;0,COUNTIFS($U$5:$U$36,"&gt;=50",$U$5:$U$36,"&lt;=54")/$J$53*100,0)</f>
        <v>0</v>
      </c>
    </row>
    <row r="59" ht="15.75" customHeight="1">
      <c r="J59" s="129" t="s">
        <v>199</v>
      </c>
      <c r="K59" s="129"/>
      <c r="L59" s="129"/>
      <c r="M59" s="131"/>
      <c r="N59" s="132">
        <f>if($I$53&lt;&gt;0,COUNTIFS($U$5:$U$36,"&gt;75")/$J$53*100,0)</f>
        <v>9.375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8">
    <mergeCell ref="W1:Z1"/>
    <mergeCell ref="AA1:AD1"/>
    <mergeCell ref="AE1:AH1"/>
    <mergeCell ref="AI1:AT1"/>
    <mergeCell ref="AU1:BG1"/>
    <mergeCell ref="BH1:BR1"/>
    <mergeCell ref="BS1:CB1"/>
    <mergeCell ref="N2:V2"/>
  </mergeCells>
  <conditionalFormatting sqref="N5:V45 Z5:Z45 AD5:AD45 AH5:AH45 AT5:BD45 BE5:BF53 BG5:BG47 BR5:CB45 W40:Y40 AA40:AC40 AE40:AG40 AI40:AS40 BH40:BQ40 BG52 BR52:CB52">
    <cfRule type="cellIs" dxfId="1" priority="1" operator="lessThan">
      <formula>54.5</formula>
    </cfRule>
  </conditionalFormatting>
  <conditionalFormatting sqref="Z5:Z47 AD5:AD47 AH5:BD47 BE5:BF53 BG5:BQ47 BS5:CA47">
    <cfRule type="containsText" dxfId="2" priority="2" operator="containsText" text="A">
      <formula>NOT(ISERROR(SEARCH(("A"),(Z5))))</formula>
    </cfRule>
  </conditionalFormatting>
  <conditionalFormatting sqref="BG41:BG44 BR41:CB44">
    <cfRule type="cellIs" dxfId="1" priority="3" operator="lessThan">
      <formula>54.5</formula>
    </cfRule>
  </conditionalFormatting>
  <conditionalFormatting sqref="BG42 BR42:CB42">
    <cfRule type="cellIs" dxfId="1" priority="4" operator="lessThan">
      <formula>54.5</formula>
    </cfRule>
  </conditionalFormatting>
  <conditionalFormatting sqref="BG43 BR43:CB43">
    <cfRule type="cellIs" dxfId="1" priority="5" operator="lessThan">
      <formula>54.5</formula>
    </cfRule>
  </conditionalFormatting>
  <conditionalFormatting sqref="BG44 BR44:CB44">
    <cfRule type="cellIs" dxfId="1" priority="6" operator="lessThan">
      <formula>54.5</formula>
    </cfRule>
  </conditionalFormatting>
  <dataValidations>
    <dataValidation type="list" allowBlank="1" showErrorMessage="1" sqref="AG5:AG45">
      <formula1>'P102-JR'!$C$50:$C$53</formula1>
    </dataValidation>
    <dataValidation type="list" allowBlank="1" sqref="AC5:AC45">
      <formula1>'P102-JR'!$C$50:$C$53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3.57"/>
    <col customWidth="1" min="3" max="3" width="3.0"/>
    <col customWidth="1" min="4" max="4" width="11.71"/>
    <col customWidth="1" min="5" max="5" width="3.57"/>
    <col customWidth="1" min="6" max="6" width="9.0"/>
    <col customWidth="1" min="7" max="7" width="3.57"/>
    <col customWidth="1" min="8" max="8" width="15.86"/>
    <col customWidth="1" min="9" max="9" width="16.14"/>
    <col customWidth="1" min="10" max="10" width="27.43"/>
    <col customWidth="1" hidden="1" min="11" max="11" width="4.71"/>
    <col customWidth="1" hidden="1" min="12" max="12" width="23.14"/>
    <col customWidth="1" hidden="1" min="13" max="13" width="34.14"/>
    <col customWidth="1" min="14" max="21" width="4.14"/>
    <col customWidth="1" min="22" max="22" width="5.71"/>
    <col customWidth="1" min="23" max="25" width="6.0"/>
    <col customWidth="1" min="26" max="26" width="4.14"/>
    <col customWidth="1" min="27" max="29" width="6.0"/>
    <col customWidth="1" min="30" max="30" width="4.14"/>
    <col customWidth="1" min="31" max="33" width="6.71"/>
    <col customWidth="1" min="34" max="57" width="4.14"/>
    <col customWidth="1" min="58" max="58" width="6.86"/>
    <col customWidth="1" min="59" max="80" width="4.14"/>
  </cols>
  <sheetData>
    <row r="1" ht="15.75" customHeight="1">
      <c r="A1" s="40"/>
      <c r="B1" s="40"/>
      <c r="C1" s="40"/>
      <c r="D1" s="41"/>
      <c r="E1" s="41"/>
      <c r="F1" s="41"/>
      <c r="G1" s="41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12</v>
      </c>
      <c r="X1" s="44"/>
      <c r="Y1" s="44"/>
      <c r="Z1" s="45"/>
      <c r="AA1" s="43" t="s">
        <v>13</v>
      </c>
      <c r="AB1" s="44"/>
      <c r="AC1" s="44"/>
      <c r="AD1" s="45"/>
      <c r="AE1" s="46" t="s">
        <v>14</v>
      </c>
      <c r="AF1" s="44"/>
      <c r="AG1" s="44"/>
      <c r="AH1" s="45"/>
      <c r="AI1" s="47" t="s">
        <v>15</v>
      </c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8" t="s">
        <v>16</v>
      </c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5"/>
      <c r="BH1" s="49" t="s">
        <v>17</v>
      </c>
      <c r="BI1" s="44"/>
      <c r="BJ1" s="44"/>
      <c r="BK1" s="44"/>
      <c r="BL1" s="44"/>
      <c r="BM1" s="44"/>
      <c r="BN1" s="44"/>
      <c r="BO1" s="44"/>
      <c r="BP1" s="44"/>
      <c r="BQ1" s="44"/>
      <c r="BR1" s="45"/>
      <c r="BS1" s="50" t="s">
        <v>18</v>
      </c>
      <c r="BT1" s="44"/>
      <c r="BU1" s="44"/>
      <c r="BV1" s="44"/>
      <c r="BW1" s="44"/>
      <c r="BX1" s="44"/>
      <c r="BY1" s="44"/>
      <c r="BZ1" s="44"/>
      <c r="CA1" s="44"/>
      <c r="CB1" s="45"/>
    </row>
    <row r="2" ht="15.75" customHeight="1">
      <c r="A2" s="41"/>
      <c r="B2" s="41"/>
      <c r="C2" s="41"/>
      <c r="F2" s="41"/>
      <c r="G2" s="41"/>
      <c r="H2" s="41"/>
      <c r="I2" s="42"/>
      <c r="J2" s="42"/>
      <c r="K2" s="42"/>
      <c r="L2" s="42"/>
      <c r="M2" s="42"/>
      <c r="N2" s="51" t="s">
        <v>19</v>
      </c>
      <c r="O2" s="52"/>
      <c r="P2" s="52"/>
      <c r="Q2" s="52"/>
      <c r="R2" s="52"/>
      <c r="S2" s="52"/>
      <c r="T2" s="52"/>
      <c r="U2" s="52"/>
      <c r="V2" s="53"/>
      <c r="W2" s="57">
        <v>25.0</v>
      </c>
      <c r="X2" s="57">
        <v>35.0</v>
      </c>
      <c r="Y2" s="57">
        <v>40.0</v>
      </c>
      <c r="Z2" s="55"/>
      <c r="AA2" s="54">
        <v>30.0</v>
      </c>
      <c r="AB2" s="54">
        <v>70.0</v>
      </c>
      <c r="AC2" s="57"/>
      <c r="AD2" s="55"/>
      <c r="AE2" s="54">
        <v>40.0</v>
      </c>
      <c r="AF2" s="54">
        <v>60.0</v>
      </c>
      <c r="AG2" s="57"/>
      <c r="AH2" s="58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59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60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61"/>
      <c r="BS2" s="42"/>
      <c r="BT2" s="42"/>
      <c r="BU2" s="42"/>
      <c r="BV2" s="42"/>
      <c r="BW2" s="42"/>
      <c r="BX2" s="42"/>
      <c r="BY2" s="42"/>
      <c r="BZ2" s="42"/>
      <c r="CA2" s="42"/>
      <c r="CB2" s="62"/>
    </row>
    <row r="3" ht="15.75" customHeight="1">
      <c r="A3" s="41"/>
      <c r="B3" s="41"/>
      <c r="C3" s="41"/>
      <c r="D3" s="41"/>
      <c r="E3" s="41"/>
      <c r="F3" s="41"/>
      <c r="G3" s="41"/>
      <c r="H3" s="41"/>
      <c r="I3" s="42"/>
      <c r="J3" s="42"/>
      <c r="K3" s="42"/>
      <c r="L3" s="42"/>
      <c r="M3" s="42"/>
      <c r="N3" s="63"/>
      <c r="O3" s="63"/>
      <c r="P3" s="64">
        <v>0.5</v>
      </c>
      <c r="Q3" s="64">
        <v>0.2</v>
      </c>
      <c r="R3" s="64">
        <v>0.05</v>
      </c>
      <c r="S3" s="64">
        <v>0.2</v>
      </c>
      <c r="T3" s="64">
        <v>0.05</v>
      </c>
      <c r="U3" s="64"/>
      <c r="V3" s="64"/>
      <c r="W3" s="65">
        <v>0.2</v>
      </c>
      <c r="X3" s="65">
        <v>0.4</v>
      </c>
      <c r="Y3" s="66">
        <f>Y2/100</f>
        <v>0.4</v>
      </c>
      <c r="Z3" s="55"/>
      <c r="AA3" s="65">
        <v>0.3</v>
      </c>
      <c r="AB3" s="65">
        <v>0.7</v>
      </c>
      <c r="AC3" s="66"/>
      <c r="AD3" s="55"/>
      <c r="AE3" s="66">
        <f t="shared" ref="AE3:AF3" si="1">AE2/100</f>
        <v>0.4</v>
      </c>
      <c r="AF3" s="66">
        <f t="shared" si="1"/>
        <v>0.6</v>
      </c>
      <c r="AG3" s="66"/>
      <c r="AH3" s="58"/>
      <c r="AI3" s="66"/>
      <c r="AJ3" s="65"/>
      <c r="AK3" s="65"/>
      <c r="AL3" s="65"/>
      <c r="AM3" s="65"/>
      <c r="AN3" s="65"/>
      <c r="AO3" s="65"/>
      <c r="AP3" s="65"/>
      <c r="AQ3" s="65"/>
      <c r="AR3" s="65"/>
      <c r="AS3" s="66"/>
      <c r="AT3" s="67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9" t="s">
        <v>20</v>
      </c>
      <c r="BF3" s="69" t="s">
        <v>21</v>
      </c>
      <c r="BG3" s="70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1"/>
      <c r="BS3" s="68"/>
      <c r="BT3" s="68"/>
      <c r="BU3" s="68"/>
      <c r="BV3" s="68"/>
      <c r="BW3" s="68"/>
      <c r="BX3" s="68"/>
      <c r="BY3" s="68"/>
      <c r="BZ3" s="68"/>
      <c r="CA3" s="68"/>
      <c r="CB3" s="72" t="s">
        <v>22</v>
      </c>
    </row>
    <row r="4" ht="15.75" customHeight="1">
      <c r="A4" s="73" t="s">
        <v>23</v>
      </c>
      <c r="B4" s="73" t="s">
        <v>24</v>
      </c>
      <c r="C4" s="74" t="s">
        <v>25</v>
      </c>
      <c r="D4" s="74" t="s">
        <v>23</v>
      </c>
      <c r="E4" s="74" t="s">
        <v>26</v>
      </c>
      <c r="F4" s="74" t="s">
        <v>27</v>
      </c>
      <c r="G4" s="74" t="s">
        <v>26</v>
      </c>
      <c r="H4" s="74" t="s">
        <v>28</v>
      </c>
      <c r="I4" s="6" t="s">
        <v>29</v>
      </c>
      <c r="J4" s="6" t="s">
        <v>30</v>
      </c>
      <c r="K4" s="75" t="s">
        <v>31</v>
      </c>
      <c r="L4" s="75" t="s">
        <v>32</v>
      </c>
      <c r="M4" s="75" t="s">
        <v>33</v>
      </c>
      <c r="N4" s="76" t="s">
        <v>34</v>
      </c>
      <c r="O4" s="76" t="s">
        <v>35</v>
      </c>
      <c r="P4" s="77" t="s">
        <v>36</v>
      </c>
      <c r="Q4" s="77" t="s">
        <v>37</v>
      </c>
      <c r="R4" s="77" t="s">
        <v>38</v>
      </c>
      <c r="S4" s="77" t="s">
        <v>39</v>
      </c>
      <c r="T4" s="77" t="s">
        <v>40</v>
      </c>
      <c r="U4" s="77" t="s">
        <v>41</v>
      </c>
      <c r="V4" s="77" t="s">
        <v>24</v>
      </c>
      <c r="W4" s="42" t="s">
        <v>42</v>
      </c>
      <c r="X4" s="42" t="s">
        <v>43</v>
      </c>
      <c r="Y4" s="42" t="s">
        <v>44</v>
      </c>
      <c r="Z4" s="55" t="s">
        <v>34</v>
      </c>
      <c r="AA4" s="42" t="s">
        <v>42</v>
      </c>
      <c r="AB4" s="42" t="s">
        <v>43</v>
      </c>
      <c r="AC4" s="79" t="s">
        <v>45</v>
      </c>
      <c r="AD4" s="55" t="s">
        <v>35</v>
      </c>
      <c r="AE4" s="42" t="s">
        <v>42</v>
      </c>
      <c r="AF4" s="42" t="s">
        <v>43</v>
      </c>
      <c r="AG4" s="79" t="s">
        <v>45</v>
      </c>
      <c r="AH4" s="80" t="s">
        <v>41</v>
      </c>
      <c r="AI4" s="81" t="s">
        <v>46</v>
      </c>
      <c r="AJ4" s="81" t="s">
        <v>47</v>
      </c>
      <c r="AK4" s="81" t="s">
        <v>48</v>
      </c>
      <c r="AL4" s="81" t="s">
        <v>49</v>
      </c>
      <c r="AM4" s="81" t="s">
        <v>50</v>
      </c>
      <c r="AN4" s="81" t="s">
        <v>51</v>
      </c>
      <c r="AO4" s="81" t="s">
        <v>52</v>
      </c>
      <c r="AP4" s="81" t="s">
        <v>53</v>
      </c>
      <c r="AQ4" s="81" t="s">
        <v>54</v>
      </c>
      <c r="AR4" s="81" t="s">
        <v>55</v>
      </c>
      <c r="AS4" s="81" t="s">
        <v>56</v>
      </c>
      <c r="AT4" s="82" t="s">
        <v>37</v>
      </c>
      <c r="AU4" s="81" t="s">
        <v>46</v>
      </c>
      <c r="AV4" s="81" t="s">
        <v>47</v>
      </c>
      <c r="AW4" s="81" t="s">
        <v>48</v>
      </c>
      <c r="AX4" s="81" t="s">
        <v>49</v>
      </c>
      <c r="AY4" s="81" t="s">
        <v>50</v>
      </c>
      <c r="AZ4" s="81" t="s">
        <v>51</v>
      </c>
      <c r="BA4" s="81" t="s">
        <v>52</v>
      </c>
      <c r="BB4" s="81" t="s">
        <v>53</v>
      </c>
      <c r="BC4" s="81" t="s">
        <v>54</v>
      </c>
      <c r="BD4" s="81" t="s">
        <v>55</v>
      </c>
      <c r="BE4" s="83" t="s">
        <v>57</v>
      </c>
      <c r="BF4" s="83" t="s">
        <v>58</v>
      </c>
      <c r="BG4" s="84" t="s">
        <v>38</v>
      </c>
      <c r="BH4" s="81" t="s">
        <v>46</v>
      </c>
      <c r="BI4" s="81" t="s">
        <v>47</v>
      </c>
      <c r="BJ4" s="81" t="s">
        <v>48</v>
      </c>
      <c r="BK4" s="81" t="s">
        <v>49</v>
      </c>
      <c r="BL4" s="81" t="s">
        <v>50</v>
      </c>
      <c r="BM4" s="81" t="s">
        <v>51</v>
      </c>
      <c r="BN4" s="81" t="s">
        <v>52</v>
      </c>
      <c r="BO4" s="81" t="s">
        <v>53</v>
      </c>
      <c r="BP4" s="81" t="s">
        <v>54</v>
      </c>
      <c r="BQ4" s="81" t="s">
        <v>55</v>
      </c>
      <c r="BR4" s="85" t="s">
        <v>39</v>
      </c>
      <c r="BS4" s="81" t="s">
        <v>47</v>
      </c>
      <c r="BT4" s="81" t="s">
        <v>48</v>
      </c>
      <c r="BU4" s="81" t="s">
        <v>49</v>
      </c>
      <c r="BV4" s="81" t="s">
        <v>50</v>
      </c>
      <c r="BW4" s="81" t="s">
        <v>51</v>
      </c>
      <c r="BX4" s="81" t="s">
        <v>52</v>
      </c>
      <c r="BY4" s="81" t="s">
        <v>53</v>
      </c>
      <c r="BZ4" s="81" t="s">
        <v>54</v>
      </c>
      <c r="CA4" s="81" t="s">
        <v>55</v>
      </c>
      <c r="CB4" s="86" t="s">
        <v>40</v>
      </c>
    </row>
    <row r="5" ht="15.75" customHeight="1">
      <c r="A5" s="40" t="str">
        <f t="shared" ref="A5:A47" si="2">$D5&amp;"-"&amp;$E5</f>
        <v>202169506-0</v>
      </c>
      <c r="B5" s="87">
        <f t="shared" ref="B5:B47" si="3">$V5</f>
        <v>13</v>
      </c>
      <c r="C5" s="88">
        <v>1.0</v>
      </c>
      <c r="D5" s="89">
        <v>2.02169506E8</v>
      </c>
      <c r="E5" s="89">
        <v>0.0</v>
      </c>
      <c r="F5" s="89">
        <v>2.119932E7</v>
      </c>
      <c r="G5" s="89">
        <v>0.0</v>
      </c>
      <c r="H5" s="89" t="s">
        <v>311</v>
      </c>
      <c r="I5" s="89" t="s">
        <v>312</v>
      </c>
      <c r="J5" s="89" t="s">
        <v>313</v>
      </c>
      <c r="K5" s="89">
        <v>1.0</v>
      </c>
      <c r="L5" s="89" t="s">
        <v>62</v>
      </c>
      <c r="M5" s="89" t="s">
        <v>314</v>
      </c>
      <c r="N5" s="90">
        <f t="shared" ref="N5:N19" si="4">$Z5</f>
        <v>26</v>
      </c>
      <c r="O5" s="90">
        <f t="shared" ref="O5:O19" si="5">$AD5</f>
        <v>0</v>
      </c>
      <c r="P5" s="90">
        <f t="shared" ref="P5:P19" si="6">if($U5&lt;&gt;0,round((max(N5:O5)*0.5+$U5*0.5),0),round(($N5*0.5+$O5*0.5),0))</f>
        <v>13</v>
      </c>
      <c r="Q5" s="90">
        <f t="shared" ref="Q5:Q19" si="7">$AT5</f>
        <v>78</v>
      </c>
      <c r="R5" s="90">
        <f t="shared" ref="R5:R19" si="8">$BG5</f>
        <v>99.1</v>
      </c>
      <c r="S5" s="90">
        <f t="shared" ref="S5:S19" si="9">$BR5</f>
        <v>95</v>
      </c>
      <c r="T5" s="90">
        <f t="shared" ref="T5:T19" si="10">$CB5</f>
        <v>100</v>
      </c>
      <c r="U5" s="91">
        <f t="shared" ref="U5:U19" si="11">$AH5</f>
        <v>0</v>
      </c>
      <c r="V5" s="92">
        <f t="shared" ref="V5:V19" si="12">if($P5&gt;=55,round($P5*$P$3+$Q5*$Q$3+$R5*$R$3+$S5*$S$3+$T5*$T$3,0),$P5)</f>
        <v>13</v>
      </c>
      <c r="W5" s="93">
        <v>16.0</v>
      </c>
      <c r="X5" s="94">
        <v>10.0</v>
      </c>
      <c r="Y5" s="94">
        <v>0.0</v>
      </c>
      <c r="Z5" s="95">
        <f t="shared" ref="Z5:Z19" si="13">sum(W5:Y5)</f>
        <v>26</v>
      </c>
      <c r="AA5" s="94">
        <v>0.0</v>
      </c>
      <c r="AB5" s="94">
        <v>0.0</v>
      </c>
      <c r="AC5" s="93">
        <v>1.0</v>
      </c>
      <c r="AD5" s="95">
        <f t="shared" ref="AD5:AD19" si="14">ROUND(AA5+(AB5*AC5),0)</f>
        <v>0</v>
      </c>
      <c r="AE5" s="94"/>
      <c r="AF5" s="94"/>
      <c r="AG5" s="94"/>
      <c r="AH5" s="95">
        <f t="shared" ref="AH5:AH19" si="15">round(sum(AE5:AF5)*AG5,0)</f>
        <v>0</v>
      </c>
      <c r="AI5" s="97">
        <f>iferror(VLOOKUP($F5&amp;"-"&amp;$G5,SUMATORIAS!$A$2:$K$81,2,False),"")</f>
        <v>100</v>
      </c>
      <c r="AJ5" s="143">
        <f>iferror(VLOOKUP($F5&amp;"-"&amp;$G5,SUMATORIAS!$A$2:$K$81,3,False),"")</f>
        <v>60</v>
      </c>
      <c r="AK5" s="97">
        <f>iferror(VLOOKUP($F5&amp;"-"&amp;$G5,SUMATORIAS!$A$2:$K$81,4,False),"")</f>
        <v>100</v>
      </c>
      <c r="AL5" s="97">
        <f>iferror(VLOOKUP($F5&amp;"-"&amp;$G5,SUMATORIAS!$A$2:$K$81,5,False),"")</f>
        <v>60</v>
      </c>
      <c r="AM5" s="97">
        <f>iferror(VLOOKUP($F5&amp;"-"&amp;$G5,SUMATORIAS!$A$2:$K$81,6,False),"")</f>
        <v>100</v>
      </c>
      <c r="AN5" s="97">
        <v>100.0</v>
      </c>
      <c r="AO5" s="97">
        <f>iferror(VLOOKUP($F5&amp;"-"&amp;$G5,SUMATORIAS!$A$2:$K$81,8,False),"")</f>
        <v>60</v>
      </c>
      <c r="AP5" s="97">
        <f>iferror(VLOOKUP($F5&amp;"-"&amp;$G5,SUMATORIAS!$A$2:$K$81,9,False),"")</f>
        <v>100</v>
      </c>
      <c r="AQ5" s="97">
        <f>iferror(VLOOKUP($F5&amp;"-"&amp;$G5,SUMATORIAS!$A$2:$K$81,10,False),"")</f>
        <v>0</v>
      </c>
      <c r="AR5" s="97">
        <f>iferror(VLOOKUP($F5&amp;"-"&amp;$G5,SUMATORIAS!$A$2:$K$81,11,False),"")</f>
        <v>100</v>
      </c>
      <c r="AS5" s="97"/>
      <c r="AT5" s="95">
        <f t="shared" ref="AT5:AT9" si="16">iferror(AVERAGE(AI5:AS5),0)</f>
        <v>78</v>
      </c>
      <c r="AU5" s="97">
        <v>91.0</v>
      </c>
      <c r="AV5" s="97">
        <v>100.0</v>
      </c>
      <c r="AW5" s="97">
        <v>100.0</v>
      </c>
      <c r="AX5" s="97">
        <v>100.0</v>
      </c>
      <c r="AY5" s="97">
        <v>100.0</v>
      </c>
      <c r="AZ5" s="97">
        <v>100.0</v>
      </c>
      <c r="BA5" s="97">
        <v>100.0</v>
      </c>
      <c r="BB5" s="97">
        <v>100.0</v>
      </c>
      <c r="BC5" s="97">
        <v>100.0</v>
      </c>
      <c r="BD5" s="97">
        <v>100.0</v>
      </c>
      <c r="BE5" s="98">
        <f>ifna(VLOOKUP($M5,Cuestionario!$C$2:$F$45,3,FALSE),0)</f>
        <v>0</v>
      </c>
      <c r="BF5" s="98">
        <f>ifna(VLOOKUP($M5,Cuestionario!$C$2:$F$45,4,FALSE),0)</f>
        <v>0</v>
      </c>
      <c r="BG5" s="99">
        <f t="shared" ref="BG5:BG19" si="17">(sum(AU5:BD5))/(10)</f>
        <v>99.1</v>
      </c>
      <c r="BH5" s="97">
        <v>75.0</v>
      </c>
      <c r="BI5" s="97">
        <v>100.0</v>
      </c>
      <c r="BJ5" s="97">
        <v>100.0</v>
      </c>
      <c r="BK5" s="97">
        <v>100.0</v>
      </c>
      <c r="BL5" s="97">
        <v>100.0</v>
      </c>
      <c r="BM5" s="97">
        <v>100.0</v>
      </c>
      <c r="BN5" s="97">
        <v>95.0</v>
      </c>
      <c r="BO5" s="97">
        <v>100.0</v>
      </c>
      <c r="BP5" s="97">
        <v>100.0</v>
      </c>
      <c r="BQ5" s="97">
        <v>80.0</v>
      </c>
      <c r="BR5" s="144">
        <f>iferror(AVERAGE(BH5:BQ5),0)</f>
        <v>95</v>
      </c>
      <c r="BS5" s="103">
        <v>100.0</v>
      </c>
      <c r="BT5" s="103">
        <v>100.0</v>
      </c>
      <c r="BU5" s="103">
        <v>100.0</v>
      </c>
      <c r="BV5" s="103">
        <v>100.0</v>
      </c>
      <c r="BW5" s="103">
        <v>100.0</v>
      </c>
      <c r="BX5" s="103">
        <v>100.0</v>
      </c>
      <c r="BY5" s="103">
        <v>100.0</v>
      </c>
      <c r="BZ5" s="103">
        <v>100.0</v>
      </c>
      <c r="CA5" s="97"/>
      <c r="CB5" s="95">
        <f t="shared" ref="CB5:CB19" si="18">iferror(AVERAGE(BS5:CA5),0)</f>
        <v>100</v>
      </c>
    </row>
    <row r="6" ht="15.75" customHeight="1">
      <c r="A6" s="40" t="str">
        <f t="shared" si="2"/>
        <v>202066717-9</v>
      </c>
      <c r="B6" s="87">
        <f t="shared" si="3"/>
        <v>75</v>
      </c>
      <c r="C6" s="104">
        <v>2.0</v>
      </c>
      <c r="D6" s="105">
        <v>2.02066717E8</v>
      </c>
      <c r="E6" s="105">
        <v>9.0</v>
      </c>
      <c r="F6" s="105">
        <v>2.0559676E7</v>
      </c>
      <c r="G6" s="105">
        <v>3.0</v>
      </c>
      <c r="H6" s="105" t="s">
        <v>315</v>
      </c>
      <c r="I6" s="105" t="s">
        <v>271</v>
      </c>
      <c r="J6" s="105" t="s">
        <v>316</v>
      </c>
      <c r="K6" s="105">
        <v>1.0</v>
      </c>
      <c r="L6" s="105" t="s">
        <v>97</v>
      </c>
      <c r="M6" s="105" t="s">
        <v>317</v>
      </c>
      <c r="N6" s="90">
        <f t="shared" si="4"/>
        <v>45</v>
      </c>
      <c r="O6" s="90">
        <f t="shared" si="5"/>
        <v>35</v>
      </c>
      <c r="P6" s="90">
        <f t="shared" si="6"/>
        <v>73</v>
      </c>
      <c r="Q6" s="90">
        <f t="shared" si="7"/>
        <v>87</v>
      </c>
      <c r="R6" s="90">
        <f t="shared" si="8"/>
        <v>44.8</v>
      </c>
      <c r="S6" s="90">
        <f t="shared" si="9"/>
        <v>85.3</v>
      </c>
      <c r="T6" s="90">
        <f t="shared" si="10"/>
        <v>27.5</v>
      </c>
      <c r="U6" s="91">
        <f t="shared" si="11"/>
        <v>100</v>
      </c>
      <c r="V6" s="92">
        <f t="shared" si="12"/>
        <v>75</v>
      </c>
      <c r="W6" s="93">
        <v>20.0</v>
      </c>
      <c r="X6" s="94">
        <v>25.0</v>
      </c>
      <c r="Y6" s="94">
        <v>0.0</v>
      </c>
      <c r="Z6" s="95">
        <f t="shared" si="13"/>
        <v>45</v>
      </c>
      <c r="AA6" s="94">
        <v>25.0</v>
      </c>
      <c r="AB6" s="94">
        <v>10.0</v>
      </c>
      <c r="AC6" s="93">
        <v>1.0</v>
      </c>
      <c r="AD6" s="95">
        <f t="shared" si="14"/>
        <v>35</v>
      </c>
      <c r="AE6" s="94">
        <v>100.0</v>
      </c>
      <c r="AF6" s="94">
        <v>0.0</v>
      </c>
      <c r="AG6" s="94">
        <v>1.0</v>
      </c>
      <c r="AH6" s="95">
        <f t="shared" si="15"/>
        <v>100</v>
      </c>
      <c r="AI6" s="97">
        <f>iferror(VLOOKUP($F6&amp;"-"&amp;$G6,SUMATORIAS!$A$2:$K$81,2,False),"")</f>
        <v>100</v>
      </c>
      <c r="AJ6" s="143">
        <f>iferror(VLOOKUP($F6&amp;"-"&amp;$G6,SUMATORIAS!$A$2:$K$81,3,False),"")</f>
        <v>100</v>
      </c>
      <c r="AK6" s="97">
        <f>iferror(VLOOKUP($F6&amp;"-"&amp;$G6,SUMATORIAS!$A$2:$K$81,4,False),"")</f>
        <v>100</v>
      </c>
      <c r="AL6" s="97">
        <f>iferror(VLOOKUP($F6&amp;"-"&amp;$G6,SUMATORIAS!$A$2:$K$81,5,False),"")</f>
        <v>75</v>
      </c>
      <c r="AM6" s="97">
        <f>iferror(VLOOKUP($F6&amp;"-"&amp;$G6,SUMATORIAS!$A$2:$K$81,6,False),"")</f>
        <v>75</v>
      </c>
      <c r="AN6" s="97">
        <v>100.0</v>
      </c>
      <c r="AO6" s="97">
        <f>iferror(VLOOKUP($F6&amp;"-"&amp;$G6,SUMATORIAS!$A$2:$K$81,8,False),"")</f>
        <v>100</v>
      </c>
      <c r="AP6" s="97">
        <f>iferror(VLOOKUP($F6&amp;"-"&amp;$G6,SUMATORIAS!$A$2:$K$81,9,False),"")</f>
        <v>100</v>
      </c>
      <c r="AQ6" s="97">
        <f>iferror(VLOOKUP($F6&amp;"-"&amp;$G6,SUMATORIAS!$A$2:$K$81,10,False),"")</f>
        <v>20</v>
      </c>
      <c r="AR6" s="97">
        <f>iferror(VLOOKUP($F6&amp;"-"&amp;$G6,SUMATORIAS!$A$2:$K$81,11,False),"")</f>
        <v>100</v>
      </c>
      <c r="AS6" s="97"/>
      <c r="AT6" s="95">
        <f t="shared" si="16"/>
        <v>87</v>
      </c>
      <c r="AU6" s="97">
        <v>100.0</v>
      </c>
      <c r="AV6" s="97">
        <v>0.0</v>
      </c>
      <c r="AW6" s="97">
        <v>100.0</v>
      </c>
      <c r="AX6" s="97">
        <v>100.0</v>
      </c>
      <c r="AY6" s="97">
        <v>0.0</v>
      </c>
      <c r="AZ6" s="97">
        <v>100.0</v>
      </c>
      <c r="BA6" s="97">
        <v>0.0</v>
      </c>
      <c r="BB6" s="97">
        <v>0.0</v>
      </c>
      <c r="BC6" s="97">
        <v>48.0</v>
      </c>
      <c r="BD6" s="97">
        <v>0.0</v>
      </c>
      <c r="BE6" s="98">
        <f>ifna(VLOOKUP($M6,Cuestionario!$C$2:$F$45,3,FALSE),0)</f>
        <v>100</v>
      </c>
      <c r="BF6" s="98" t="str">
        <f>ifna(VLOOKUP($M6,Cuestionario!$C$2:$F$45,4,FALSE),0)</f>
        <v>tarea</v>
      </c>
      <c r="BG6" s="99">
        <f t="shared" si="17"/>
        <v>44.8</v>
      </c>
      <c r="BH6" s="97">
        <v>100.0</v>
      </c>
      <c r="BI6" s="97">
        <v>100.0</v>
      </c>
      <c r="BJ6" s="97">
        <v>80.0</v>
      </c>
      <c r="BK6" s="97">
        <v>100.0</v>
      </c>
      <c r="BL6" s="97">
        <v>100.0</v>
      </c>
      <c r="BM6" s="97">
        <v>100.0</v>
      </c>
      <c r="BN6" s="97">
        <v>73.0</v>
      </c>
      <c r="BO6" s="97">
        <v>100.0</v>
      </c>
      <c r="BP6" s="97">
        <v>0.0</v>
      </c>
      <c r="BQ6" s="97">
        <v>0.0</v>
      </c>
      <c r="BR6" s="144">
        <f>iferror((sum(BH6:BQ6,BE6)-small(BH6:BQ6,1))/10,0)</f>
        <v>85.3</v>
      </c>
      <c r="BS6" s="103">
        <v>0.0</v>
      </c>
      <c r="BT6" s="103">
        <v>20.0</v>
      </c>
      <c r="BU6" s="103">
        <v>100.0</v>
      </c>
      <c r="BV6" s="103">
        <v>0.0</v>
      </c>
      <c r="BW6" s="103">
        <v>100.0</v>
      </c>
      <c r="BX6" s="103">
        <v>0.0</v>
      </c>
      <c r="BY6" s="103">
        <v>0.0</v>
      </c>
      <c r="BZ6" s="103">
        <v>0.0</v>
      </c>
      <c r="CA6" s="97"/>
      <c r="CB6" s="95">
        <f t="shared" si="18"/>
        <v>27.5</v>
      </c>
    </row>
    <row r="7" ht="15.75" customHeight="1">
      <c r="A7" s="40" t="str">
        <f t="shared" si="2"/>
        <v>202069532-6</v>
      </c>
      <c r="B7" s="87">
        <f t="shared" si="3"/>
        <v>3</v>
      </c>
      <c r="C7" s="104">
        <v>3.0</v>
      </c>
      <c r="D7" s="105">
        <v>2.02069532E8</v>
      </c>
      <c r="E7" s="105">
        <v>6.0</v>
      </c>
      <c r="F7" s="105">
        <v>2.0843862E7</v>
      </c>
      <c r="G7" s="105" t="s">
        <v>73</v>
      </c>
      <c r="H7" s="105" t="s">
        <v>86</v>
      </c>
      <c r="I7" s="105" t="s">
        <v>318</v>
      </c>
      <c r="J7" s="105" t="s">
        <v>319</v>
      </c>
      <c r="K7" s="105">
        <v>1.0</v>
      </c>
      <c r="L7" s="105" t="s">
        <v>62</v>
      </c>
      <c r="M7" s="105" t="s">
        <v>320</v>
      </c>
      <c r="N7" s="90">
        <f t="shared" si="4"/>
        <v>5</v>
      </c>
      <c r="O7" s="90">
        <f t="shared" si="5"/>
        <v>0</v>
      </c>
      <c r="P7" s="90">
        <f t="shared" si="6"/>
        <v>3</v>
      </c>
      <c r="Q7" s="90">
        <f t="shared" si="7"/>
        <v>44.2</v>
      </c>
      <c r="R7" s="90">
        <f t="shared" si="8"/>
        <v>59.7</v>
      </c>
      <c r="S7" s="90">
        <f t="shared" si="9"/>
        <v>53.8</v>
      </c>
      <c r="T7" s="90">
        <f t="shared" si="10"/>
        <v>83.75</v>
      </c>
      <c r="U7" s="91">
        <f t="shared" si="11"/>
        <v>0</v>
      </c>
      <c r="V7" s="92">
        <f t="shared" si="12"/>
        <v>3</v>
      </c>
      <c r="W7" s="93">
        <v>0.0</v>
      </c>
      <c r="X7" s="94">
        <v>5.0</v>
      </c>
      <c r="Y7" s="94">
        <v>0.0</v>
      </c>
      <c r="Z7" s="95">
        <f t="shared" si="13"/>
        <v>5</v>
      </c>
      <c r="AA7" s="94"/>
      <c r="AB7" s="94"/>
      <c r="AC7" s="93"/>
      <c r="AD7" s="95">
        <f t="shared" si="14"/>
        <v>0</v>
      </c>
      <c r="AE7" s="94"/>
      <c r="AF7" s="94"/>
      <c r="AG7" s="94"/>
      <c r="AH7" s="95">
        <f t="shared" si="15"/>
        <v>0</v>
      </c>
      <c r="AI7" s="97">
        <f>iferror(VLOOKUP($F7&amp;"-"&amp;$G7,SUMATORIAS!$A$2:$K$81,2,False),"")</f>
        <v>17</v>
      </c>
      <c r="AJ7" s="143">
        <f>iferror(VLOOKUP($F7&amp;"-"&amp;$G7,SUMATORIAS!$A$2:$K$81,3,False),"")</f>
        <v>40</v>
      </c>
      <c r="AK7" s="97">
        <f>iferror(VLOOKUP($F7&amp;"-"&amp;$G7,SUMATORIAS!$A$2:$K$81,4,False),"")</f>
        <v>100</v>
      </c>
      <c r="AL7" s="97">
        <f>iferror(VLOOKUP($F7&amp;"-"&amp;$G7,SUMATORIAS!$A$2:$K$81,5,False),"")</f>
        <v>75</v>
      </c>
      <c r="AM7" s="97">
        <f>iferror(VLOOKUP($F7&amp;"-"&amp;$G7,SUMATORIAS!$A$2:$K$81,6,False),"")</f>
        <v>50</v>
      </c>
      <c r="AN7" s="97">
        <v>0.0</v>
      </c>
      <c r="AO7" s="97">
        <f>iferror(VLOOKUP($F7&amp;"-"&amp;$G7,SUMATORIAS!$A$2:$K$81,8,False),"")</f>
        <v>80</v>
      </c>
      <c r="AP7" s="97">
        <f>iferror(VLOOKUP($F7&amp;"-"&amp;$G7,SUMATORIAS!$A$2:$K$81,9,False),"")</f>
        <v>0</v>
      </c>
      <c r="AQ7" s="97">
        <f>iferror(VLOOKUP($F7&amp;"-"&amp;$G7,SUMATORIAS!$A$2:$K$81,10,False),"")</f>
        <v>20</v>
      </c>
      <c r="AR7" s="97">
        <f>iferror(VLOOKUP($F7&amp;"-"&amp;$G7,SUMATORIAS!$A$2:$K$81,11,False),"")</f>
        <v>60</v>
      </c>
      <c r="AS7" s="97"/>
      <c r="AT7" s="95">
        <f t="shared" si="16"/>
        <v>44.2</v>
      </c>
      <c r="AU7" s="97">
        <v>100.0</v>
      </c>
      <c r="AV7" s="97">
        <v>97.0</v>
      </c>
      <c r="AW7" s="97">
        <v>100.0</v>
      </c>
      <c r="AX7" s="97">
        <v>100.0</v>
      </c>
      <c r="AY7" s="97">
        <v>0.0</v>
      </c>
      <c r="AZ7" s="97">
        <v>0.0</v>
      </c>
      <c r="BA7" s="97">
        <v>0.0</v>
      </c>
      <c r="BB7" s="97">
        <v>100.0</v>
      </c>
      <c r="BC7" s="97">
        <v>0.0</v>
      </c>
      <c r="BD7" s="97">
        <v>100.0</v>
      </c>
      <c r="BE7" s="98">
        <f>ifna(VLOOKUP($M7,Cuestionario!$C$2:$F$45,3,FALSE),0)</f>
        <v>0</v>
      </c>
      <c r="BF7" s="98">
        <f>ifna(VLOOKUP($M7,Cuestionario!$C$2:$F$45,4,FALSE),0)</f>
        <v>0</v>
      </c>
      <c r="BG7" s="99">
        <f t="shared" si="17"/>
        <v>59.7</v>
      </c>
      <c r="BH7" s="103">
        <v>0.0</v>
      </c>
      <c r="BI7" s="97">
        <v>100.0</v>
      </c>
      <c r="BJ7" s="97">
        <v>100.0</v>
      </c>
      <c r="BK7" s="97">
        <v>100.0</v>
      </c>
      <c r="BL7" s="97">
        <v>100.0</v>
      </c>
      <c r="BM7" s="103">
        <v>55.0</v>
      </c>
      <c r="BN7" s="97">
        <v>73.0</v>
      </c>
      <c r="BO7" s="97">
        <v>10.0</v>
      </c>
      <c r="BP7" s="97">
        <v>0.0</v>
      </c>
      <c r="BQ7" s="97">
        <v>0.0</v>
      </c>
      <c r="BR7" s="144">
        <f>iferror(AVERAGE(BH7:BQ7),0)</f>
        <v>53.8</v>
      </c>
      <c r="BS7" s="103">
        <v>100.0</v>
      </c>
      <c r="BT7" s="103">
        <v>100.0</v>
      </c>
      <c r="BU7" s="103">
        <v>100.0</v>
      </c>
      <c r="BV7" s="103">
        <v>70.0</v>
      </c>
      <c r="BW7" s="103">
        <v>100.0</v>
      </c>
      <c r="BX7" s="103">
        <v>100.0</v>
      </c>
      <c r="BY7" s="103">
        <v>100.0</v>
      </c>
      <c r="BZ7" s="103">
        <v>0.0</v>
      </c>
      <c r="CA7" s="97"/>
      <c r="CB7" s="95">
        <f t="shared" si="18"/>
        <v>83.75</v>
      </c>
    </row>
    <row r="8" ht="15.75" customHeight="1">
      <c r="A8" s="40" t="str">
        <f t="shared" si="2"/>
        <v>202060672-2</v>
      </c>
      <c r="B8" s="87">
        <f t="shared" si="3"/>
        <v>70</v>
      </c>
      <c r="C8" s="104">
        <v>4.0</v>
      </c>
      <c r="D8" s="105">
        <v>2.02060672E8</v>
      </c>
      <c r="E8" s="105">
        <v>2.0</v>
      </c>
      <c r="F8" s="105">
        <v>2.096447E7</v>
      </c>
      <c r="G8" s="105">
        <v>3.0</v>
      </c>
      <c r="H8" s="105" t="s">
        <v>321</v>
      </c>
      <c r="I8" s="105" t="s">
        <v>322</v>
      </c>
      <c r="J8" s="105" t="s">
        <v>323</v>
      </c>
      <c r="K8" s="105">
        <v>1.0</v>
      </c>
      <c r="L8" s="105" t="s">
        <v>97</v>
      </c>
      <c r="M8" s="105" t="s">
        <v>324</v>
      </c>
      <c r="N8" s="90">
        <f t="shared" si="4"/>
        <v>33</v>
      </c>
      <c r="O8" s="90">
        <f t="shared" si="5"/>
        <v>100</v>
      </c>
      <c r="P8" s="90">
        <f t="shared" si="6"/>
        <v>67</v>
      </c>
      <c r="Q8" s="90">
        <f t="shared" si="7"/>
        <v>66.7</v>
      </c>
      <c r="R8" s="90">
        <f t="shared" si="8"/>
        <v>90</v>
      </c>
      <c r="S8" s="90">
        <f t="shared" si="9"/>
        <v>78.1</v>
      </c>
      <c r="T8" s="90">
        <f t="shared" si="10"/>
        <v>62.5</v>
      </c>
      <c r="U8" s="91">
        <f t="shared" si="11"/>
        <v>0</v>
      </c>
      <c r="V8" s="92">
        <f t="shared" si="12"/>
        <v>70</v>
      </c>
      <c r="W8" s="93">
        <v>8.0</v>
      </c>
      <c r="X8" s="94">
        <v>25.0</v>
      </c>
      <c r="Y8" s="94">
        <v>0.0</v>
      </c>
      <c r="Z8" s="95">
        <f t="shared" si="13"/>
        <v>33</v>
      </c>
      <c r="AA8" s="94">
        <v>60.0</v>
      </c>
      <c r="AB8" s="94">
        <v>40.0</v>
      </c>
      <c r="AC8" s="93">
        <v>1.0</v>
      </c>
      <c r="AD8" s="95">
        <f t="shared" si="14"/>
        <v>100</v>
      </c>
      <c r="AE8" s="94"/>
      <c r="AF8" s="94"/>
      <c r="AG8" s="94"/>
      <c r="AH8" s="95">
        <f t="shared" si="15"/>
        <v>0</v>
      </c>
      <c r="AI8" s="97">
        <f>iferror(VLOOKUP($F8&amp;"-"&amp;$G8,SUMATORIAS!$A$2:$K$81,2,False),"")</f>
        <v>100</v>
      </c>
      <c r="AJ8" s="143">
        <f>iferror(VLOOKUP($F8&amp;"-"&amp;$G8,SUMATORIAS!$A$2:$K$81,3,False),"")</f>
        <v>100</v>
      </c>
      <c r="AK8" s="97">
        <f>iferror(VLOOKUP($F8&amp;"-"&amp;$G8,SUMATORIAS!$A$2:$K$81,4,False),"")</f>
        <v>0</v>
      </c>
      <c r="AL8" s="97">
        <f>iferror(VLOOKUP($F8&amp;"-"&amp;$G8,SUMATORIAS!$A$2:$K$81,5,False),"")</f>
        <v>100</v>
      </c>
      <c r="AM8" s="97">
        <f>iferror(VLOOKUP($F8&amp;"-"&amp;$G8,SUMATORIAS!$A$2:$K$81,6,False),"")</f>
        <v>25</v>
      </c>
      <c r="AN8" s="97">
        <v>100.0</v>
      </c>
      <c r="AO8" s="97">
        <f>iferror(VLOOKUP($F8&amp;"-"&amp;$G8,SUMATORIAS!$A$2:$K$81,8,False),"")</f>
        <v>67</v>
      </c>
      <c r="AP8" s="97">
        <f>iferror(VLOOKUP($F8&amp;"-"&amp;$G8,SUMATORIAS!$A$2:$K$81,9,False),"")</f>
        <v>75</v>
      </c>
      <c r="AQ8" s="97">
        <f>iferror(VLOOKUP($F8&amp;"-"&amp;$G8,SUMATORIAS!$A$2:$K$81,10,False),"")</f>
        <v>0</v>
      </c>
      <c r="AR8" s="97">
        <f>iferror(VLOOKUP($F8&amp;"-"&amp;$G8,SUMATORIAS!$A$2:$K$81,11,False),"")</f>
        <v>100</v>
      </c>
      <c r="AS8" s="97"/>
      <c r="AT8" s="95">
        <f t="shared" si="16"/>
        <v>66.7</v>
      </c>
      <c r="AU8" s="97">
        <v>100.0</v>
      </c>
      <c r="AV8" s="97">
        <v>100.0</v>
      </c>
      <c r="AW8" s="97">
        <v>100.0</v>
      </c>
      <c r="AX8" s="97">
        <v>100.0</v>
      </c>
      <c r="AY8" s="97">
        <v>100.0</v>
      </c>
      <c r="AZ8" s="97">
        <v>100.0</v>
      </c>
      <c r="BA8" s="97">
        <v>100.0</v>
      </c>
      <c r="BB8" s="97">
        <v>100.0</v>
      </c>
      <c r="BC8" s="97">
        <v>0.0</v>
      </c>
      <c r="BD8" s="97">
        <v>100.0</v>
      </c>
      <c r="BE8" s="98">
        <f>ifna(VLOOKUP($M8,Cuestionario!$C$2:$F$45,3,FALSE),0)</f>
        <v>100</v>
      </c>
      <c r="BF8" s="98" t="str">
        <f>ifna(VLOOKUP($M8,Cuestionario!$C$2:$F$45,4,FALSE),0)</f>
        <v>tarea</v>
      </c>
      <c r="BG8" s="99">
        <f t="shared" si="17"/>
        <v>90</v>
      </c>
      <c r="BH8" s="97">
        <v>100.0</v>
      </c>
      <c r="BI8" s="97">
        <v>100.0</v>
      </c>
      <c r="BJ8" s="97">
        <v>100.0</v>
      </c>
      <c r="BK8" s="97">
        <v>100.0</v>
      </c>
      <c r="BL8" s="97">
        <v>100.0</v>
      </c>
      <c r="BM8" s="97">
        <v>70.0</v>
      </c>
      <c r="BN8" s="97">
        <v>46.0</v>
      </c>
      <c r="BO8" s="97">
        <v>65.0</v>
      </c>
      <c r="BP8" s="97">
        <v>0.0</v>
      </c>
      <c r="BQ8" s="97">
        <v>0.0</v>
      </c>
      <c r="BR8" s="144">
        <f t="shared" ref="BR8:BR9" si="19">iferror((sum(BH8:BQ8,BE8)-small(BH8:BQ8,1))/10,0)</f>
        <v>78.1</v>
      </c>
      <c r="BS8" s="103">
        <v>100.0</v>
      </c>
      <c r="BT8" s="103">
        <v>100.0</v>
      </c>
      <c r="BU8" s="103">
        <v>100.0</v>
      </c>
      <c r="BV8" s="103">
        <v>100.0</v>
      </c>
      <c r="BW8" s="103">
        <v>0.0</v>
      </c>
      <c r="BX8" s="103">
        <v>0.0</v>
      </c>
      <c r="BY8" s="103">
        <v>100.0</v>
      </c>
      <c r="BZ8" s="103">
        <v>0.0</v>
      </c>
      <c r="CA8" s="97"/>
      <c r="CB8" s="95">
        <f t="shared" si="18"/>
        <v>62.5</v>
      </c>
    </row>
    <row r="9" ht="15.75" customHeight="1">
      <c r="A9" s="40" t="str">
        <f t="shared" si="2"/>
        <v>202060659-5</v>
      </c>
      <c r="B9" s="87">
        <f t="shared" si="3"/>
        <v>97</v>
      </c>
      <c r="C9" s="104">
        <v>5.0</v>
      </c>
      <c r="D9" s="105">
        <v>2.02060659E8</v>
      </c>
      <c r="E9" s="105">
        <v>5.0</v>
      </c>
      <c r="F9" s="105">
        <v>2.0950247E7</v>
      </c>
      <c r="G9" s="105" t="s">
        <v>73</v>
      </c>
      <c r="H9" s="105" t="s">
        <v>325</v>
      </c>
      <c r="I9" s="105" t="s">
        <v>326</v>
      </c>
      <c r="J9" s="105" t="s">
        <v>327</v>
      </c>
      <c r="K9" s="105">
        <v>1.0</v>
      </c>
      <c r="L9" s="105" t="s">
        <v>97</v>
      </c>
      <c r="M9" s="105" t="s">
        <v>328</v>
      </c>
      <c r="N9" s="90">
        <f t="shared" si="4"/>
        <v>100</v>
      </c>
      <c r="O9" s="90">
        <f t="shared" si="5"/>
        <v>100</v>
      </c>
      <c r="P9" s="90">
        <f t="shared" si="6"/>
        <v>100</v>
      </c>
      <c r="Q9" s="90">
        <f t="shared" si="7"/>
        <v>96</v>
      </c>
      <c r="R9" s="90">
        <f t="shared" si="8"/>
        <v>70</v>
      </c>
      <c r="S9" s="90">
        <f t="shared" si="9"/>
        <v>98</v>
      </c>
      <c r="T9" s="90">
        <f t="shared" si="10"/>
        <v>100</v>
      </c>
      <c r="U9" s="91">
        <f t="shared" si="11"/>
        <v>0</v>
      </c>
      <c r="V9" s="92">
        <f t="shared" si="12"/>
        <v>97</v>
      </c>
      <c r="W9" s="93">
        <v>20.0</v>
      </c>
      <c r="X9" s="94">
        <v>30.0</v>
      </c>
      <c r="Y9" s="94">
        <v>50.0</v>
      </c>
      <c r="Z9" s="95">
        <f t="shared" si="13"/>
        <v>100</v>
      </c>
      <c r="AA9" s="94">
        <v>60.0</v>
      </c>
      <c r="AB9" s="94">
        <v>40.0</v>
      </c>
      <c r="AC9" s="93">
        <v>1.0</v>
      </c>
      <c r="AD9" s="95">
        <f t="shared" si="14"/>
        <v>100</v>
      </c>
      <c r="AE9" s="94"/>
      <c r="AF9" s="94"/>
      <c r="AG9" s="94"/>
      <c r="AH9" s="95">
        <f t="shared" si="15"/>
        <v>0</v>
      </c>
      <c r="AI9" s="97">
        <f>iferror(VLOOKUP($F9&amp;"-"&amp;$G9,SUMATORIAS!$A$2:$K$81,2,False),"")</f>
        <v>100</v>
      </c>
      <c r="AJ9" s="143">
        <f>iferror(VLOOKUP($F9&amp;"-"&amp;$G9,SUMATORIAS!$A$2:$K$81,3,False),"")</f>
        <v>100</v>
      </c>
      <c r="AK9" s="97">
        <f>iferror(VLOOKUP($F9&amp;"-"&amp;$G9,SUMATORIAS!$A$2:$K$81,4,False),"")</f>
        <v>100</v>
      </c>
      <c r="AL9" s="97">
        <f>iferror(VLOOKUP($F9&amp;"-"&amp;$G9,SUMATORIAS!$A$2:$K$81,5,False),"")</f>
        <v>100</v>
      </c>
      <c r="AM9" s="97">
        <f>iferror(VLOOKUP($F9&amp;"-"&amp;$G9,SUMATORIAS!$A$2:$K$81,6,False),"")</f>
        <v>100</v>
      </c>
      <c r="AN9" s="97">
        <v>100.0</v>
      </c>
      <c r="AO9" s="97">
        <f>iferror(VLOOKUP($F9&amp;"-"&amp;$G9,SUMATORIAS!$A$2:$K$81,8,False),"")</f>
        <v>80</v>
      </c>
      <c r="AP9" s="97">
        <f>iferror(VLOOKUP($F9&amp;"-"&amp;$G9,SUMATORIAS!$A$2:$K$81,9,False),"")</f>
        <v>100</v>
      </c>
      <c r="AQ9" s="97">
        <f>iferror(VLOOKUP($F9&amp;"-"&amp;$G9,SUMATORIAS!$A$2:$K$81,10,False),"")</f>
        <v>80</v>
      </c>
      <c r="AR9" s="97">
        <f>iferror(VLOOKUP($F9&amp;"-"&amp;$G9,SUMATORIAS!$A$2:$K$81,11,False),"")</f>
        <v>100</v>
      </c>
      <c r="AS9" s="97"/>
      <c r="AT9" s="95">
        <f t="shared" si="16"/>
        <v>96</v>
      </c>
      <c r="AU9" s="97">
        <v>100.0</v>
      </c>
      <c r="AV9" s="97">
        <v>100.0</v>
      </c>
      <c r="AW9" s="97">
        <v>100.0</v>
      </c>
      <c r="AX9" s="97">
        <v>0.0</v>
      </c>
      <c r="AY9" s="97">
        <v>100.0</v>
      </c>
      <c r="AZ9" s="97">
        <v>100.0</v>
      </c>
      <c r="BA9" s="97">
        <v>100.0</v>
      </c>
      <c r="BB9" s="97">
        <v>0.0</v>
      </c>
      <c r="BC9" s="97">
        <v>0.0</v>
      </c>
      <c r="BD9" s="97">
        <v>100.0</v>
      </c>
      <c r="BE9" s="98">
        <f>ifna(VLOOKUP($M9,Cuestionario!$C$2:$F$45,3,FALSE),0)</f>
        <v>100</v>
      </c>
      <c r="BF9" s="98" t="str">
        <f>ifna(VLOOKUP($M9,Cuestionario!$C$2:$F$45,4,FALSE),0)</f>
        <v>tarea</v>
      </c>
      <c r="BG9" s="99">
        <f t="shared" si="17"/>
        <v>70</v>
      </c>
      <c r="BH9" s="97">
        <v>100.0</v>
      </c>
      <c r="BI9" s="97">
        <v>100.0</v>
      </c>
      <c r="BJ9" s="97">
        <v>100.0</v>
      </c>
      <c r="BK9" s="97">
        <v>100.0</v>
      </c>
      <c r="BL9" s="97">
        <v>80.0</v>
      </c>
      <c r="BM9" s="97">
        <v>100.0</v>
      </c>
      <c r="BN9" s="97">
        <v>100.0</v>
      </c>
      <c r="BO9" s="97">
        <v>100.0</v>
      </c>
      <c r="BP9" s="103">
        <v>100.0</v>
      </c>
      <c r="BQ9" s="97">
        <v>0.0</v>
      </c>
      <c r="BR9" s="144">
        <f t="shared" si="19"/>
        <v>98</v>
      </c>
      <c r="BS9" s="103">
        <v>100.0</v>
      </c>
      <c r="BT9" s="103">
        <v>100.0</v>
      </c>
      <c r="BU9" s="103">
        <v>100.0</v>
      </c>
      <c r="BV9" s="103">
        <v>100.0</v>
      </c>
      <c r="BW9" s="103">
        <v>100.0</v>
      </c>
      <c r="BX9" s="103">
        <v>100.0</v>
      </c>
      <c r="BY9" s="103">
        <v>100.0</v>
      </c>
      <c r="BZ9" s="103">
        <v>100.0</v>
      </c>
      <c r="CA9" s="97"/>
      <c r="CB9" s="95">
        <f t="shared" si="18"/>
        <v>100</v>
      </c>
    </row>
    <row r="10" ht="15.75" customHeight="1">
      <c r="A10" s="40" t="str">
        <f t="shared" si="2"/>
        <v>202060584-k</v>
      </c>
      <c r="B10" s="87">
        <f t="shared" si="3"/>
        <v>33</v>
      </c>
      <c r="C10" s="104">
        <v>6.0</v>
      </c>
      <c r="D10" s="105">
        <v>2.02060584E8</v>
      </c>
      <c r="E10" s="105" t="s">
        <v>64</v>
      </c>
      <c r="F10" s="105">
        <v>2.0857578E7</v>
      </c>
      <c r="G10" s="105">
        <v>3.0</v>
      </c>
      <c r="H10" s="105" t="s">
        <v>100</v>
      </c>
      <c r="I10" s="105" t="s">
        <v>255</v>
      </c>
      <c r="J10" s="105" t="s">
        <v>329</v>
      </c>
      <c r="K10" s="105">
        <v>1.0</v>
      </c>
      <c r="L10" s="105" t="s">
        <v>97</v>
      </c>
      <c r="M10" s="105" t="s">
        <v>330</v>
      </c>
      <c r="N10" s="90">
        <f t="shared" si="4"/>
        <v>15</v>
      </c>
      <c r="O10" s="90">
        <f t="shared" si="5"/>
        <v>40</v>
      </c>
      <c r="P10" s="90">
        <f t="shared" si="6"/>
        <v>33</v>
      </c>
      <c r="Q10" s="90">
        <f t="shared" si="7"/>
        <v>83.3</v>
      </c>
      <c r="R10" s="90">
        <f t="shared" si="8"/>
        <v>80</v>
      </c>
      <c r="S10" s="90">
        <f t="shared" si="9"/>
        <v>44</v>
      </c>
      <c r="T10" s="90">
        <f t="shared" si="10"/>
        <v>100</v>
      </c>
      <c r="U10" s="91">
        <f t="shared" si="11"/>
        <v>25</v>
      </c>
      <c r="V10" s="111">
        <f t="shared" si="12"/>
        <v>33</v>
      </c>
      <c r="W10" s="93">
        <v>15.0</v>
      </c>
      <c r="X10" s="94">
        <v>0.0</v>
      </c>
      <c r="Y10" s="94">
        <v>0.0</v>
      </c>
      <c r="Z10" s="95">
        <f t="shared" si="13"/>
        <v>15</v>
      </c>
      <c r="AA10" s="94">
        <v>40.0</v>
      </c>
      <c r="AB10" s="94">
        <v>0.0</v>
      </c>
      <c r="AC10" s="93">
        <v>1.0</v>
      </c>
      <c r="AD10" s="95">
        <f t="shared" si="14"/>
        <v>40</v>
      </c>
      <c r="AE10" s="94">
        <v>25.0</v>
      </c>
      <c r="AF10" s="94">
        <v>0.0</v>
      </c>
      <c r="AG10" s="94">
        <v>1.0</v>
      </c>
      <c r="AH10" s="95">
        <f t="shared" si="15"/>
        <v>25</v>
      </c>
      <c r="AI10" s="97">
        <f>iferror(VLOOKUP($F10&amp;"-"&amp;$G10,SUMATORIAS!$A$2:$K$81,2,False),"")</f>
        <v>80</v>
      </c>
      <c r="AJ10" s="143">
        <f>iferror(VLOOKUP($F10&amp;"-"&amp;$G10,SUMATORIAS!$A$2:$K$81,3,False),"")</f>
        <v>60</v>
      </c>
      <c r="AK10" s="97">
        <f>iferror(VLOOKUP($F10&amp;"-"&amp;$G10,SUMATORIAS!$A$2:$K$81,4,False),"")</f>
        <v>100</v>
      </c>
      <c r="AL10" s="97">
        <f>iferror(VLOOKUP($F10&amp;"-"&amp;$G10,SUMATORIAS!$A$2:$K$81,5,False),"")</f>
        <v>60</v>
      </c>
      <c r="AM10" s="97">
        <f>iferror(VLOOKUP($F10&amp;"-"&amp;$G10,SUMATORIAS!$A$2:$K$81,6,False),"")</f>
        <v>50</v>
      </c>
      <c r="AN10" s="97">
        <v>100.0</v>
      </c>
      <c r="AO10" s="97">
        <f>iferror(VLOOKUP($F10&amp;"-"&amp;$G10,SUMATORIAS!$A$2:$K$81,8,False),"")</f>
        <v>83</v>
      </c>
      <c r="AP10" s="97">
        <f>iferror(VLOOKUP($F10&amp;"-"&amp;$G10,SUMATORIAS!$A$2:$K$81,9,False),"")</f>
        <v>100</v>
      </c>
      <c r="AQ10" s="97">
        <f>iferror(VLOOKUP($F10&amp;"-"&amp;$G10,SUMATORIAS!$A$2:$K$81,10,False),"")</f>
        <v>40</v>
      </c>
      <c r="AR10" s="97">
        <f>iferror(VLOOKUP($F10&amp;"-"&amp;$G10,SUMATORIAS!$A$2:$K$81,11,False),"")</f>
        <v>100</v>
      </c>
      <c r="AS10" s="97"/>
      <c r="AT10" s="95">
        <f t="shared" ref="AT10:AT12" si="20">iferror((SUM(AI10:AR10)-SMALL(AI10:AR10,1)+100)/10,0)</f>
        <v>83.3</v>
      </c>
      <c r="AU10" s="97">
        <v>100.0</v>
      </c>
      <c r="AV10" s="97">
        <v>100.0</v>
      </c>
      <c r="AW10" s="97">
        <v>100.0</v>
      </c>
      <c r="AX10" s="97">
        <v>100.0</v>
      </c>
      <c r="AY10" s="97">
        <v>100.0</v>
      </c>
      <c r="AZ10" s="97">
        <v>100.0</v>
      </c>
      <c r="BA10" s="97">
        <v>100.0</v>
      </c>
      <c r="BB10" s="97">
        <v>100.0</v>
      </c>
      <c r="BC10" s="97">
        <v>0.0</v>
      </c>
      <c r="BD10" s="97">
        <v>0.0</v>
      </c>
      <c r="BE10" s="98">
        <f>ifna(VLOOKUP($M10,Cuestionario!$C$2:$F$45,3,FALSE),0)</f>
        <v>100</v>
      </c>
      <c r="BF10" s="98" t="str">
        <f>ifna(VLOOKUP($M10,Cuestionario!$C$2:$F$45,4,FALSE),0)</f>
        <v>control</v>
      </c>
      <c r="BG10" s="99">
        <f t="shared" si="17"/>
        <v>80</v>
      </c>
      <c r="BH10" s="97">
        <v>100.0</v>
      </c>
      <c r="BI10" s="97">
        <v>100.0</v>
      </c>
      <c r="BJ10" s="97">
        <v>100.0</v>
      </c>
      <c r="BK10" s="145">
        <v>0.0</v>
      </c>
      <c r="BL10" s="97">
        <v>100.0</v>
      </c>
      <c r="BM10" s="97">
        <v>100.0</v>
      </c>
      <c r="BN10" s="97">
        <v>100.0</v>
      </c>
      <c r="BO10" s="97">
        <v>100.0</v>
      </c>
      <c r="BP10" s="97">
        <v>80.0</v>
      </c>
      <c r="BQ10" s="97">
        <v>100.0</v>
      </c>
      <c r="BR10" s="113">
        <f>iferror(AVERAGE(BH10:BQ10)/2,0)</f>
        <v>44</v>
      </c>
      <c r="BS10" s="103">
        <v>100.0</v>
      </c>
      <c r="BT10" s="103">
        <v>100.0</v>
      </c>
      <c r="BU10" s="103">
        <v>100.0</v>
      </c>
      <c r="BV10" s="103">
        <v>100.0</v>
      </c>
      <c r="BW10" s="103">
        <v>100.0</v>
      </c>
      <c r="BX10" s="103">
        <v>100.0</v>
      </c>
      <c r="BY10" s="103">
        <v>100.0</v>
      </c>
      <c r="BZ10" s="103">
        <v>100.0</v>
      </c>
      <c r="CA10" s="97"/>
      <c r="CB10" s="95">
        <f t="shared" si="18"/>
        <v>100</v>
      </c>
    </row>
    <row r="11" ht="15.75" customHeight="1">
      <c r="A11" s="40" t="str">
        <f t="shared" si="2"/>
        <v>202169508-7</v>
      </c>
      <c r="B11" s="87">
        <f t="shared" si="3"/>
        <v>22</v>
      </c>
      <c r="C11" s="104">
        <v>7.0</v>
      </c>
      <c r="D11" s="105">
        <v>2.02169508E8</v>
      </c>
      <c r="E11" s="105">
        <v>7.0</v>
      </c>
      <c r="F11" s="105">
        <v>2.1261537E7</v>
      </c>
      <c r="G11" s="105">
        <v>4.0</v>
      </c>
      <c r="H11" s="105" t="s">
        <v>244</v>
      </c>
      <c r="I11" s="105" t="s">
        <v>331</v>
      </c>
      <c r="J11" s="105" t="s">
        <v>332</v>
      </c>
      <c r="K11" s="105">
        <v>1.0</v>
      </c>
      <c r="L11" s="105" t="s">
        <v>62</v>
      </c>
      <c r="M11" s="105" t="s">
        <v>333</v>
      </c>
      <c r="N11" s="90">
        <f t="shared" si="4"/>
        <v>28</v>
      </c>
      <c r="O11" s="90">
        <f t="shared" si="5"/>
        <v>15</v>
      </c>
      <c r="P11" s="90">
        <f t="shared" si="6"/>
        <v>22</v>
      </c>
      <c r="Q11" s="90">
        <f t="shared" si="7"/>
        <v>64</v>
      </c>
      <c r="R11" s="90">
        <f t="shared" si="8"/>
        <v>19.2</v>
      </c>
      <c r="S11" s="90">
        <f t="shared" si="9"/>
        <v>57</v>
      </c>
      <c r="T11" s="90">
        <f t="shared" si="10"/>
        <v>21.875</v>
      </c>
      <c r="U11" s="91">
        <f t="shared" si="11"/>
        <v>0</v>
      </c>
      <c r="V11" s="111">
        <f t="shared" si="12"/>
        <v>22</v>
      </c>
      <c r="W11" s="93">
        <v>18.0</v>
      </c>
      <c r="X11" s="94">
        <v>10.0</v>
      </c>
      <c r="Y11" s="94">
        <v>0.0</v>
      </c>
      <c r="Z11" s="95">
        <f t="shared" si="13"/>
        <v>28</v>
      </c>
      <c r="AA11" s="94">
        <v>15.0</v>
      </c>
      <c r="AB11" s="94">
        <v>0.0</v>
      </c>
      <c r="AC11" s="93">
        <v>1.0</v>
      </c>
      <c r="AD11" s="95">
        <f t="shared" si="14"/>
        <v>15</v>
      </c>
      <c r="AE11" s="114">
        <v>0.0</v>
      </c>
      <c r="AF11" s="114">
        <v>0.0</v>
      </c>
      <c r="AG11" s="114">
        <v>0.0</v>
      </c>
      <c r="AH11" s="113">
        <f t="shared" si="15"/>
        <v>0</v>
      </c>
      <c r="AI11" s="97">
        <f>iferror(VLOOKUP($F11&amp;"-"&amp;$G11,SUMATORIAS!$A$2:$K$81,2,False),"")</f>
        <v>100</v>
      </c>
      <c r="AJ11" s="143">
        <f>iferror(VLOOKUP($F11&amp;"-"&amp;$G11,SUMATORIAS!$A$2:$K$81,3,False),"")</f>
        <v>40</v>
      </c>
      <c r="AK11" s="97">
        <f>iferror(VLOOKUP($F11&amp;"-"&amp;$G11,SUMATORIAS!$A$2:$K$81,4,False),"")</f>
        <v>100</v>
      </c>
      <c r="AL11" s="97">
        <f>iferror(VLOOKUP($F11&amp;"-"&amp;$G11,SUMATORIAS!$A$2:$K$81,5,False),"")</f>
        <v>25</v>
      </c>
      <c r="AM11" s="97">
        <f>iferror(VLOOKUP($F11&amp;"-"&amp;$G11,SUMATORIAS!$A$2:$K$81,6,False),"")</f>
        <v>75</v>
      </c>
      <c r="AN11" s="97">
        <v>0.0</v>
      </c>
      <c r="AO11" s="97">
        <f>iferror(VLOOKUP($F11&amp;"-"&amp;$G11,SUMATORIAS!$A$2:$K$81,8,False),"")</f>
        <v>100</v>
      </c>
      <c r="AP11" s="97">
        <f>iferror(VLOOKUP($F11&amp;"-"&amp;$G11,SUMATORIAS!$A$2:$K$81,9,False),"")</f>
        <v>0</v>
      </c>
      <c r="AQ11" s="97">
        <f>iferror(VLOOKUP($F11&amp;"-"&amp;$G11,SUMATORIAS!$A$2:$K$81,10,False),"")</f>
        <v>0</v>
      </c>
      <c r="AR11" s="97">
        <f>iferror(VLOOKUP($F11&amp;"-"&amp;$G11,SUMATORIAS!$A$2:$K$81,11,False),"")</f>
        <v>100</v>
      </c>
      <c r="AS11" s="97"/>
      <c r="AT11" s="95">
        <f t="shared" si="20"/>
        <v>64</v>
      </c>
      <c r="AU11" s="97">
        <v>55.0</v>
      </c>
      <c r="AV11" s="97">
        <v>94.0</v>
      </c>
      <c r="AW11" s="97">
        <v>0.0</v>
      </c>
      <c r="AX11" s="97">
        <v>0.0</v>
      </c>
      <c r="AY11" s="97">
        <v>0.0</v>
      </c>
      <c r="AZ11" s="97">
        <v>0.0</v>
      </c>
      <c r="BA11" s="97">
        <v>0.0</v>
      </c>
      <c r="BB11" s="97">
        <v>0.0</v>
      </c>
      <c r="BC11" s="97">
        <v>0.0</v>
      </c>
      <c r="BD11" s="97">
        <v>43.0</v>
      </c>
      <c r="BE11" s="98">
        <f>ifna(VLOOKUP($M11,Cuestionario!$C$2:$F$45,3,FALSE),0)</f>
        <v>100</v>
      </c>
      <c r="BF11" s="98" t="str">
        <f>ifna(VLOOKUP($M11,Cuestionario!$C$2:$F$45,4,FALSE),0)</f>
        <v>control</v>
      </c>
      <c r="BG11" s="99">
        <f t="shared" si="17"/>
        <v>19.2</v>
      </c>
      <c r="BH11" s="97">
        <v>100.0</v>
      </c>
      <c r="BI11" s="97">
        <v>100.0</v>
      </c>
      <c r="BJ11" s="97">
        <v>90.0</v>
      </c>
      <c r="BK11" s="97">
        <v>0.0</v>
      </c>
      <c r="BL11" s="97">
        <v>90.0</v>
      </c>
      <c r="BM11" s="97">
        <v>60.0</v>
      </c>
      <c r="BN11" s="97">
        <v>0.0</v>
      </c>
      <c r="BO11" s="97">
        <v>50.0</v>
      </c>
      <c r="BP11" s="97">
        <v>0.0</v>
      </c>
      <c r="BQ11" s="97">
        <v>80.0</v>
      </c>
      <c r="BR11" s="144">
        <f>iferror(AVERAGE(BH11:BQ11),0)</f>
        <v>57</v>
      </c>
      <c r="BS11" s="103">
        <v>75.0</v>
      </c>
      <c r="BT11" s="103">
        <v>0.0</v>
      </c>
      <c r="BU11" s="103">
        <v>0.0</v>
      </c>
      <c r="BV11" s="103">
        <v>0.0</v>
      </c>
      <c r="BW11" s="103">
        <v>100.0</v>
      </c>
      <c r="BX11" s="103">
        <v>0.0</v>
      </c>
      <c r="BY11" s="103">
        <v>0.0</v>
      </c>
      <c r="BZ11" s="103">
        <v>0.0</v>
      </c>
      <c r="CA11" s="97"/>
      <c r="CB11" s="95">
        <f t="shared" si="18"/>
        <v>21.875</v>
      </c>
    </row>
    <row r="12" ht="15.75" customHeight="1">
      <c r="A12" s="40" t="str">
        <f t="shared" si="2"/>
        <v>202169556-7</v>
      </c>
      <c r="B12" s="87">
        <f t="shared" si="3"/>
        <v>62</v>
      </c>
      <c r="C12" s="104">
        <v>8.0</v>
      </c>
      <c r="D12" s="105">
        <v>2.02169556E8</v>
      </c>
      <c r="E12" s="105">
        <v>7.0</v>
      </c>
      <c r="F12" s="105">
        <v>2.1254376E7</v>
      </c>
      <c r="G12" s="105">
        <v>4.0</v>
      </c>
      <c r="H12" s="105" t="s">
        <v>244</v>
      </c>
      <c r="I12" s="105" t="s">
        <v>334</v>
      </c>
      <c r="J12" s="105" t="s">
        <v>335</v>
      </c>
      <c r="K12" s="105">
        <v>1.0</v>
      </c>
      <c r="L12" s="105" t="s">
        <v>62</v>
      </c>
      <c r="M12" s="105" t="s">
        <v>336</v>
      </c>
      <c r="N12" s="90">
        <f t="shared" si="4"/>
        <v>20</v>
      </c>
      <c r="O12" s="90">
        <f t="shared" si="5"/>
        <v>0</v>
      </c>
      <c r="P12" s="90">
        <f t="shared" si="6"/>
        <v>55</v>
      </c>
      <c r="Q12" s="90">
        <f t="shared" si="7"/>
        <v>85.3</v>
      </c>
      <c r="R12" s="90">
        <f t="shared" si="8"/>
        <v>100</v>
      </c>
      <c r="S12" s="90">
        <f t="shared" si="9"/>
        <v>38.75</v>
      </c>
      <c r="T12" s="90">
        <f t="shared" si="10"/>
        <v>87.5</v>
      </c>
      <c r="U12" s="91">
        <f t="shared" si="11"/>
        <v>90</v>
      </c>
      <c r="V12" s="111">
        <f t="shared" si="12"/>
        <v>62</v>
      </c>
      <c r="W12" s="93">
        <v>20.0</v>
      </c>
      <c r="X12" s="94">
        <v>0.0</v>
      </c>
      <c r="Y12" s="94">
        <v>0.0</v>
      </c>
      <c r="Z12" s="95">
        <f t="shared" si="13"/>
        <v>20</v>
      </c>
      <c r="AA12" s="94">
        <v>0.0</v>
      </c>
      <c r="AB12" s="94">
        <v>0.0</v>
      </c>
      <c r="AC12" s="93">
        <v>1.0</v>
      </c>
      <c r="AD12" s="95">
        <f t="shared" si="14"/>
        <v>0</v>
      </c>
      <c r="AE12" s="94">
        <v>90.0</v>
      </c>
      <c r="AF12" s="94">
        <v>0.0</v>
      </c>
      <c r="AG12" s="94">
        <v>1.0</v>
      </c>
      <c r="AH12" s="95">
        <f t="shared" si="15"/>
        <v>90</v>
      </c>
      <c r="AI12" s="97">
        <f>iferror(VLOOKUP($F12&amp;"-"&amp;$G12,SUMATORIAS!$A$2:$K$81,2,False),"")</f>
        <v>33</v>
      </c>
      <c r="AJ12" s="143">
        <f>iferror(VLOOKUP($F12&amp;"-"&amp;$G12,SUMATORIAS!$A$2:$K$81,3,False),"")</f>
        <v>60</v>
      </c>
      <c r="AK12" s="97">
        <f>iferror(VLOOKUP($F12&amp;"-"&amp;$G12,SUMATORIAS!$A$2:$K$81,4,False),"")</f>
        <v>100</v>
      </c>
      <c r="AL12" s="97">
        <f>iferror(VLOOKUP($F12&amp;"-"&amp;$G12,SUMATORIAS!$A$2:$K$81,5,False),"")</f>
        <v>100</v>
      </c>
      <c r="AM12" s="97">
        <f>iferror(VLOOKUP($F12&amp;"-"&amp;$G12,SUMATORIAS!$A$2:$K$81,6,False),"")</f>
        <v>100</v>
      </c>
      <c r="AN12" s="97">
        <v>100.0</v>
      </c>
      <c r="AO12" s="97">
        <f>iferror(VLOOKUP($F12&amp;"-"&amp;$G12,SUMATORIAS!$A$2:$K$81,8,False),"")</f>
        <v>33</v>
      </c>
      <c r="AP12" s="97">
        <f>iferror(VLOOKUP($F12&amp;"-"&amp;$G12,SUMATORIAS!$A$2:$K$81,9,False),"")</f>
        <v>100</v>
      </c>
      <c r="AQ12" s="97">
        <f>iferror(VLOOKUP($F12&amp;"-"&amp;$G12,SUMATORIAS!$A$2:$K$81,10,False),"")</f>
        <v>60</v>
      </c>
      <c r="AR12" s="97">
        <f>iferror(VLOOKUP($F12&amp;"-"&amp;$G12,SUMATORIAS!$A$2:$K$81,11,False),"")</f>
        <v>100</v>
      </c>
      <c r="AS12" s="97"/>
      <c r="AT12" s="95">
        <f t="shared" si="20"/>
        <v>85.3</v>
      </c>
      <c r="AU12" s="97">
        <v>100.0</v>
      </c>
      <c r="AV12" s="97">
        <v>100.0</v>
      </c>
      <c r="AW12" s="97">
        <v>100.0</v>
      </c>
      <c r="AX12" s="97">
        <v>100.0</v>
      </c>
      <c r="AY12" s="97">
        <v>100.0</v>
      </c>
      <c r="AZ12" s="97">
        <v>100.0</v>
      </c>
      <c r="BA12" s="97">
        <v>100.0</v>
      </c>
      <c r="BB12" s="97">
        <v>100.0</v>
      </c>
      <c r="BC12" s="97">
        <v>100.0</v>
      </c>
      <c r="BD12" s="97">
        <v>100.0</v>
      </c>
      <c r="BE12" s="98">
        <f>ifna(VLOOKUP($M12,Cuestionario!$C$2:$F$45,3,FALSE),0)</f>
        <v>100</v>
      </c>
      <c r="BF12" s="98" t="str">
        <f>ifna(VLOOKUP($M12,Cuestionario!$C$2:$F$45,4,FALSE),0)</f>
        <v>control</v>
      </c>
      <c r="BG12" s="99">
        <f t="shared" si="17"/>
        <v>100</v>
      </c>
      <c r="BH12" s="97">
        <v>100.0</v>
      </c>
      <c r="BI12" s="97">
        <v>100.0</v>
      </c>
      <c r="BJ12" s="97">
        <v>100.0</v>
      </c>
      <c r="BK12" s="112">
        <v>0.0</v>
      </c>
      <c r="BL12" s="97">
        <v>100.0</v>
      </c>
      <c r="BM12" s="97">
        <v>100.0</v>
      </c>
      <c r="BN12" s="97">
        <v>100.0</v>
      </c>
      <c r="BO12" s="97">
        <v>100.0</v>
      </c>
      <c r="BP12" s="112">
        <v>0.0</v>
      </c>
      <c r="BQ12" s="146">
        <v>75.0</v>
      </c>
      <c r="BR12" s="113">
        <f>iferror(AVERAGE(BH12:BQ12)/2,0)</f>
        <v>38.75</v>
      </c>
      <c r="BS12" s="103">
        <v>0.0</v>
      </c>
      <c r="BT12" s="103">
        <v>100.0</v>
      </c>
      <c r="BU12" s="103">
        <v>100.0</v>
      </c>
      <c r="BV12" s="103">
        <v>100.0</v>
      </c>
      <c r="BW12" s="103">
        <v>100.0</v>
      </c>
      <c r="BX12" s="103">
        <v>100.0</v>
      </c>
      <c r="BY12" s="103">
        <v>100.0</v>
      </c>
      <c r="BZ12" s="103">
        <v>100.0</v>
      </c>
      <c r="CA12" s="97"/>
      <c r="CB12" s="95">
        <f t="shared" si="18"/>
        <v>87.5</v>
      </c>
    </row>
    <row r="13" ht="15.75" customHeight="1">
      <c r="A13" s="40" t="str">
        <f t="shared" si="2"/>
        <v>202060573-4</v>
      </c>
      <c r="B13" s="87">
        <f t="shared" si="3"/>
        <v>70</v>
      </c>
      <c r="C13" s="104">
        <v>9.0</v>
      </c>
      <c r="D13" s="105">
        <v>2.02060573E8</v>
      </c>
      <c r="E13" s="105">
        <v>4.0</v>
      </c>
      <c r="F13" s="105">
        <v>2.1004184E7</v>
      </c>
      <c r="G13" s="105">
        <v>2.0</v>
      </c>
      <c r="H13" s="105" t="s">
        <v>337</v>
      </c>
      <c r="I13" s="105" t="s">
        <v>338</v>
      </c>
      <c r="J13" s="105" t="s">
        <v>339</v>
      </c>
      <c r="K13" s="105">
        <v>1.0</v>
      </c>
      <c r="L13" s="105" t="s">
        <v>97</v>
      </c>
      <c r="M13" s="105" t="s">
        <v>340</v>
      </c>
      <c r="N13" s="90">
        <f t="shared" si="4"/>
        <v>25</v>
      </c>
      <c r="O13" s="90">
        <f t="shared" si="5"/>
        <v>85</v>
      </c>
      <c r="P13" s="90">
        <f t="shared" si="6"/>
        <v>55</v>
      </c>
      <c r="Q13" s="90">
        <f t="shared" si="7"/>
        <v>86</v>
      </c>
      <c r="R13" s="90">
        <f t="shared" si="8"/>
        <v>100</v>
      </c>
      <c r="S13" s="90">
        <f t="shared" si="9"/>
        <v>84</v>
      </c>
      <c r="T13" s="90">
        <f t="shared" si="10"/>
        <v>75</v>
      </c>
      <c r="U13" s="91">
        <f t="shared" si="11"/>
        <v>0</v>
      </c>
      <c r="V13" s="92">
        <f t="shared" si="12"/>
        <v>70</v>
      </c>
      <c r="W13" s="93">
        <v>20.0</v>
      </c>
      <c r="X13" s="94">
        <v>5.0</v>
      </c>
      <c r="Y13" s="94">
        <v>0.0</v>
      </c>
      <c r="Z13" s="95">
        <f t="shared" si="13"/>
        <v>25</v>
      </c>
      <c r="AA13" s="94">
        <v>60.0</v>
      </c>
      <c r="AB13" s="94">
        <v>25.0</v>
      </c>
      <c r="AC13" s="93">
        <v>1.0</v>
      </c>
      <c r="AD13" s="95">
        <f t="shared" si="14"/>
        <v>85</v>
      </c>
      <c r="AE13" s="94"/>
      <c r="AF13" s="94"/>
      <c r="AG13" s="94"/>
      <c r="AH13" s="95">
        <f t="shared" si="15"/>
        <v>0</v>
      </c>
      <c r="AI13" s="97">
        <f>iferror(VLOOKUP($F13&amp;"-"&amp;$G13,SUMATORIAS!$A$2:$K$81,2,False),"")</f>
        <v>100</v>
      </c>
      <c r="AJ13" s="143">
        <f>iferror(VLOOKUP($F13&amp;"-"&amp;$G13,SUMATORIAS!$A$2:$K$81,3,False),"")</f>
        <v>100</v>
      </c>
      <c r="AK13" s="97">
        <f>iferror(VLOOKUP($F13&amp;"-"&amp;$G13,SUMATORIAS!$A$2:$K$81,4,False),"")</f>
        <v>100</v>
      </c>
      <c r="AL13" s="97">
        <f>iferror(VLOOKUP($F13&amp;"-"&amp;$G13,SUMATORIAS!$A$2:$K$81,5,False),"")</f>
        <v>60</v>
      </c>
      <c r="AM13" s="97">
        <f>iferror(VLOOKUP($F13&amp;"-"&amp;$G13,SUMATORIAS!$A$2:$K$81,6,False),"")</f>
        <v>100</v>
      </c>
      <c r="AN13" s="97">
        <v>100.0</v>
      </c>
      <c r="AO13" s="97">
        <f>iferror(VLOOKUP($F13&amp;"-"&amp;$G13,SUMATORIAS!$A$2:$K$81,8,False),"")</f>
        <v>60</v>
      </c>
      <c r="AP13" s="97">
        <f>iferror(VLOOKUP($F13&amp;"-"&amp;$G13,SUMATORIAS!$A$2:$K$81,9,False),"")</f>
        <v>100</v>
      </c>
      <c r="AQ13" s="97">
        <f>iferror(VLOOKUP($F13&amp;"-"&amp;$G13,SUMATORIAS!$A$2:$K$81,10,False),"")</f>
        <v>40</v>
      </c>
      <c r="AR13" s="97">
        <f>iferror(VLOOKUP($F13&amp;"-"&amp;$G13,SUMATORIAS!$A$2:$K$81,11,False),"")</f>
        <v>100</v>
      </c>
      <c r="AS13" s="97"/>
      <c r="AT13" s="95">
        <f>iferror(AVERAGE(AI13:AS13),0)</f>
        <v>86</v>
      </c>
      <c r="AU13" s="97">
        <v>100.0</v>
      </c>
      <c r="AV13" s="97">
        <v>100.0</v>
      </c>
      <c r="AW13" s="97">
        <v>100.0</v>
      </c>
      <c r="AX13" s="97">
        <v>100.0</v>
      </c>
      <c r="AY13" s="97">
        <v>100.0</v>
      </c>
      <c r="AZ13" s="97">
        <v>100.0</v>
      </c>
      <c r="BA13" s="97">
        <v>100.0</v>
      </c>
      <c r="BB13" s="97">
        <v>100.0</v>
      </c>
      <c r="BC13" s="97">
        <v>100.0</v>
      </c>
      <c r="BD13" s="97">
        <v>100.0</v>
      </c>
      <c r="BE13" s="98">
        <f>ifna(VLOOKUP($M13,Cuestionario!$C$2:$F$45,3,FALSE),0)</f>
        <v>100</v>
      </c>
      <c r="BF13" s="98" t="str">
        <f>ifna(VLOOKUP($M13,Cuestionario!$C$2:$F$45,4,FALSE),0)</f>
        <v>tarea</v>
      </c>
      <c r="BG13" s="99">
        <f t="shared" si="17"/>
        <v>100</v>
      </c>
      <c r="BH13" s="97">
        <v>95.0</v>
      </c>
      <c r="BI13" s="97">
        <v>100.0</v>
      </c>
      <c r="BJ13" s="97">
        <v>100.0</v>
      </c>
      <c r="BK13" s="97">
        <v>75.0</v>
      </c>
      <c r="BL13" s="97">
        <v>100.0</v>
      </c>
      <c r="BM13" s="97">
        <v>100.0</v>
      </c>
      <c r="BN13" s="97">
        <v>40.0</v>
      </c>
      <c r="BO13" s="97">
        <v>50.0</v>
      </c>
      <c r="BP13" s="97">
        <v>80.0</v>
      </c>
      <c r="BQ13" s="97">
        <v>20.0</v>
      </c>
      <c r="BR13" s="144">
        <f>iferror((sum(BH13:BQ13,BE13)-small(BH13:BQ13,1))/10,0)</f>
        <v>84</v>
      </c>
      <c r="BS13" s="103">
        <v>100.0</v>
      </c>
      <c r="BT13" s="103">
        <v>100.0</v>
      </c>
      <c r="BU13" s="103">
        <v>100.0</v>
      </c>
      <c r="BV13" s="103">
        <v>100.0</v>
      </c>
      <c r="BW13" s="103">
        <v>100.0</v>
      </c>
      <c r="BX13" s="103">
        <v>0.0</v>
      </c>
      <c r="BY13" s="103">
        <v>100.0</v>
      </c>
      <c r="BZ13" s="103">
        <v>0.0</v>
      </c>
      <c r="CA13" s="97"/>
      <c r="CB13" s="95">
        <f t="shared" si="18"/>
        <v>75</v>
      </c>
    </row>
    <row r="14" ht="15.75" customHeight="1">
      <c r="A14" s="40" t="str">
        <f t="shared" si="2"/>
        <v>202169524-9</v>
      </c>
      <c r="B14" s="87">
        <f t="shared" si="3"/>
        <v>66</v>
      </c>
      <c r="C14" s="104">
        <v>10.0</v>
      </c>
      <c r="D14" s="105">
        <v>2.02169524E8</v>
      </c>
      <c r="E14" s="105">
        <v>9.0</v>
      </c>
      <c r="F14" s="105">
        <v>2.0299214E7</v>
      </c>
      <c r="G14" s="105">
        <v>5.0</v>
      </c>
      <c r="H14" s="105" t="s">
        <v>341</v>
      </c>
      <c r="I14" s="105" t="s">
        <v>70</v>
      </c>
      <c r="J14" s="105" t="s">
        <v>342</v>
      </c>
      <c r="K14" s="105">
        <v>1.0</v>
      </c>
      <c r="L14" s="105" t="s">
        <v>62</v>
      </c>
      <c r="M14" s="105" t="s">
        <v>343</v>
      </c>
      <c r="N14" s="90">
        <f t="shared" si="4"/>
        <v>18</v>
      </c>
      <c r="O14" s="90">
        <f t="shared" si="5"/>
        <v>85</v>
      </c>
      <c r="P14" s="90">
        <f t="shared" si="6"/>
        <v>61</v>
      </c>
      <c r="Q14" s="90">
        <f t="shared" si="7"/>
        <v>89.5</v>
      </c>
      <c r="R14" s="90">
        <f t="shared" si="8"/>
        <v>93.2</v>
      </c>
      <c r="S14" s="90">
        <f t="shared" si="9"/>
        <v>44.75</v>
      </c>
      <c r="T14" s="90">
        <f t="shared" si="10"/>
        <v>79.375</v>
      </c>
      <c r="U14" s="91">
        <f t="shared" si="11"/>
        <v>37</v>
      </c>
      <c r="V14" s="111">
        <f t="shared" si="12"/>
        <v>66</v>
      </c>
      <c r="W14" s="93">
        <v>18.0</v>
      </c>
      <c r="X14" s="94">
        <v>0.0</v>
      </c>
      <c r="Y14" s="94">
        <v>0.0</v>
      </c>
      <c r="Z14" s="95">
        <f t="shared" si="13"/>
        <v>18</v>
      </c>
      <c r="AA14" s="94">
        <v>50.0</v>
      </c>
      <c r="AB14" s="94">
        <v>35.0</v>
      </c>
      <c r="AC14" s="93">
        <v>1.0</v>
      </c>
      <c r="AD14" s="95">
        <f t="shared" si="14"/>
        <v>85</v>
      </c>
      <c r="AE14" s="94">
        <v>37.0</v>
      </c>
      <c r="AF14" s="94">
        <v>0.0</v>
      </c>
      <c r="AG14" s="94">
        <v>1.0</v>
      </c>
      <c r="AH14" s="95">
        <f t="shared" si="15"/>
        <v>37</v>
      </c>
      <c r="AI14" s="97">
        <f>iferror(VLOOKUP($F14&amp;"-"&amp;$G14,SUMATORIAS!$A$2:$K$81,2,False),"")</f>
        <v>100</v>
      </c>
      <c r="AJ14" s="143">
        <f>iferror(VLOOKUP($F14&amp;"-"&amp;$G14,SUMATORIAS!$A$2:$K$81,3,False),"")</f>
        <v>60</v>
      </c>
      <c r="AK14" s="97">
        <f>iferror(VLOOKUP($F14&amp;"-"&amp;$G14,SUMATORIAS!$A$2:$K$81,4,False),"")</f>
        <v>100</v>
      </c>
      <c r="AL14" s="97">
        <f>iferror(VLOOKUP($F14&amp;"-"&amp;$G14,SUMATORIAS!$A$2:$K$81,5,False),"")</f>
        <v>50</v>
      </c>
      <c r="AM14" s="97">
        <f>iferror(VLOOKUP($F14&amp;"-"&amp;$G14,SUMATORIAS!$A$2:$K$81,6,False),"")</f>
        <v>100</v>
      </c>
      <c r="AN14" s="97">
        <v>100.0</v>
      </c>
      <c r="AO14" s="97">
        <v>100.0</v>
      </c>
      <c r="AP14" s="97">
        <f>iferror(VLOOKUP($F14&amp;"-"&amp;$G14,SUMATORIAS!$A$2:$K$81,9,False),"")</f>
        <v>75</v>
      </c>
      <c r="AQ14" s="97">
        <f>iferror(VLOOKUP($F14&amp;"-"&amp;$G14,SUMATORIAS!$A$2:$K$81,10,False),"")</f>
        <v>60</v>
      </c>
      <c r="AR14" s="97">
        <f>iferror(VLOOKUP($F14&amp;"-"&amp;$G14,SUMATORIAS!$A$2:$K$81,11,False),"")</f>
        <v>100</v>
      </c>
      <c r="AS14" s="97"/>
      <c r="AT14" s="95">
        <f>iferror((SUM(AI14:AR14)-SMALL(AI14:AR14,1)+100)/10,0)</f>
        <v>89.5</v>
      </c>
      <c r="AU14" s="97">
        <v>84.0</v>
      </c>
      <c r="AV14" s="97">
        <v>100.0</v>
      </c>
      <c r="AW14" s="97">
        <v>100.0</v>
      </c>
      <c r="AX14" s="97">
        <v>100.0</v>
      </c>
      <c r="AY14" s="97">
        <v>100.0</v>
      </c>
      <c r="AZ14" s="97">
        <v>100.0</v>
      </c>
      <c r="BA14" s="97">
        <v>100.0</v>
      </c>
      <c r="BB14" s="97">
        <v>50.0</v>
      </c>
      <c r="BC14" s="97">
        <v>98.0</v>
      </c>
      <c r="BD14" s="97">
        <v>100.0</v>
      </c>
      <c r="BE14" s="98">
        <f>ifna(VLOOKUP($M14,Cuestionario!$C$2:$F$45,3,FALSE),0)</f>
        <v>100</v>
      </c>
      <c r="BF14" s="98" t="str">
        <f>ifna(VLOOKUP($M14,Cuestionario!$C$2:$F$45,4,FALSE),0)</f>
        <v>control</v>
      </c>
      <c r="BG14" s="99">
        <f t="shared" si="17"/>
        <v>93.2</v>
      </c>
      <c r="BH14" s="97">
        <v>100.0</v>
      </c>
      <c r="BI14" s="97">
        <v>100.0</v>
      </c>
      <c r="BJ14" s="97">
        <v>100.0</v>
      </c>
      <c r="BK14" s="97">
        <v>100.0</v>
      </c>
      <c r="BL14" s="97">
        <v>100.0</v>
      </c>
      <c r="BM14" s="112">
        <v>0.0</v>
      </c>
      <c r="BN14" s="97">
        <v>95.0</v>
      </c>
      <c r="BO14" s="97">
        <v>100.0</v>
      </c>
      <c r="BP14" s="97">
        <v>100.0</v>
      </c>
      <c r="BQ14" s="97">
        <v>100.0</v>
      </c>
      <c r="BR14" s="113">
        <f>iferror(AVERAGE(BH14:BQ14)/2,0)</f>
        <v>44.75</v>
      </c>
      <c r="BS14" s="103">
        <v>100.0</v>
      </c>
      <c r="BT14" s="103">
        <v>100.0</v>
      </c>
      <c r="BU14" s="103">
        <v>25.0</v>
      </c>
      <c r="BV14" s="103">
        <v>100.0</v>
      </c>
      <c r="BW14" s="103">
        <v>100.0</v>
      </c>
      <c r="BX14" s="103">
        <v>100.0</v>
      </c>
      <c r="BY14" s="103">
        <v>10.0</v>
      </c>
      <c r="BZ14" s="103">
        <v>100.0</v>
      </c>
      <c r="CA14" s="97"/>
      <c r="CB14" s="95">
        <f t="shared" si="18"/>
        <v>79.375</v>
      </c>
    </row>
    <row r="15" ht="15.75" customHeight="1">
      <c r="A15" s="40" t="str">
        <f t="shared" si="2"/>
        <v>202066703-9</v>
      </c>
      <c r="B15" s="87">
        <f t="shared" si="3"/>
        <v>77</v>
      </c>
      <c r="C15" s="104">
        <v>11.0</v>
      </c>
      <c r="D15" s="105">
        <v>2.02066703E8</v>
      </c>
      <c r="E15" s="105">
        <v>9.0</v>
      </c>
      <c r="F15" s="105">
        <v>2.0598392E7</v>
      </c>
      <c r="G15" s="105">
        <v>9.0</v>
      </c>
      <c r="H15" s="105" t="s">
        <v>344</v>
      </c>
      <c r="I15" s="105" t="s">
        <v>345</v>
      </c>
      <c r="J15" s="105" t="s">
        <v>346</v>
      </c>
      <c r="K15" s="105">
        <v>1.0</v>
      </c>
      <c r="L15" s="105" t="s">
        <v>97</v>
      </c>
      <c r="M15" s="105" t="s">
        <v>347</v>
      </c>
      <c r="N15" s="90">
        <f t="shared" si="4"/>
        <v>100</v>
      </c>
      <c r="O15" s="90">
        <f t="shared" si="5"/>
        <v>60</v>
      </c>
      <c r="P15" s="90">
        <f t="shared" si="6"/>
        <v>80</v>
      </c>
      <c r="Q15" s="90">
        <f t="shared" si="7"/>
        <v>64.3</v>
      </c>
      <c r="R15" s="90">
        <f t="shared" si="8"/>
        <v>86.1</v>
      </c>
      <c r="S15" s="90">
        <f t="shared" si="9"/>
        <v>78</v>
      </c>
      <c r="T15" s="90">
        <f t="shared" si="10"/>
        <v>75</v>
      </c>
      <c r="U15" s="91">
        <f t="shared" si="11"/>
        <v>0</v>
      </c>
      <c r="V15" s="92">
        <f t="shared" si="12"/>
        <v>77</v>
      </c>
      <c r="W15" s="93">
        <v>20.0</v>
      </c>
      <c r="X15" s="94">
        <v>30.0</v>
      </c>
      <c r="Y15" s="94">
        <v>50.0</v>
      </c>
      <c r="Z15" s="95">
        <f t="shared" si="13"/>
        <v>100</v>
      </c>
      <c r="AA15" s="94">
        <v>60.0</v>
      </c>
      <c r="AB15" s="94">
        <v>0.0</v>
      </c>
      <c r="AC15" s="93">
        <v>1.0</v>
      </c>
      <c r="AD15" s="95">
        <f t="shared" si="14"/>
        <v>60</v>
      </c>
      <c r="AE15" s="94"/>
      <c r="AF15" s="94"/>
      <c r="AG15" s="94"/>
      <c r="AH15" s="95">
        <f t="shared" si="15"/>
        <v>0</v>
      </c>
      <c r="AI15" s="97">
        <f>iferror(VLOOKUP($F15&amp;"-"&amp;$G15,SUMATORIAS!$A$2:$K$81,2,False),"")</f>
        <v>100</v>
      </c>
      <c r="AJ15" s="143">
        <f>iferror(VLOOKUP($F15&amp;"-"&amp;$G15,SUMATORIAS!$A$2:$K$81,3,False),"")</f>
        <v>40</v>
      </c>
      <c r="AK15" s="97">
        <f>iferror(VLOOKUP($F15&amp;"-"&amp;$G15,SUMATORIAS!$A$2:$K$81,4,False),"")</f>
        <v>100</v>
      </c>
      <c r="AL15" s="97">
        <f>iferror(VLOOKUP($F15&amp;"-"&amp;$G15,SUMATORIAS!$A$2:$K$81,5,False),"")</f>
        <v>50</v>
      </c>
      <c r="AM15" s="97">
        <f>iferror(VLOOKUP($F15&amp;"-"&amp;$G15,SUMATORIAS!$A$2:$K$81,6,False),"")</f>
        <v>50</v>
      </c>
      <c r="AN15" s="97">
        <v>63.0</v>
      </c>
      <c r="AO15" s="97">
        <f>iferror(VLOOKUP($F15&amp;"-"&amp;$G15,SUMATORIAS!$A$2:$K$81,8,False),"")</f>
        <v>100</v>
      </c>
      <c r="AP15" s="97">
        <f>iferror(VLOOKUP($F15&amp;"-"&amp;$G15,SUMATORIAS!$A$2:$K$81,9,False),"")</f>
        <v>0</v>
      </c>
      <c r="AQ15" s="97">
        <f>iferror(VLOOKUP($F15&amp;"-"&amp;$G15,SUMATORIAS!$A$2:$K$81,10,False),"")</f>
        <v>40</v>
      </c>
      <c r="AR15" s="97">
        <f>iferror(VLOOKUP($F15&amp;"-"&amp;$G15,SUMATORIAS!$A$2:$K$81,11,False),"")</f>
        <v>100</v>
      </c>
      <c r="AS15" s="97"/>
      <c r="AT15" s="95">
        <f t="shared" ref="AT15:AT19" si="21">iferror(AVERAGE(AI15:AS15),0)</f>
        <v>64.3</v>
      </c>
      <c r="AU15" s="97">
        <v>100.0</v>
      </c>
      <c r="AV15" s="97">
        <v>100.0</v>
      </c>
      <c r="AW15" s="97">
        <v>100.0</v>
      </c>
      <c r="AX15" s="97">
        <v>100.0</v>
      </c>
      <c r="AY15" s="97">
        <v>0.0</v>
      </c>
      <c r="AZ15" s="97">
        <v>63.0</v>
      </c>
      <c r="BA15" s="97">
        <v>100.0</v>
      </c>
      <c r="BB15" s="97">
        <v>100.0</v>
      </c>
      <c r="BC15" s="97">
        <v>98.0</v>
      </c>
      <c r="BD15" s="97">
        <v>100.0</v>
      </c>
      <c r="BE15" s="98">
        <f>ifna(VLOOKUP($M15,Cuestionario!$C$2:$F$45,3,FALSE),0)</f>
        <v>0</v>
      </c>
      <c r="BF15" s="98">
        <f>ifna(VLOOKUP($M15,Cuestionario!$C$2:$F$45,4,FALSE),0)</f>
        <v>0</v>
      </c>
      <c r="BG15" s="99">
        <f t="shared" si="17"/>
        <v>86.1</v>
      </c>
      <c r="BH15" s="97">
        <v>100.0</v>
      </c>
      <c r="BI15" s="97">
        <v>100.0</v>
      </c>
      <c r="BJ15" s="97">
        <v>95.0</v>
      </c>
      <c r="BK15" s="97">
        <v>100.0</v>
      </c>
      <c r="BL15" s="97">
        <v>100.0</v>
      </c>
      <c r="BM15" s="97">
        <v>100.0</v>
      </c>
      <c r="BN15" s="97">
        <v>95.0</v>
      </c>
      <c r="BO15" s="97">
        <v>0.0</v>
      </c>
      <c r="BP15" s="97">
        <v>90.0</v>
      </c>
      <c r="BQ15" s="97">
        <v>0.0</v>
      </c>
      <c r="BR15" s="113">
        <f>iferror((sum(BH15:BQ15,BE15)-small(BH15:BQ15,1))/10,0)</f>
        <v>78</v>
      </c>
      <c r="BS15" s="103">
        <v>100.0</v>
      </c>
      <c r="BT15" s="103">
        <v>100.0</v>
      </c>
      <c r="BU15" s="103">
        <v>100.0</v>
      </c>
      <c r="BV15" s="103">
        <v>100.0</v>
      </c>
      <c r="BW15" s="103">
        <v>100.0</v>
      </c>
      <c r="BX15" s="103">
        <v>0.0</v>
      </c>
      <c r="BY15" s="103">
        <v>100.0</v>
      </c>
      <c r="BZ15" s="103">
        <v>0.0</v>
      </c>
      <c r="CA15" s="97"/>
      <c r="CB15" s="95">
        <f t="shared" si="18"/>
        <v>75</v>
      </c>
    </row>
    <row r="16" ht="15.75" customHeight="1">
      <c r="A16" s="40" t="str">
        <f t="shared" si="2"/>
        <v>202066606-7</v>
      </c>
      <c r="B16" s="87">
        <f t="shared" si="3"/>
        <v>65</v>
      </c>
      <c r="C16" s="104">
        <v>12.0</v>
      </c>
      <c r="D16" s="105">
        <v>2.02066606E8</v>
      </c>
      <c r="E16" s="105">
        <v>7.0</v>
      </c>
      <c r="F16" s="105">
        <v>2.0961579E7</v>
      </c>
      <c r="G16" s="105">
        <v>7.0</v>
      </c>
      <c r="H16" s="105" t="s">
        <v>348</v>
      </c>
      <c r="I16" s="105" t="s">
        <v>349</v>
      </c>
      <c r="J16" s="105" t="s">
        <v>350</v>
      </c>
      <c r="K16" s="105">
        <v>1.0</v>
      </c>
      <c r="L16" s="105" t="s">
        <v>97</v>
      </c>
      <c r="M16" s="105" t="s">
        <v>351</v>
      </c>
      <c r="N16" s="90">
        <f t="shared" si="4"/>
        <v>53</v>
      </c>
      <c r="O16" s="90">
        <f t="shared" si="5"/>
        <v>75</v>
      </c>
      <c r="P16" s="90">
        <f t="shared" si="6"/>
        <v>64</v>
      </c>
      <c r="Q16" s="90">
        <f t="shared" si="7"/>
        <v>81</v>
      </c>
      <c r="R16" s="90">
        <f t="shared" si="8"/>
        <v>69.2</v>
      </c>
      <c r="S16" s="90">
        <f t="shared" si="9"/>
        <v>42.25</v>
      </c>
      <c r="T16" s="90">
        <f t="shared" si="10"/>
        <v>93.25</v>
      </c>
      <c r="U16" s="91">
        <f t="shared" si="11"/>
        <v>0</v>
      </c>
      <c r="V16" s="111">
        <f t="shared" si="12"/>
        <v>65</v>
      </c>
      <c r="W16" s="93">
        <v>18.0</v>
      </c>
      <c r="X16" s="94">
        <v>20.0</v>
      </c>
      <c r="Y16" s="94">
        <v>15.0</v>
      </c>
      <c r="Z16" s="95">
        <f t="shared" si="13"/>
        <v>53</v>
      </c>
      <c r="AA16" s="94">
        <v>50.0</v>
      </c>
      <c r="AB16" s="94">
        <v>25.0</v>
      </c>
      <c r="AC16" s="93">
        <v>1.0</v>
      </c>
      <c r="AD16" s="95">
        <f t="shared" si="14"/>
        <v>75</v>
      </c>
      <c r="AE16" s="94"/>
      <c r="AF16" s="94"/>
      <c r="AG16" s="94"/>
      <c r="AH16" s="95">
        <f t="shared" si="15"/>
        <v>0</v>
      </c>
      <c r="AI16" s="97">
        <f>iferror(VLOOKUP($F16&amp;"-"&amp;$G16,SUMATORIAS!$A$2:$K$81,2,False),"")</f>
        <v>100</v>
      </c>
      <c r="AJ16" s="143">
        <f>iferror(VLOOKUP($F16&amp;"-"&amp;$G16,SUMATORIAS!$A$2:$K$81,3,False),"")</f>
        <v>100</v>
      </c>
      <c r="AK16" s="97">
        <f>iferror(VLOOKUP($F16&amp;"-"&amp;$G16,SUMATORIAS!$A$2:$K$81,4,False),"")</f>
        <v>100</v>
      </c>
      <c r="AL16" s="97">
        <f>iferror(VLOOKUP($F16&amp;"-"&amp;$G16,SUMATORIAS!$A$2:$K$81,5,False),"")</f>
        <v>80</v>
      </c>
      <c r="AM16" s="97">
        <f>iferror(VLOOKUP($F16&amp;"-"&amp;$G16,SUMATORIAS!$A$2:$K$81,6,False),"")</f>
        <v>100</v>
      </c>
      <c r="AN16" s="97">
        <v>0.0</v>
      </c>
      <c r="AO16" s="97">
        <f>iferror(VLOOKUP($F16&amp;"-"&amp;$G16,SUMATORIAS!$A$2:$K$81,8,False),"")</f>
        <v>100</v>
      </c>
      <c r="AP16" s="97">
        <f>iferror(VLOOKUP($F16&amp;"-"&amp;$G16,SUMATORIAS!$A$2:$K$81,9,False),"")</f>
        <v>50</v>
      </c>
      <c r="AQ16" s="97">
        <f>iferror(VLOOKUP($F16&amp;"-"&amp;$G16,SUMATORIAS!$A$2:$K$81,10,False),"")</f>
        <v>80</v>
      </c>
      <c r="AR16" s="97">
        <f>iferror(VLOOKUP($F16&amp;"-"&amp;$G16,SUMATORIAS!$A$2:$K$81,11,False),"")</f>
        <v>100</v>
      </c>
      <c r="AS16" s="97"/>
      <c r="AT16" s="95">
        <f t="shared" si="21"/>
        <v>81</v>
      </c>
      <c r="AU16" s="97">
        <v>100.0</v>
      </c>
      <c r="AV16" s="97">
        <v>97.0</v>
      </c>
      <c r="AW16" s="97">
        <v>100.0</v>
      </c>
      <c r="AX16" s="97">
        <v>100.0</v>
      </c>
      <c r="AY16" s="97">
        <v>100.0</v>
      </c>
      <c r="AZ16" s="97">
        <v>0.0</v>
      </c>
      <c r="BA16" s="97">
        <v>0.0</v>
      </c>
      <c r="BB16" s="97">
        <v>95.0</v>
      </c>
      <c r="BC16" s="97">
        <v>0.0</v>
      </c>
      <c r="BD16" s="97">
        <v>100.0</v>
      </c>
      <c r="BE16" s="98">
        <f>ifna(VLOOKUP($M16,Cuestionario!$C$2:$F$45,3,FALSE),0)</f>
        <v>0</v>
      </c>
      <c r="BF16" s="98">
        <f>ifna(VLOOKUP($M16,Cuestionario!$C$2:$F$45,4,FALSE),0)</f>
        <v>0</v>
      </c>
      <c r="BG16" s="99">
        <f t="shared" si="17"/>
        <v>69.2</v>
      </c>
      <c r="BH16" s="97">
        <v>100.0</v>
      </c>
      <c r="BI16" s="97">
        <v>100.0</v>
      </c>
      <c r="BJ16" s="97">
        <v>80.0</v>
      </c>
      <c r="BK16" s="97">
        <v>100.0</v>
      </c>
      <c r="BL16" s="97">
        <v>100.0</v>
      </c>
      <c r="BM16" s="97">
        <v>70.0</v>
      </c>
      <c r="BN16" s="112">
        <v>0.0</v>
      </c>
      <c r="BO16" s="97">
        <v>100.0</v>
      </c>
      <c r="BP16" s="97">
        <v>100.0</v>
      </c>
      <c r="BQ16" s="97">
        <v>95.0</v>
      </c>
      <c r="BR16" s="113">
        <f>iferror(AVERAGE(BH16:BQ16)/2,0)</f>
        <v>42.25</v>
      </c>
      <c r="BS16" s="103">
        <v>100.0</v>
      </c>
      <c r="BT16" s="103">
        <v>100.0</v>
      </c>
      <c r="BU16" s="103">
        <v>100.0</v>
      </c>
      <c r="BV16" s="103">
        <v>100.0</v>
      </c>
      <c r="BW16" s="103">
        <v>100.0</v>
      </c>
      <c r="BX16" s="103">
        <v>46.0</v>
      </c>
      <c r="BY16" s="103">
        <v>100.0</v>
      </c>
      <c r="BZ16" s="103">
        <v>100.0</v>
      </c>
      <c r="CA16" s="97"/>
      <c r="CB16" s="95">
        <f t="shared" si="18"/>
        <v>93.25</v>
      </c>
    </row>
    <row r="17" ht="15.75" customHeight="1">
      <c r="A17" s="40" t="str">
        <f t="shared" si="2"/>
        <v>202169554-0</v>
      </c>
      <c r="B17" s="87">
        <f t="shared" si="3"/>
        <v>0</v>
      </c>
      <c r="C17" s="104">
        <v>13.0</v>
      </c>
      <c r="D17" s="105">
        <v>2.02169554E8</v>
      </c>
      <c r="E17" s="105">
        <v>0.0</v>
      </c>
      <c r="F17" s="105">
        <v>1.8753878E7</v>
      </c>
      <c r="G17" s="105">
        <v>5.0</v>
      </c>
      <c r="H17" s="105" t="s">
        <v>352</v>
      </c>
      <c r="I17" s="105" t="s">
        <v>353</v>
      </c>
      <c r="J17" s="105" t="s">
        <v>354</v>
      </c>
      <c r="K17" s="105">
        <v>1.0</v>
      </c>
      <c r="L17" s="105" t="s">
        <v>62</v>
      </c>
      <c r="M17" s="105" t="s">
        <v>355</v>
      </c>
      <c r="N17" s="90">
        <f t="shared" si="4"/>
        <v>0</v>
      </c>
      <c r="O17" s="90">
        <f t="shared" si="5"/>
        <v>0</v>
      </c>
      <c r="P17" s="90">
        <f t="shared" si="6"/>
        <v>0</v>
      </c>
      <c r="Q17" s="90">
        <f t="shared" si="7"/>
        <v>0</v>
      </c>
      <c r="R17" s="90">
        <f t="shared" si="8"/>
        <v>10</v>
      </c>
      <c r="S17" s="90">
        <f t="shared" si="9"/>
        <v>5.8</v>
      </c>
      <c r="T17" s="90">
        <f t="shared" si="10"/>
        <v>0</v>
      </c>
      <c r="U17" s="91">
        <f t="shared" si="11"/>
        <v>0</v>
      </c>
      <c r="V17" s="92">
        <f t="shared" si="12"/>
        <v>0</v>
      </c>
      <c r="W17" s="93"/>
      <c r="X17" s="94"/>
      <c r="Y17" s="94"/>
      <c r="Z17" s="95">
        <f t="shared" si="13"/>
        <v>0</v>
      </c>
      <c r="AA17" s="94"/>
      <c r="AB17" s="94"/>
      <c r="AC17" s="93"/>
      <c r="AD17" s="95">
        <f t="shared" si="14"/>
        <v>0</v>
      </c>
      <c r="AE17" s="94"/>
      <c r="AF17" s="94"/>
      <c r="AG17" s="94"/>
      <c r="AH17" s="95">
        <f t="shared" si="15"/>
        <v>0</v>
      </c>
      <c r="AI17" s="97">
        <f>iferror(VLOOKUP($F17&amp;"-"&amp;$G17,SUMATORIAS!$A$2:$K$81,2,False),"")</f>
        <v>0</v>
      </c>
      <c r="AJ17" s="143">
        <f>iferror(VLOOKUP($F17&amp;"-"&amp;$G17,SUMATORIAS!$A$2:$K$81,3,False),"")</f>
        <v>0</v>
      </c>
      <c r="AK17" s="97">
        <f>iferror(VLOOKUP($F17&amp;"-"&amp;$G17,SUMATORIAS!$A$2:$K$81,4,False),"")</f>
        <v>0</v>
      </c>
      <c r="AL17" s="97">
        <f>iferror(VLOOKUP($F17&amp;"-"&amp;$G17,SUMATORIAS!$A$2:$K$81,5,False),"")</f>
        <v>0</v>
      </c>
      <c r="AM17" s="97" t="str">
        <f>iferror(VLOOKUP($F17&amp;"-"&amp;$G17,SUMATORIAS!$A$2:$K$81,6,False),"")</f>
        <v/>
      </c>
      <c r="AN17" s="106"/>
      <c r="AO17" s="97" t="str">
        <f>iferror(VLOOKUP($F17&amp;"-"&amp;$G17,SUMATORIAS!$A$2:$K$81,8,False),"")</f>
        <v/>
      </c>
      <c r="AP17" s="97" t="str">
        <f>iferror(VLOOKUP($F17&amp;"-"&amp;$G17,SUMATORIAS!$A$2:$K$81,9,False),"")</f>
        <v/>
      </c>
      <c r="AQ17" s="97" t="str">
        <f>iferror(VLOOKUP($F17&amp;"-"&amp;$G17,SUMATORIAS!$A$2:$K$81,10,False),"")</f>
        <v/>
      </c>
      <c r="AR17" s="97" t="str">
        <f>iferror(VLOOKUP($F17&amp;"-"&amp;$G17,SUMATORIAS!$A$2:$K$81,11,False),"")</f>
        <v/>
      </c>
      <c r="AS17" s="97"/>
      <c r="AT17" s="95">
        <f t="shared" si="21"/>
        <v>0</v>
      </c>
      <c r="AU17" s="97">
        <v>100.0</v>
      </c>
      <c r="AV17" s="97">
        <v>0.0</v>
      </c>
      <c r="AW17" s="97">
        <v>0.0</v>
      </c>
      <c r="AX17" s="97">
        <v>0.0</v>
      </c>
      <c r="AY17" s="97">
        <v>0.0</v>
      </c>
      <c r="AZ17" s="106"/>
      <c r="BA17" s="106"/>
      <c r="BB17" s="106"/>
      <c r="BC17" s="106"/>
      <c r="BD17" s="106"/>
      <c r="BE17" s="98">
        <f>ifna(VLOOKUP($M17,Cuestionario!$C$2:$F$45,3,FALSE),0)</f>
        <v>0</v>
      </c>
      <c r="BF17" s="98">
        <f>ifna(VLOOKUP($M17,Cuestionario!$C$2:$F$45,4,FALSE),0)</f>
        <v>0</v>
      </c>
      <c r="BG17" s="99">
        <f t="shared" si="17"/>
        <v>10</v>
      </c>
      <c r="BH17" s="97">
        <v>0.0</v>
      </c>
      <c r="BI17" s="97">
        <v>0.0</v>
      </c>
      <c r="BJ17" s="97">
        <v>0.0</v>
      </c>
      <c r="BK17" s="97">
        <v>0.0</v>
      </c>
      <c r="BL17" s="97">
        <v>0.0</v>
      </c>
      <c r="BM17" s="147">
        <v>0.0</v>
      </c>
      <c r="BN17" s="97">
        <v>58.0</v>
      </c>
      <c r="BO17" s="103">
        <v>0.0</v>
      </c>
      <c r="BP17" s="103">
        <v>0.0</v>
      </c>
      <c r="BQ17" s="146">
        <v>0.0</v>
      </c>
      <c r="BR17" s="144">
        <f>iferror(AVERAGE(BH17:BQ17),0)</f>
        <v>5.8</v>
      </c>
      <c r="BS17" s="103">
        <v>0.0</v>
      </c>
      <c r="BT17" s="103">
        <v>0.0</v>
      </c>
      <c r="BU17" s="103">
        <v>0.0</v>
      </c>
      <c r="BV17" s="103">
        <v>0.0</v>
      </c>
      <c r="BW17" s="103">
        <v>0.0</v>
      </c>
      <c r="BX17" s="103">
        <v>0.0</v>
      </c>
      <c r="BY17" s="103">
        <v>0.0</v>
      </c>
      <c r="BZ17" s="103">
        <v>0.0</v>
      </c>
      <c r="CA17" s="97"/>
      <c r="CB17" s="95">
        <f t="shared" si="18"/>
        <v>0</v>
      </c>
    </row>
    <row r="18" ht="15.75" customHeight="1">
      <c r="A18" s="40" t="str">
        <f t="shared" si="2"/>
        <v>202060675-7</v>
      </c>
      <c r="B18" s="87">
        <f t="shared" si="3"/>
        <v>79</v>
      </c>
      <c r="C18" s="104">
        <v>14.0</v>
      </c>
      <c r="D18" s="105">
        <v>2.02060675E8</v>
      </c>
      <c r="E18" s="105">
        <v>7.0</v>
      </c>
      <c r="F18" s="105">
        <v>2.1014535E7</v>
      </c>
      <c r="G18" s="105">
        <v>4.0</v>
      </c>
      <c r="H18" s="105" t="s">
        <v>356</v>
      </c>
      <c r="I18" s="105" t="s">
        <v>357</v>
      </c>
      <c r="J18" s="105" t="s">
        <v>358</v>
      </c>
      <c r="K18" s="105">
        <v>1.0</v>
      </c>
      <c r="L18" s="105" t="s">
        <v>97</v>
      </c>
      <c r="M18" s="105" t="s">
        <v>359</v>
      </c>
      <c r="N18" s="90">
        <f t="shared" si="4"/>
        <v>98</v>
      </c>
      <c r="O18" s="90">
        <f t="shared" si="5"/>
        <v>60</v>
      </c>
      <c r="P18" s="90">
        <f t="shared" si="6"/>
        <v>79</v>
      </c>
      <c r="Q18" s="90">
        <f t="shared" si="7"/>
        <v>70.2</v>
      </c>
      <c r="R18" s="90">
        <f t="shared" si="8"/>
        <v>100</v>
      </c>
      <c r="S18" s="90">
        <f t="shared" si="9"/>
        <v>82.3</v>
      </c>
      <c r="T18" s="90">
        <f t="shared" si="10"/>
        <v>88.75</v>
      </c>
      <c r="U18" s="91">
        <f t="shared" si="11"/>
        <v>0</v>
      </c>
      <c r="V18" s="92">
        <f t="shared" si="12"/>
        <v>79</v>
      </c>
      <c r="W18" s="93">
        <v>18.0</v>
      </c>
      <c r="X18" s="94">
        <v>30.0</v>
      </c>
      <c r="Y18" s="94">
        <v>50.0</v>
      </c>
      <c r="Z18" s="95">
        <f t="shared" si="13"/>
        <v>98</v>
      </c>
      <c r="AA18" s="94">
        <v>40.0</v>
      </c>
      <c r="AB18" s="94">
        <v>20.0</v>
      </c>
      <c r="AC18" s="93">
        <v>1.0</v>
      </c>
      <c r="AD18" s="95">
        <f t="shared" si="14"/>
        <v>60</v>
      </c>
      <c r="AE18" s="94"/>
      <c r="AF18" s="94"/>
      <c r="AG18" s="94"/>
      <c r="AH18" s="95">
        <f t="shared" si="15"/>
        <v>0</v>
      </c>
      <c r="AI18" s="97">
        <f>iferror(VLOOKUP($F18&amp;"-"&amp;$G18,SUMATORIAS!$A$2:$K$81,2,False),"")</f>
        <v>67</v>
      </c>
      <c r="AJ18" s="143">
        <f>iferror(VLOOKUP($F18&amp;"-"&amp;$G18,SUMATORIAS!$A$2:$K$81,3,False),"")</f>
        <v>100</v>
      </c>
      <c r="AK18" s="97">
        <f>iferror(VLOOKUP($F18&amp;"-"&amp;$G18,SUMATORIAS!$A$2:$K$81,4,False),"")</f>
        <v>0</v>
      </c>
      <c r="AL18" s="97">
        <f>iferror(VLOOKUP($F18&amp;"-"&amp;$G18,SUMATORIAS!$A$2:$K$81,5,False),"")</f>
        <v>100</v>
      </c>
      <c r="AM18" s="97">
        <f>iferror(VLOOKUP($F18&amp;"-"&amp;$G18,SUMATORIAS!$A$2:$K$81,6,False),"")</f>
        <v>75</v>
      </c>
      <c r="AN18" s="97">
        <v>100.0</v>
      </c>
      <c r="AO18" s="97">
        <f>iferror(VLOOKUP($F18&amp;"-"&amp;$G18,SUMATORIAS!$A$2:$K$81,8,False),"")</f>
        <v>100</v>
      </c>
      <c r="AP18" s="97">
        <f>iferror(VLOOKUP($F18&amp;"-"&amp;$G18,SUMATORIAS!$A$2:$K$81,9,False),"")</f>
        <v>100</v>
      </c>
      <c r="AQ18" s="97">
        <f>iferror(VLOOKUP($F18&amp;"-"&amp;$G18,SUMATORIAS!$A$2:$K$81,10,False),"")</f>
        <v>20</v>
      </c>
      <c r="AR18" s="97">
        <f>iferror(VLOOKUP($F18&amp;"-"&amp;$G18,SUMATORIAS!$A$2:$K$81,11,False),"")</f>
        <v>40</v>
      </c>
      <c r="AS18" s="97"/>
      <c r="AT18" s="95">
        <f t="shared" si="21"/>
        <v>70.2</v>
      </c>
      <c r="AU18" s="97">
        <v>100.0</v>
      </c>
      <c r="AV18" s="97">
        <v>100.0</v>
      </c>
      <c r="AW18" s="97">
        <v>100.0</v>
      </c>
      <c r="AX18" s="97">
        <v>100.0</v>
      </c>
      <c r="AY18" s="97">
        <v>100.0</v>
      </c>
      <c r="AZ18" s="97">
        <v>100.0</v>
      </c>
      <c r="BA18" s="97">
        <v>100.0</v>
      </c>
      <c r="BB18" s="97">
        <v>100.0</v>
      </c>
      <c r="BC18" s="97">
        <v>100.0</v>
      </c>
      <c r="BD18" s="97">
        <v>100.0</v>
      </c>
      <c r="BE18" s="98">
        <f>ifna(VLOOKUP($M18,Cuestionario!$C$2:$F$45,3,FALSE),0)</f>
        <v>100</v>
      </c>
      <c r="BF18" s="98" t="str">
        <f>ifna(VLOOKUP($M18,Cuestionario!$C$2:$F$45,4,FALSE),0)</f>
        <v>tarea</v>
      </c>
      <c r="BG18" s="99">
        <f t="shared" si="17"/>
        <v>100</v>
      </c>
      <c r="BH18" s="97">
        <v>100.0</v>
      </c>
      <c r="BI18" s="103">
        <v>100.0</v>
      </c>
      <c r="BJ18" s="97">
        <v>80.0</v>
      </c>
      <c r="BK18" s="97">
        <v>100.0</v>
      </c>
      <c r="BL18" s="97">
        <v>100.0</v>
      </c>
      <c r="BM18" s="103">
        <v>0.0</v>
      </c>
      <c r="BN18" s="97">
        <v>58.0</v>
      </c>
      <c r="BO18" s="97">
        <v>100.0</v>
      </c>
      <c r="BP18" s="97">
        <v>85.0</v>
      </c>
      <c r="BQ18" s="97">
        <v>0.0</v>
      </c>
      <c r="BR18" s="144">
        <f>iferror((sum(BH18:BQ18,BE18)-small(BH18:BQ18,1))/10,0)</f>
        <v>82.3</v>
      </c>
      <c r="BS18" s="103">
        <v>100.0</v>
      </c>
      <c r="BT18" s="103">
        <v>60.0</v>
      </c>
      <c r="BU18" s="103">
        <v>100.0</v>
      </c>
      <c r="BV18" s="103">
        <v>100.0</v>
      </c>
      <c r="BW18" s="103">
        <v>100.0</v>
      </c>
      <c r="BX18" s="103">
        <v>100.0</v>
      </c>
      <c r="BY18" s="103">
        <v>100.0</v>
      </c>
      <c r="BZ18" s="103">
        <v>50.0</v>
      </c>
      <c r="CA18" s="97"/>
      <c r="CB18" s="95">
        <f t="shared" si="18"/>
        <v>88.75</v>
      </c>
    </row>
    <row r="19" ht="15.75" customHeight="1">
      <c r="A19" s="40" t="str">
        <f t="shared" si="2"/>
        <v>202069554-7</v>
      </c>
      <c r="B19" s="87">
        <f t="shared" si="3"/>
        <v>0</v>
      </c>
      <c r="C19" s="104">
        <v>15.0</v>
      </c>
      <c r="D19" s="105">
        <v>2.02069554E8</v>
      </c>
      <c r="E19" s="105">
        <v>7.0</v>
      </c>
      <c r="F19" s="105">
        <v>2.064282E7</v>
      </c>
      <c r="G19" s="105">
        <v>1.0</v>
      </c>
      <c r="H19" s="105" t="s">
        <v>304</v>
      </c>
      <c r="I19" s="105" t="s">
        <v>360</v>
      </c>
      <c r="J19" s="105" t="s">
        <v>361</v>
      </c>
      <c r="K19" s="105">
        <v>1.0</v>
      </c>
      <c r="L19" s="105" t="s">
        <v>62</v>
      </c>
      <c r="M19" s="105" t="s">
        <v>362</v>
      </c>
      <c r="N19" s="90">
        <f t="shared" si="4"/>
        <v>0</v>
      </c>
      <c r="O19" s="90">
        <f t="shared" si="5"/>
        <v>0</v>
      </c>
      <c r="P19" s="90">
        <f t="shared" si="6"/>
        <v>0</v>
      </c>
      <c r="Q19" s="90">
        <f t="shared" si="7"/>
        <v>0</v>
      </c>
      <c r="R19" s="90">
        <f t="shared" si="8"/>
        <v>0</v>
      </c>
      <c r="S19" s="90">
        <f t="shared" si="9"/>
        <v>0</v>
      </c>
      <c r="T19" s="90">
        <f t="shared" si="10"/>
        <v>0</v>
      </c>
      <c r="U19" s="91">
        <f t="shared" si="11"/>
        <v>0</v>
      </c>
      <c r="V19" s="92">
        <f t="shared" si="12"/>
        <v>0</v>
      </c>
      <c r="W19" s="93"/>
      <c r="X19" s="94"/>
      <c r="Y19" s="94"/>
      <c r="Z19" s="95">
        <f t="shared" si="13"/>
        <v>0</v>
      </c>
      <c r="AA19" s="94"/>
      <c r="AB19" s="94"/>
      <c r="AC19" s="93"/>
      <c r="AD19" s="95">
        <f t="shared" si="14"/>
        <v>0</v>
      </c>
      <c r="AE19" s="94"/>
      <c r="AF19" s="94"/>
      <c r="AG19" s="94"/>
      <c r="AH19" s="95">
        <f t="shared" si="15"/>
        <v>0</v>
      </c>
      <c r="AI19" s="97" t="str">
        <f>iferror(VLOOKUP($F19&amp;"-"&amp;$G19,SUMATORIAS!$A$2:$K$81,2,False),"")</f>
        <v/>
      </c>
      <c r="AJ19" s="143" t="str">
        <f>iferror(VLOOKUP($F19&amp;"-"&amp;$G19,SUMATORIAS!$A$2:$K$81,3,False),"")</f>
        <v/>
      </c>
      <c r="AK19" s="97" t="str">
        <f>iferror(VLOOKUP($F19&amp;"-"&amp;$G19,SUMATORIAS!$A$2:$K$81,4,False),"")</f>
        <v/>
      </c>
      <c r="AL19" s="97" t="str">
        <f>iferror(VLOOKUP($F19&amp;"-"&amp;$G19,SUMATORIAS!$A$2:$K$81,5,False),"")</f>
        <v/>
      </c>
      <c r="AM19" s="97" t="str">
        <f>iferror(VLOOKUP($F19&amp;"-"&amp;$G19,SUMATORIAS!$A$2:$K$81,6,False),"")</f>
        <v/>
      </c>
      <c r="AN19" s="106"/>
      <c r="AO19" s="97" t="str">
        <f>iferror(VLOOKUP($F19&amp;"-"&amp;$G19,SUMATORIAS!$A$2:$K$81,8,False),"")</f>
        <v/>
      </c>
      <c r="AP19" s="97" t="str">
        <f>iferror(VLOOKUP($F19&amp;"-"&amp;$G19,SUMATORIAS!$A$2:$K$81,9,False),"")</f>
        <v/>
      </c>
      <c r="AQ19" s="97" t="str">
        <f>iferror(VLOOKUP($F19&amp;"-"&amp;$G19,SUMATORIAS!$A$2:$K$81,10,False),"")</f>
        <v/>
      </c>
      <c r="AR19" s="97" t="str">
        <f>iferror(VLOOKUP($F19&amp;"-"&amp;$G19,SUMATORIAS!$A$2:$K$81,11,False),"")</f>
        <v/>
      </c>
      <c r="AS19" s="97"/>
      <c r="AT19" s="95">
        <f t="shared" si="21"/>
        <v>0</v>
      </c>
      <c r="AU19" s="97">
        <v>0.0</v>
      </c>
      <c r="AV19" s="97">
        <v>0.0</v>
      </c>
      <c r="AW19" s="97">
        <v>0.0</v>
      </c>
      <c r="AX19" s="97">
        <v>0.0</v>
      </c>
      <c r="AY19" s="97">
        <v>0.0</v>
      </c>
      <c r="AZ19" s="106"/>
      <c r="BA19" s="106"/>
      <c r="BB19" s="106"/>
      <c r="BC19" s="106"/>
      <c r="BD19" s="106"/>
      <c r="BE19" s="98">
        <f>ifna(VLOOKUP($M19,Cuestionario!$C$2:$F$45,3,FALSE),0)</f>
        <v>0</v>
      </c>
      <c r="BF19" s="98">
        <f>ifna(VLOOKUP($M19,Cuestionario!$C$2:$F$45,4,FALSE),0)</f>
        <v>0</v>
      </c>
      <c r="BG19" s="99">
        <f t="shared" si="17"/>
        <v>0</v>
      </c>
      <c r="BH19" s="97">
        <v>0.0</v>
      </c>
      <c r="BI19" s="97">
        <v>0.0</v>
      </c>
      <c r="BJ19" s="97">
        <v>0.0</v>
      </c>
      <c r="BK19" s="97">
        <v>0.0</v>
      </c>
      <c r="BL19" s="97">
        <v>0.0</v>
      </c>
      <c r="BM19" s="97">
        <v>0.0</v>
      </c>
      <c r="BN19" s="97">
        <v>0.0</v>
      </c>
      <c r="BO19" s="97">
        <v>0.0</v>
      </c>
      <c r="BP19" s="97">
        <v>0.0</v>
      </c>
      <c r="BQ19" s="97">
        <v>0.0</v>
      </c>
      <c r="BR19" s="144">
        <f>iferror(AVERAGE(BH19:BQ19),0)</f>
        <v>0</v>
      </c>
      <c r="BS19" s="103">
        <v>0.0</v>
      </c>
      <c r="BT19" s="103">
        <v>0.0</v>
      </c>
      <c r="BU19" s="103">
        <v>0.0</v>
      </c>
      <c r="BV19" s="103">
        <v>0.0</v>
      </c>
      <c r="BW19" s="103">
        <v>0.0</v>
      </c>
      <c r="BX19" s="103">
        <v>0.0</v>
      </c>
      <c r="BY19" s="103">
        <v>0.0</v>
      </c>
      <c r="BZ19" s="103">
        <v>0.0</v>
      </c>
      <c r="CA19" s="97"/>
      <c r="CB19" s="95">
        <f t="shared" si="18"/>
        <v>0</v>
      </c>
    </row>
    <row r="20" ht="15.75" customHeight="1">
      <c r="A20" s="40" t="str">
        <f t="shared" si="2"/>
        <v>-</v>
      </c>
      <c r="B20" s="87" t="str">
        <f t="shared" si="3"/>
        <v/>
      </c>
      <c r="C20" s="119"/>
      <c r="D20" s="118"/>
      <c r="E20" s="118"/>
      <c r="F20" s="118"/>
      <c r="G20" s="118"/>
      <c r="H20" s="118"/>
      <c r="I20" s="118"/>
      <c r="J20" s="118"/>
      <c r="K20" s="40"/>
      <c r="L20" s="40"/>
      <c r="M20" s="40"/>
      <c r="N20" s="90"/>
      <c r="O20" s="90"/>
      <c r="P20" s="90"/>
      <c r="Q20" s="90"/>
      <c r="R20" s="90"/>
      <c r="S20" s="90"/>
      <c r="T20" s="90"/>
      <c r="U20" s="91"/>
      <c r="V20" s="92"/>
      <c r="W20" s="93"/>
      <c r="X20" s="94"/>
      <c r="Y20" s="94"/>
      <c r="Z20" s="95"/>
      <c r="AA20" s="94"/>
      <c r="AB20" s="94"/>
      <c r="AC20" s="93"/>
      <c r="AD20" s="148"/>
      <c r="AE20" s="94"/>
      <c r="AF20" s="94"/>
      <c r="AG20" s="94"/>
      <c r="AH20" s="95"/>
      <c r="AI20" s="97"/>
      <c r="AJ20" s="143"/>
      <c r="AK20" s="97"/>
      <c r="AL20" s="97"/>
      <c r="AM20" s="97"/>
      <c r="AN20" s="97"/>
      <c r="AO20" s="97"/>
      <c r="AP20" s="97"/>
      <c r="AQ20" s="97"/>
      <c r="AR20" s="97"/>
      <c r="AS20" s="97"/>
      <c r="AT20" s="95"/>
      <c r="AU20" s="97"/>
      <c r="AV20" s="106"/>
      <c r="AW20" s="106"/>
      <c r="AX20" s="106"/>
      <c r="AY20" s="106"/>
      <c r="AZ20" s="106"/>
      <c r="BA20" s="106"/>
      <c r="BB20" s="106"/>
      <c r="BC20" s="106"/>
      <c r="BD20" s="97"/>
      <c r="BE20" s="98"/>
      <c r="BF20" s="98"/>
      <c r="BG20" s="95"/>
      <c r="BH20" s="97"/>
      <c r="BI20" s="106"/>
      <c r="BJ20" s="106"/>
      <c r="BK20" s="106"/>
      <c r="BL20" s="106"/>
      <c r="BM20" s="106"/>
      <c r="BN20" s="106"/>
      <c r="BO20" s="106"/>
      <c r="BP20" s="106"/>
      <c r="BQ20" s="97"/>
      <c r="BR20" s="144"/>
      <c r="BS20" s="97"/>
      <c r="BT20" s="106"/>
      <c r="BU20" s="106"/>
      <c r="BV20" s="106"/>
      <c r="BW20" s="106"/>
      <c r="BX20" s="106"/>
      <c r="BY20" s="106"/>
      <c r="BZ20" s="106"/>
      <c r="CA20" s="97"/>
      <c r="CB20" s="95"/>
    </row>
    <row r="21" ht="15.75" customHeight="1">
      <c r="A21" s="40" t="str">
        <f t="shared" si="2"/>
        <v>-</v>
      </c>
      <c r="B21" s="87" t="str">
        <f t="shared" si="3"/>
        <v/>
      </c>
      <c r="C21" s="119"/>
      <c r="D21" s="118"/>
      <c r="E21" s="118"/>
      <c r="F21" s="118"/>
      <c r="G21" s="118"/>
      <c r="H21" s="118"/>
      <c r="I21" s="118"/>
      <c r="J21" s="118"/>
      <c r="K21" s="40"/>
      <c r="L21" s="40"/>
      <c r="M21" s="40"/>
      <c r="N21" s="90"/>
      <c r="O21" s="90"/>
      <c r="P21" s="90"/>
      <c r="Q21" s="90"/>
      <c r="R21" s="90"/>
      <c r="S21" s="90"/>
      <c r="T21" s="90"/>
      <c r="U21" s="91"/>
      <c r="V21" s="92"/>
      <c r="W21" s="93"/>
      <c r="X21" s="94"/>
      <c r="Y21" s="94"/>
      <c r="Z21" s="95"/>
      <c r="AA21" s="94"/>
      <c r="AB21" s="94"/>
      <c r="AC21" s="93"/>
      <c r="AD21" s="148"/>
      <c r="AE21" s="94"/>
      <c r="AF21" s="94"/>
      <c r="AG21" s="94"/>
      <c r="AH21" s="95"/>
      <c r="AI21" s="97"/>
      <c r="AJ21" s="143"/>
      <c r="AK21" s="97"/>
      <c r="AL21" s="97"/>
      <c r="AM21" s="97"/>
      <c r="AN21" s="97"/>
      <c r="AO21" s="97"/>
      <c r="AP21" s="97"/>
      <c r="AQ21" s="97"/>
      <c r="AR21" s="97"/>
      <c r="AS21" s="97"/>
      <c r="AT21" s="95"/>
      <c r="AU21" s="97"/>
      <c r="AV21" s="106"/>
      <c r="AW21" s="106"/>
      <c r="AX21" s="106"/>
      <c r="AY21" s="106"/>
      <c r="AZ21" s="106"/>
      <c r="BA21" s="106"/>
      <c r="BB21" s="106"/>
      <c r="BC21" s="106"/>
      <c r="BD21" s="97"/>
      <c r="BE21" s="98"/>
      <c r="BF21" s="98"/>
      <c r="BG21" s="95"/>
      <c r="BH21" s="97"/>
      <c r="BI21" s="106"/>
      <c r="BJ21" s="106"/>
      <c r="BK21" s="106"/>
      <c r="BL21" s="106"/>
      <c r="BM21" s="106"/>
      <c r="BN21" s="106"/>
      <c r="BO21" s="106"/>
      <c r="BP21" s="106"/>
      <c r="BQ21" s="97"/>
      <c r="BR21" s="144"/>
      <c r="BS21" s="97"/>
      <c r="BT21" s="106"/>
      <c r="BU21" s="106"/>
      <c r="BV21" s="106"/>
      <c r="BW21" s="106"/>
      <c r="BX21" s="106"/>
      <c r="BY21" s="106"/>
      <c r="BZ21" s="106"/>
      <c r="CA21" s="97"/>
      <c r="CB21" s="95"/>
    </row>
    <row r="22" ht="15.75" hidden="1" customHeight="1">
      <c r="A22" s="40" t="str">
        <f t="shared" si="2"/>
        <v>-</v>
      </c>
      <c r="B22" s="87" t="str">
        <f t="shared" si="3"/>
        <v/>
      </c>
      <c r="C22" s="119"/>
      <c r="D22" s="118"/>
      <c r="E22" s="118"/>
      <c r="F22" s="118"/>
      <c r="G22" s="118"/>
      <c r="H22" s="118"/>
      <c r="I22" s="118"/>
      <c r="J22" s="118"/>
      <c r="K22" s="40"/>
      <c r="L22" s="40"/>
      <c r="M22" s="40"/>
      <c r="N22" s="90"/>
      <c r="O22" s="90"/>
      <c r="P22" s="90"/>
      <c r="Q22" s="90"/>
      <c r="R22" s="90"/>
      <c r="S22" s="90"/>
      <c r="T22" s="90"/>
      <c r="U22" s="91"/>
      <c r="V22" s="92"/>
      <c r="W22" s="93"/>
      <c r="X22" s="94"/>
      <c r="Y22" s="94"/>
      <c r="Z22" s="95"/>
      <c r="AA22" s="94"/>
      <c r="AB22" s="94"/>
      <c r="AC22" s="93"/>
      <c r="AD22" s="148"/>
      <c r="AE22" s="94"/>
      <c r="AF22" s="94"/>
      <c r="AG22" s="94"/>
      <c r="AH22" s="95"/>
      <c r="AI22" s="97"/>
      <c r="AJ22" s="143"/>
      <c r="AK22" s="97"/>
      <c r="AL22" s="97"/>
      <c r="AM22" s="97"/>
      <c r="AN22" s="97"/>
      <c r="AO22" s="97"/>
      <c r="AP22" s="97"/>
      <c r="AQ22" s="97"/>
      <c r="AR22" s="97"/>
      <c r="AS22" s="97"/>
      <c r="AT22" s="95"/>
      <c r="AU22" s="97"/>
      <c r="AV22" s="106"/>
      <c r="AW22" s="106"/>
      <c r="AX22" s="106"/>
      <c r="AY22" s="106"/>
      <c r="AZ22" s="106"/>
      <c r="BA22" s="106"/>
      <c r="BB22" s="106"/>
      <c r="BC22" s="106"/>
      <c r="BD22" s="97"/>
      <c r="BE22" s="98"/>
      <c r="BF22" s="98"/>
      <c r="BG22" s="95"/>
      <c r="BH22" s="97"/>
      <c r="BI22" s="106"/>
      <c r="BJ22" s="106"/>
      <c r="BK22" s="106"/>
      <c r="BL22" s="106"/>
      <c r="BM22" s="106"/>
      <c r="BN22" s="106"/>
      <c r="BO22" s="106"/>
      <c r="BP22" s="106"/>
      <c r="BQ22" s="97"/>
      <c r="BR22" s="144"/>
      <c r="BS22" s="97"/>
      <c r="BT22" s="106"/>
      <c r="BU22" s="106"/>
      <c r="BV22" s="106"/>
      <c r="BW22" s="106"/>
      <c r="BX22" s="106"/>
      <c r="BY22" s="106"/>
      <c r="BZ22" s="106"/>
      <c r="CA22" s="97"/>
      <c r="CB22" s="95"/>
    </row>
    <row r="23" ht="15.75" hidden="1" customHeight="1">
      <c r="A23" s="40" t="str">
        <f t="shared" si="2"/>
        <v>-</v>
      </c>
      <c r="B23" s="87" t="str">
        <f t="shared" si="3"/>
        <v/>
      </c>
      <c r="C23" s="119"/>
      <c r="D23" s="118"/>
      <c r="E23" s="118"/>
      <c r="F23" s="118"/>
      <c r="G23" s="118"/>
      <c r="H23" s="118"/>
      <c r="I23" s="118"/>
      <c r="J23" s="118"/>
      <c r="K23" s="40"/>
      <c r="L23" s="40"/>
      <c r="M23" s="40"/>
      <c r="N23" s="90"/>
      <c r="O23" s="90"/>
      <c r="P23" s="90"/>
      <c r="Q23" s="90"/>
      <c r="R23" s="90"/>
      <c r="S23" s="90"/>
      <c r="T23" s="90"/>
      <c r="U23" s="91"/>
      <c r="V23" s="92"/>
      <c r="W23" s="93"/>
      <c r="X23" s="94"/>
      <c r="Y23" s="94"/>
      <c r="Z23" s="95"/>
      <c r="AA23" s="94"/>
      <c r="AB23" s="94"/>
      <c r="AC23" s="93"/>
      <c r="AD23" s="148"/>
      <c r="AE23" s="94"/>
      <c r="AF23" s="94"/>
      <c r="AG23" s="94"/>
      <c r="AH23" s="95"/>
      <c r="AI23" s="97"/>
      <c r="AJ23" s="143"/>
      <c r="AK23" s="97"/>
      <c r="AL23" s="97"/>
      <c r="AM23" s="97"/>
      <c r="AN23" s="97"/>
      <c r="AO23" s="97"/>
      <c r="AP23" s="97"/>
      <c r="AQ23" s="97"/>
      <c r="AR23" s="97"/>
      <c r="AS23" s="97"/>
      <c r="AT23" s="95"/>
      <c r="AU23" s="97"/>
      <c r="AV23" s="106"/>
      <c r="AW23" s="106"/>
      <c r="AX23" s="106"/>
      <c r="AY23" s="106"/>
      <c r="AZ23" s="106"/>
      <c r="BA23" s="106"/>
      <c r="BB23" s="106"/>
      <c r="BC23" s="106"/>
      <c r="BD23" s="97"/>
      <c r="BE23" s="98"/>
      <c r="BF23" s="98"/>
      <c r="BG23" s="95"/>
      <c r="BH23" s="97"/>
      <c r="BI23" s="106"/>
      <c r="BJ23" s="106"/>
      <c r="BK23" s="106"/>
      <c r="BL23" s="106"/>
      <c r="BM23" s="106"/>
      <c r="BN23" s="106"/>
      <c r="BO23" s="106"/>
      <c r="BP23" s="106"/>
      <c r="BQ23" s="97"/>
      <c r="BR23" s="144"/>
      <c r="BS23" s="97"/>
      <c r="BT23" s="106"/>
      <c r="BU23" s="106"/>
      <c r="BV23" s="106"/>
      <c r="BW23" s="106"/>
      <c r="BX23" s="106"/>
      <c r="BY23" s="106"/>
      <c r="BZ23" s="106"/>
      <c r="CA23" s="97"/>
      <c r="CB23" s="95"/>
    </row>
    <row r="24" ht="15.75" hidden="1" customHeight="1">
      <c r="A24" s="40" t="str">
        <f t="shared" si="2"/>
        <v>-</v>
      </c>
      <c r="B24" s="87" t="str">
        <f t="shared" si="3"/>
        <v/>
      </c>
      <c r="C24" s="119"/>
      <c r="D24" s="118"/>
      <c r="E24" s="118"/>
      <c r="F24" s="118"/>
      <c r="G24" s="118"/>
      <c r="H24" s="118"/>
      <c r="I24" s="118"/>
      <c r="J24" s="118"/>
      <c r="K24" s="40"/>
      <c r="L24" s="40"/>
      <c r="M24" s="40"/>
      <c r="N24" s="90"/>
      <c r="O24" s="90"/>
      <c r="P24" s="90"/>
      <c r="Q24" s="90"/>
      <c r="R24" s="90"/>
      <c r="S24" s="90"/>
      <c r="T24" s="90"/>
      <c r="U24" s="91"/>
      <c r="V24" s="92"/>
      <c r="W24" s="93"/>
      <c r="X24" s="94"/>
      <c r="Y24" s="94"/>
      <c r="Z24" s="95"/>
      <c r="AA24" s="94"/>
      <c r="AB24" s="94"/>
      <c r="AC24" s="93"/>
      <c r="AD24" s="148"/>
      <c r="AE24" s="94"/>
      <c r="AF24" s="94"/>
      <c r="AG24" s="94"/>
      <c r="AH24" s="95"/>
      <c r="AI24" s="97"/>
      <c r="AJ24" s="143"/>
      <c r="AK24" s="97"/>
      <c r="AL24" s="97"/>
      <c r="AM24" s="97"/>
      <c r="AN24" s="97"/>
      <c r="AO24" s="97"/>
      <c r="AP24" s="97"/>
      <c r="AQ24" s="97"/>
      <c r="AR24" s="97"/>
      <c r="AS24" s="97"/>
      <c r="AT24" s="95"/>
      <c r="AU24" s="97"/>
      <c r="AV24" s="106"/>
      <c r="AW24" s="106"/>
      <c r="AX24" s="106"/>
      <c r="AY24" s="106"/>
      <c r="AZ24" s="106"/>
      <c r="BA24" s="106"/>
      <c r="BB24" s="106"/>
      <c r="BC24" s="106"/>
      <c r="BD24" s="97"/>
      <c r="BE24" s="98"/>
      <c r="BF24" s="98"/>
      <c r="BG24" s="95"/>
      <c r="BH24" s="97"/>
      <c r="BI24" s="106"/>
      <c r="BJ24" s="106"/>
      <c r="BK24" s="106"/>
      <c r="BL24" s="106"/>
      <c r="BM24" s="106"/>
      <c r="BN24" s="106"/>
      <c r="BO24" s="106"/>
      <c r="BP24" s="106"/>
      <c r="BQ24" s="97"/>
      <c r="BR24" s="144"/>
      <c r="BS24" s="97"/>
      <c r="BT24" s="106"/>
      <c r="BU24" s="106"/>
      <c r="BV24" s="106"/>
      <c r="BW24" s="106"/>
      <c r="BX24" s="106"/>
      <c r="BY24" s="106"/>
      <c r="BZ24" s="106"/>
      <c r="CA24" s="97"/>
      <c r="CB24" s="95"/>
    </row>
    <row r="25" ht="15.75" hidden="1" customHeight="1">
      <c r="A25" s="40" t="str">
        <f t="shared" si="2"/>
        <v>-</v>
      </c>
      <c r="B25" s="87" t="str">
        <f t="shared" si="3"/>
        <v/>
      </c>
      <c r="C25" s="119"/>
      <c r="D25" s="118"/>
      <c r="E25" s="118"/>
      <c r="F25" s="118"/>
      <c r="G25" s="118"/>
      <c r="H25" s="118"/>
      <c r="I25" s="118"/>
      <c r="J25" s="118"/>
      <c r="K25" s="40"/>
      <c r="L25" s="40"/>
      <c r="M25" s="40"/>
      <c r="N25" s="90"/>
      <c r="O25" s="90"/>
      <c r="P25" s="90"/>
      <c r="Q25" s="90"/>
      <c r="R25" s="90"/>
      <c r="S25" s="90"/>
      <c r="T25" s="90"/>
      <c r="U25" s="91"/>
      <c r="V25" s="92"/>
      <c r="W25" s="93"/>
      <c r="X25" s="94"/>
      <c r="Y25" s="94"/>
      <c r="Z25" s="95"/>
      <c r="AA25" s="94"/>
      <c r="AB25" s="94"/>
      <c r="AC25" s="93"/>
      <c r="AD25" s="148"/>
      <c r="AE25" s="94"/>
      <c r="AF25" s="94"/>
      <c r="AG25" s="94"/>
      <c r="AH25" s="95"/>
      <c r="AI25" s="97"/>
      <c r="AJ25" s="143"/>
      <c r="AK25" s="97"/>
      <c r="AL25" s="97"/>
      <c r="AM25" s="97"/>
      <c r="AN25" s="97"/>
      <c r="AO25" s="97"/>
      <c r="AP25" s="97"/>
      <c r="AQ25" s="97"/>
      <c r="AR25" s="97"/>
      <c r="AS25" s="97"/>
      <c r="AT25" s="95"/>
      <c r="AU25" s="97"/>
      <c r="AV25" s="106"/>
      <c r="AW25" s="106"/>
      <c r="AX25" s="106"/>
      <c r="AY25" s="106"/>
      <c r="AZ25" s="106"/>
      <c r="BA25" s="106"/>
      <c r="BB25" s="106"/>
      <c r="BC25" s="106"/>
      <c r="BD25" s="97"/>
      <c r="BE25" s="98"/>
      <c r="BF25" s="98"/>
      <c r="BG25" s="95"/>
      <c r="BH25" s="97"/>
      <c r="BI25" s="106"/>
      <c r="BJ25" s="106"/>
      <c r="BK25" s="106"/>
      <c r="BL25" s="106"/>
      <c r="BM25" s="106"/>
      <c r="BN25" s="106"/>
      <c r="BO25" s="106"/>
      <c r="BP25" s="106"/>
      <c r="BQ25" s="97"/>
      <c r="BR25" s="144"/>
      <c r="BS25" s="97"/>
      <c r="BT25" s="106"/>
      <c r="BU25" s="106"/>
      <c r="BV25" s="106"/>
      <c r="BW25" s="106"/>
      <c r="BX25" s="106"/>
      <c r="BY25" s="106"/>
      <c r="BZ25" s="106"/>
      <c r="CA25" s="97"/>
      <c r="CB25" s="95"/>
    </row>
    <row r="26" ht="15.75" hidden="1" customHeight="1">
      <c r="A26" s="40" t="str">
        <f t="shared" si="2"/>
        <v>-</v>
      </c>
      <c r="B26" s="87" t="str">
        <f t="shared" si="3"/>
        <v/>
      </c>
      <c r="C26" s="119"/>
      <c r="D26" s="118"/>
      <c r="E26" s="118"/>
      <c r="F26" s="118"/>
      <c r="G26" s="118"/>
      <c r="H26" s="118"/>
      <c r="I26" s="118"/>
      <c r="J26" s="118"/>
      <c r="K26" s="40"/>
      <c r="L26" s="40"/>
      <c r="M26" s="40"/>
      <c r="N26" s="90"/>
      <c r="O26" s="90"/>
      <c r="P26" s="90"/>
      <c r="Q26" s="90"/>
      <c r="R26" s="90"/>
      <c r="S26" s="90"/>
      <c r="T26" s="90"/>
      <c r="U26" s="91"/>
      <c r="V26" s="92"/>
      <c r="W26" s="93"/>
      <c r="X26" s="94"/>
      <c r="Y26" s="94"/>
      <c r="Z26" s="95"/>
      <c r="AA26" s="94"/>
      <c r="AB26" s="94"/>
      <c r="AC26" s="93"/>
      <c r="AD26" s="148"/>
      <c r="AE26" s="94"/>
      <c r="AF26" s="94"/>
      <c r="AG26" s="94"/>
      <c r="AH26" s="95"/>
      <c r="AI26" s="97"/>
      <c r="AJ26" s="143"/>
      <c r="AK26" s="97"/>
      <c r="AL26" s="97"/>
      <c r="AM26" s="97"/>
      <c r="AN26" s="97"/>
      <c r="AO26" s="97"/>
      <c r="AP26" s="97"/>
      <c r="AQ26" s="97"/>
      <c r="AR26" s="97"/>
      <c r="AS26" s="97"/>
      <c r="AT26" s="95"/>
      <c r="AU26" s="97"/>
      <c r="AV26" s="106"/>
      <c r="AW26" s="106"/>
      <c r="AX26" s="106"/>
      <c r="AY26" s="106"/>
      <c r="AZ26" s="106"/>
      <c r="BA26" s="106"/>
      <c r="BB26" s="106"/>
      <c r="BC26" s="106"/>
      <c r="BD26" s="97"/>
      <c r="BE26" s="98"/>
      <c r="BF26" s="98"/>
      <c r="BG26" s="95"/>
      <c r="BH26" s="97"/>
      <c r="BI26" s="106"/>
      <c r="BJ26" s="106"/>
      <c r="BK26" s="106"/>
      <c r="BL26" s="106"/>
      <c r="BM26" s="106"/>
      <c r="BN26" s="106"/>
      <c r="BO26" s="106"/>
      <c r="BP26" s="106"/>
      <c r="BQ26" s="97"/>
      <c r="BR26" s="144"/>
      <c r="BS26" s="97"/>
      <c r="BT26" s="106"/>
      <c r="BU26" s="106"/>
      <c r="BV26" s="106"/>
      <c r="BW26" s="106"/>
      <c r="BX26" s="106"/>
      <c r="BY26" s="106"/>
      <c r="BZ26" s="106"/>
      <c r="CA26" s="97"/>
      <c r="CB26" s="95"/>
    </row>
    <row r="27" ht="15.75" hidden="1" customHeight="1">
      <c r="A27" s="40" t="str">
        <f t="shared" si="2"/>
        <v>-</v>
      </c>
      <c r="B27" s="87" t="str">
        <f t="shared" si="3"/>
        <v/>
      </c>
      <c r="C27" s="119"/>
      <c r="D27" s="118"/>
      <c r="E27" s="118"/>
      <c r="F27" s="118"/>
      <c r="G27" s="118"/>
      <c r="H27" s="118"/>
      <c r="I27" s="118"/>
      <c r="J27" s="118"/>
      <c r="K27" s="40"/>
      <c r="L27" s="40"/>
      <c r="M27" s="40"/>
      <c r="N27" s="90"/>
      <c r="O27" s="90"/>
      <c r="P27" s="90"/>
      <c r="Q27" s="90"/>
      <c r="R27" s="90"/>
      <c r="S27" s="90"/>
      <c r="T27" s="90"/>
      <c r="U27" s="91"/>
      <c r="V27" s="92"/>
      <c r="W27" s="93"/>
      <c r="X27" s="94"/>
      <c r="Y27" s="94"/>
      <c r="Z27" s="95"/>
      <c r="AA27" s="94"/>
      <c r="AB27" s="94"/>
      <c r="AC27" s="93"/>
      <c r="AD27" s="148"/>
      <c r="AE27" s="94"/>
      <c r="AF27" s="94"/>
      <c r="AG27" s="94"/>
      <c r="AH27" s="95"/>
      <c r="AI27" s="97"/>
      <c r="AJ27" s="143"/>
      <c r="AK27" s="97"/>
      <c r="AL27" s="97"/>
      <c r="AM27" s="97"/>
      <c r="AN27" s="97"/>
      <c r="AO27" s="97"/>
      <c r="AP27" s="97"/>
      <c r="AQ27" s="97"/>
      <c r="AR27" s="97"/>
      <c r="AS27" s="97"/>
      <c r="AT27" s="95"/>
      <c r="AU27" s="97"/>
      <c r="AV27" s="106"/>
      <c r="AW27" s="106"/>
      <c r="AX27" s="106"/>
      <c r="AY27" s="106"/>
      <c r="AZ27" s="106"/>
      <c r="BA27" s="106"/>
      <c r="BB27" s="106"/>
      <c r="BC27" s="106"/>
      <c r="BD27" s="97"/>
      <c r="BE27" s="98"/>
      <c r="BF27" s="98"/>
      <c r="BG27" s="95"/>
      <c r="BH27" s="97"/>
      <c r="BI27" s="106"/>
      <c r="BJ27" s="106"/>
      <c r="BK27" s="106"/>
      <c r="BL27" s="106"/>
      <c r="BM27" s="106"/>
      <c r="BN27" s="106"/>
      <c r="BO27" s="106"/>
      <c r="BP27" s="106"/>
      <c r="BQ27" s="97"/>
      <c r="BR27" s="144"/>
      <c r="BS27" s="97"/>
      <c r="BT27" s="106"/>
      <c r="BU27" s="106"/>
      <c r="BV27" s="106"/>
      <c r="BW27" s="106"/>
      <c r="BX27" s="106"/>
      <c r="BY27" s="106"/>
      <c r="BZ27" s="106"/>
      <c r="CA27" s="97"/>
      <c r="CB27" s="95"/>
    </row>
    <row r="28" ht="15.75" hidden="1" customHeight="1">
      <c r="A28" s="40" t="str">
        <f t="shared" si="2"/>
        <v>-</v>
      </c>
      <c r="B28" s="87" t="str">
        <f t="shared" si="3"/>
        <v/>
      </c>
      <c r="C28" s="119"/>
      <c r="D28" s="118"/>
      <c r="E28" s="118"/>
      <c r="F28" s="118"/>
      <c r="G28" s="118"/>
      <c r="H28" s="118"/>
      <c r="I28" s="118"/>
      <c r="J28" s="118"/>
      <c r="K28" s="40"/>
      <c r="L28" s="40"/>
      <c r="M28" s="40"/>
      <c r="N28" s="90"/>
      <c r="O28" s="90"/>
      <c r="P28" s="90"/>
      <c r="Q28" s="90"/>
      <c r="R28" s="90"/>
      <c r="S28" s="90"/>
      <c r="T28" s="90"/>
      <c r="U28" s="91"/>
      <c r="V28" s="92"/>
      <c r="W28" s="93"/>
      <c r="X28" s="94"/>
      <c r="Y28" s="94"/>
      <c r="Z28" s="95"/>
      <c r="AA28" s="94"/>
      <c r="AB28" s="94"/>
      <c r="AC28" s="93"/>
      <c r="AD28" s="148"/>
      <c r="AE28" s="94"/>
      <c r="AF28" s="94"/>
      <c r="AG28" s="94"/>
      <c r="AH28" s="95"/>
      <c r="AI28" s="97"/>
      <c r="AJ28" s="143"/>
      <c r="AK28" s="97"/>
      <c r="AL28" s="97"/>
      <c r="AM28" s="97"/>
      <c r="AN28" s="97"/>
      <c r="AO28" s="97"/>
      <c r="AP28" s="97"/>
      <c r="AQ28" s="97"/>
      <c r="AR28" s="97"/>
      <c r="AS28" s="97"/>
      <c r="AT28" s="95"/>
      <c r="AU28" s="97"/>
      <c r="AV28" s="106"/>
      <c r="AW28" s="106"/>
      <c r="AX28" s="106"/>
      <c r="AY28" s="106"/>
      <c r="AZ28" s="106"/>
      <c r="BA28" s="106"/>
      <c r="BB28" s="106"/>
      <c r="BC28" s="106"/>
      <c r="BD28" s="97"/>
      <c r="BE28" s="98"/>
      <c r="BF28" s="98"/>
      <c r="BG28" s="95"/>
      <c r="BH28" s="97"/>
      <c r="BI28" s="106"/>
      <c r="BJ28" s="106"/>
      <c r="BK28" s="106"/>
      <c r="BL28" s="106"/>
      <c r="BM28" s="106"/>
      <c r="BN28" s="106"/>
      <c r="BO28" s="106"/>
      <c r="BP28" s="106"/>
      <c r="BQ28" s="97"/>
      <c r="BR28" s="144"/>
      <c r="BS28" s="97"/>
      <c r="BT28" s="106"/>
      <c r="BU28" s="106"/>
      <c r="BV28" s="106"/>
      <c r="BW28" s="106"/>
      <c r="BX28" s="106"/>
      <c r="BY28" s="106"/>
      <c r="BZ28" s="106"/>
      <c r="CA28" s="97"/>
      <c r="CB28" s="95"/>
    </row>
    <row r="29" ht="15.75" hidden="1" customHeight="1">
      <c r="A29" s="40" t="str">
        <f t="shared" si="2"/>
        <v>-</v>
      </c>
      <c r="B29" s="87" t="str">
        <f t="shared" si="3"/>
        <v/>
      </c>
      <c r="C29" s="119"/>
      <c r="D29" s="118"/>
      <c r="E29" s="118"/>
      <c r="F29" s="118"/>
      <c r="G29" s="118"/>
      <c r="H29" s="118"/>
      <c r="I29" s="118"/>
      <c r="J29" s="118"/>
      <c r="K29" s="40"/>
      <c r="L29" s="40"/>
      <c r="M29" s="40"/>
      <c r="N29" s="90"/>
      <c r="O29" s="90"/>
      <c r="P29" s="90"/>
      <c r="Q29" s="90"/>
      <c r="R29" s="90"/>
      <c r="S29" s="90"/>
      <c r="T29" s="90"/>
      <c r="U29" s="91"/>
      <c r="V29" s="92"/>
      <c r="W29" s="93"/>
      <c r="X29" s="94"/>
      <c r="Y29" s="94"/>
      <c r="Z29" s="95"/>
      <c r="AA29" s="94"/>
      <c r="AB29" s="94"/>
      <c r="AC29" s="93"/>
      <c r="AD29" s="148"/>
      <c r="AE29" s="94"/>
      <c r="AF29" s="94"/>
      <c r="AG29" s="94"/>
      <c r="AH29" s="95"/>
      <c r="AI29" s="97"/>
      <c r="AJ29" s="143"/>
      <c r="AK29" s="97"/>
      <c r="AL29" s="97"/>
      <c r="AM29" s="97"/>
      <c r="AN29" s="97"/>
      <c r="AO29" s="97"/>
      <c r="AP29" s="97"/>
      <c r="AQ29" s="97"/>
      <c r="AR29" s="97"/>
      <c r="AS29" s="97"/>
      <c r="AT29" s="95"/>
      <c r="AU29" s="97"/>
      <c r="AV29" s="106"/>
      <c r="AW29" s="106"/>
      <c r="AX29" s="106"/>
      <c r="AY29" s="106"/>
      <c r="AZ29" s="106"/>
      <c r="BA29" s="106"/>
      <c r="BB29" s="106"/>
      <c r="BC29" s="106"/>
      <c r="BD29" s="97"/>
      <c r="BE29" s="98"/>
      <c r="BF29" s="98"/>
      <c r="BG29" s="95"/>
      <c r="BH29" s="97"/>
      <c r="BI29" s="106"/>
      <c r="BJ29" s="106"/>
      <c r="BK29" s="106"/>
      <c r="BL29" s="106"/>
      <c r="BM29" s="106"/>
      <c r="BN29" s="106"/>
      <c r="BO29" s="106"/>
      <c r="BP29" s="106"/>
      <c r="BQ29" s="97"/>
      <c r="BR29" s="144"/>
      <c r="BS29" s="97"/>
      <c r="BT29" s="106"/>
      <c r="BU29" s="106"/>
      <c r="BV29" s="106"/>
      <c r="BW29" s="106"/>
      <c r="BX29" s="106"/>
      <c r="BY29" s="106"/>
      <c r="BZ29" s="106"/>
      <c r="CA29" s="97"/>
      <c r="CB29" s="95"/>
    </row>
    <row r="30" ht="15.75" hidden="1" customHeight="1">
      <c r="A30" s="40" t="str">
        <f t="shared" si="2"/>
        <v>-</v>
      </c>
      <c r="B30" s="87" t="str">
        <f t="shared" si="3"/>
        <v/>
      </c>
      <c r="C30" s="119"/>
      <c r="D30" s="118"/>
      <c r="E30" s="118"/>
      <c r="F30" s="118"/>
      <c r="G30" s="118"/>
      <c r="H30" s="118"/>
      <c r="I30" s="118"/>
      <c r="J30" s="118"/>
      <c r="K30" s="40"/>
      <c r="L30" s="40"/>
      <c r="M30" s="40"/>
      <c r="N30" s="90"/>
      <c r="O30" s="90"/>
      <c r="P30" s="90"/>
      <c r="Q30" s="90"/>
      <c r="R30" s="90"/>
      <c r="S30" s="90"/>
      <c r="T30" s="90"/>
      <c r="U30" s="91"/>
      <c r="V30" s="92"/>
      <c r="W30" s="93"/>
      <c r="X30" s="94"/>
      <c r="Y30" s="94"/>
      <c r="Z30" s="95"/>
      <c r="AA30" s="94"/>
      <c r="AB30" s="94"/>
      <c r="AC30" s="93"/>
      <c r="AD30" s="148"/>
      <c r="AE30" s="94"/>
      <c r="AF30" s="94"/>
      <c r="AG30" s="94"/>
      <c r="AH30" s="95"/>
      <c r="AI30" s="97"/>
      <c r="AJ30" s="143"/>
      <c r="AK30" s="97"/>
      <c r="AL30" s="97"/>
      <c r="AM30" s="97"/>
      <c r="AN30" s="97"/>
      <c r="AO30" s="97"/>
      <c r="AP30" s="97"/>
      <c r="AQ30" s="97"/>
      <c r="AR30" s="97"/>
      <c r="AS30" s="97"/>
      <c r="AT30" s="95"/>
      <c r="AU30" s="97"/>
      <c r="AV30" s="106"/>
      <c r="AW30" s="106"/>
      <c r="AX30" s="106"/>
      <c r="AY30" s="106"/>
      <c r="AZ30" s="106"/>
      <c r="BA30" s="106"/>
      <c r="BB30" s="106"/>
      <c r="BC30" s="106"/>
      <c r="BD30" s="97"/>
      <c r="BE30" s="98"/>
      <c r="BF30" s="98"/>
      <c r="BG30" s="95"/>
      <c r="BH30" s="97"/>
      <c r="BI30" s="106"/>
      <c r="BJ30" s="106"/>
      <c r="BK30" s="106"/>
      <c r="BL30" s="106"/>
      <c r="BM30" s="106"/>
      <c r="BN30" s="106"/>
      <c r="BO30" s="106"/>
      <c r="BP30" s="106"/>
      <c r="BQ30" s="97"/>
      <c r="BR30" s="144"/>
      <c r="BS30" s="97"/>
      <c r="BT30" s="106"/>
      <c r="BU30" s="106"/>
      <c r="BV30" s="106"/>
      <c r="BW30" s="106"/>
      <c r="BX30" s="106"/>
      <c r="BY30" s="106"/>
      <c r="BZ30" s="106"/>
      <c r="CA30" s="97"/>
      <c r="CB30" s="95"/>
    </row>
    <row r="31" ht="15.75" hidden="1" customHeight="1">
      <c r="A31" s="40" t="str">
        <f t="shared" si="2"/>
        <v>-</v>
      </c>
      <c r="B31" s="87" t="str">
        <f t="shared" si="3"/>
        <v/>
      </c>
      <c r="C31" s="117"/>
      <c r="D31" s="118"/>
      <c r="E31" s="118"/>
      <c r="F31" s="118"/>
      <c r="G31" s="118"/>
      <c r="H31" s="118"/>
      <c r="I31" s="118"/>
      <c r="J31" s="118"/>
      <c r="K31" s="40"/>
      <c r="L31" s="40"/>
      <c r="M31" s="40"/>
      <c r="N31" s="90"/>
      <c r="O31" s="90"/>
      <c r="P31" s="90"/>
      <c r="Q31" s="90"/>
      <c r="R31" s="90"/>
      <c r="S31" s="90"/>
      <c r="T31" s="90"/>
      <c r="U31" s="91"/>
      <c r="V31" s="92"/>
      <c r="W31" s="93"/>
      <c r="X31" s="94"/>
      <c r="Y31" s="94"/>
      <c r="Z31" s="95"/>
      <c r="AA31" s="94"/>
      <c r="AB31" s="94"/>
      <c r="AC31" s="93"/>
      <c r="AD31" s="148"/>
      <c r="AE31" s="94"/>
      <c r="AF31" s="94"/>
      <c r="AG31" s="94"/>
      <c r="AH31" s="95"/>
      <c r="AI31" s="97"/>
      <c r="AJ31" s="143"/>
      <c r="AK31" s="97"/>
      <c r="AL31" s="97"/>
      <c r="AM31" s="97"/>
      <c r="AN31" s="97"/>
      <c r="AO31" s="97"/>
      <c r="AP31" s="97"/>
      <c r="AQ31" s="97"/>
      <c r="AR31" s="97"/>
      <c r="AS31" s="97"/>
      <c r="AT31" s="95"/>
      <c r="AU31" s="97"/>
      <c r="AV31" s="106"/>
      <c r="AW31" s="106"/>
      <c r="AX31" s="106"/>
      <c r="AY31" s="106"/>
      <c r="AZ31" s="106"/>
      <c r="BA31" s="106"/>
      <c r="BB31" s="106"/>
      <c r="BC31" s="106"/>
      <c r="BD31" s="97"/>
      <c r="BE31" s="98"/>
      <c r="BF31" s="98"/>
      <c r="BG31" s="95"/>
      <c r="BH31" s="97"/>
      <c r="BI31" s="106"/>
      <c r="BJ31" s="106"/>
      <c r="BK31" s="106"/>
      <c r="BL31" s="106"/>
      <c r="BM31" s="106"/>
      <c r="BN31" s="106"/>
      <c r="BO31" s="106"/>
      <c r="BP31" s="106"/>
      <c r="BQ31" s="97"/>
      <c r="BR31" s="144"/>
      <c r="BS31" s="97"/>
      <c r="BT31" s="106"/>
      <c r="BU31" s="106"/>
      <c r="BV31" s="106"/>
      <c r="BW31" s="106"/>
      <c r="BX31" s="106"/>
      <c r="BY31" s="106"/>
      <c r="BZ31" s="106"/>
      <c r="CA31" s="97"/>
      <c r="CB31" s="95"/>
    </row>
    <row r="32" ht="15.75" hidden="1" customHeight="1">
      <c r="A32" s="40" t="str">
        <f t="shared" si="2"/>
        <v>-</v>
      </c>
      <c r="B32" s="87" t="str">
        <f t="shared" si="3"/>
        <v/>
      </c>
      <c r="C32" s="117"/>
      <c r="D32" s="118"/>
      <c r="E32" s="118"/>
      <c r="F32" s="118"/>
      <c r="G32" s="118"/>
      <c r="H32" s="118"/>
      <c r="I32" s="118"/>
      <c r="J32" s="118"/>
      <c r="K32" s="40"/>
      <c r="L32" s="40"/>
      <c r="M32" s="40"/>
      <c r="N32" s="90"/>
      <c r="O32" s="90"/>
      <c r="P32" s="90"/>
      <c r="Q32" s="90"/>
      <c r="R32" s="90"/>
      <c r="S32" s="90"/>
      <c r="T32" s="90"/>
      <c r="U32" s="91"/>
      <c r="V32" s="92"/>
      <c r="W32" s="93"/>
      <c r="X32" s="94"/>
      <c r="Y32" s="94"/>
      <c r="Z32" s="95"/>
      <c r="AA32" s="94"/>
      <c r="AB32" s="94"/>
      <c r="AC32" s="93"/>
      <c r="AD32" s="148"/>
      <c r="AE32" s="94"/>
      <c r="AF32" s="94"/>
      <c r="AG32" s="94"/>
      <c r="AH32" s="95"/>
      <c r="AI32" s="97"/>
      <c r="AJ32" s="143"/>
      <c r="AK32" s="97"/>
      <c r="AL32" s="97"/>
      <c r="AM32" s="97"/>
      <c r="AN32" s="97"/>
      <c r="AO32" s="97"/>
      <c r="AP32" s="97"/>
      <c r="AQ32" s="97"/>
      <c r="AR32" s="97"/>
      <c r="AS32" s="97"/>
      <c r="AT32" s="95"/>
      <c r="AU32" s="97"/>
      <c r="AV32" s="106"/>
      <c r="AW32" s="106"/>
      <c r="AX32" s="106"/>
      <c r="AY32" s="106"/>
      <c r="AZ32" s="106"/>
      <c r="BA32" s="106"/>
      <c r="BB32" s="106"/>
      <c r="BC32" s="106"/>
      <c r="BD32" s="97"/>
      <c r="BE32" s="98"/>
      <c r="BF32" s="98"/>
      <c r="BG32" s="95"/>
      <c r="BH32" s="97"/>
      <c r="BI32" s="106"/>
      <c r="BJ32" s="106"/>
      <c r="BK32" s="106"/>
      <c r="BL32" s="106"/>
      <c r="BM32" s="106"/>
      <c r="BN32" s="106"/>
      <c r="BO32" s="106"/>
      <c r="BP32" s="106"/>
      <c r="BQ32" s="97"/>
      <c r="BR32" s="144"/>
      <c r="BS32" s="97"/>
      <c r="BT32" s="106"/>
      <c r="BU32" s="106"/>
      <c r="BV32" s="106"/>
      <c r="BW32" s="106"/>
      <c r="BX32" s="106"/>
      <c r="BY32" s="106"/>
      <c r="BZ32" s="106"/>
      <c r="CA32" s="97"/>
      <c r="CB32" s="95"/>
    </row>
    <row r="33" ht="15.75" hidden="1" customHeight="1">
      <c r="A33" s="40" t="str">
        <f t="shared" si="2"/>
        <v>-</v>
      </c>
      <c r="B33" s="87" t="str">
        <f t="shared" si="3"/>
        <v/>
      </c>
      <c r="C33" s="117"/>
      <c r="D33" s="118"/>
      <c r="E33" s="118"/>
      <c r="F33" s="118"/>
      <c r="G33" s="118"/>
      <c r="H33" s="118"/>
      <c r="I33" s="118"/>
      <c r="J33" s="118"/>
      <c r="K33" s="40"/>
      <c r="L33" s="40"/>
      <c r="M33" s="40"/>
      <c r="N33" s="90"/>
      <c r="O33" s="90"/>
      <c r="P33" s="90"/>
      <c r="Q33" s="90"/>
      <c r="R33" s="90"/>
      <c r="S33" s="90"/>
      <c r="T33" s="90"/>
      <c r="U33" s="91"/>
      <c r="V33" s="92"/>
      <c r="W33" s="93"/>
      <c r="X33" s="94"/>
      <c r="Y33" s="94"/>
      <c r="Z33" s="95"/>
      <c r="AA33" s="94"/>
      <c r="AB33" s="94"/>
      <c r="AC33" s="93"/>
      <c r="AD33" s="148"/>
      <c r="AE33" s="94"/>
      <c r="AF33" s="94"/>
      <c r="AG33" s="94"/>
      <c r="AH33" s="95"/>
      <c r="AI33" s="97"/>
      <c r="AJ33" s="143"/>
      <c r="AK33" s="97"/>
      <c r="AL33" s="97"/>
      <c r="AM33" s="97"/>
      <c r="AN33" s="97"/>
      <c r="AO33" s="97"/>
      <c r="AP33" s="97"/>
      <c r="AQ33" s="97"/>
      <c r="AR33" s="97"/>
      <c r="AS33" s="97"/>
      <c r="AT33" s="95"/>
      <c r="AU33" s="97"/>
      <c r="AV33" s="106"/>
      <c r="AW33" s="106"/>
      <c r="AX33" s="106"/>
      <c r="AY33" s="106"/>
      <c r="AZ33" s="106"/>
      <c r="BA33" s="106"/>
      <c r="BB33" s="106"/>
      <c r="BC33" s="106"/>
      <c r="BD33" s="97"/>
      <c r="BE33" s="98"/>
      <c r="BF33" s="98"/>
      <c r="BG33" s="95"/>
      <c r="BH33" s="97"/>
      <c r="BI33" s="106"/>
      <c r="BJ33" s="106"/>
      <c r="BK33" s="106"/>
      <c r="BL33" s="106"/>
      <c r="BM33" s="106"/>
      <c r="BN33" s="106"/>
      <c r="BO33" s="106"/>
      <c r="BP33" s="106"/>
      <c r="BQ33" s="97"/>
      <c r="BR33" s="144"/>
      <c r="BS33" s="97"/>
      <c r="BT33" s="106"/>
      <c r="BU33" s="106"/>
      <c r="BV33" s="106"/>
      <c r="BW33" s="106"/>
      <c r="BX33" s="106"/>
      <c r="BY33" s="106"/>
      <c r="BZ33" s="106"/>
      <c r="CA33" s="97"/>
      <c r="CB33" s="95"/>
    </row>
    <row r="34" ht="15.75" hidden="1" customHeight="1">
      <c r="A34" s="40" t="str">
        <f t="shared" si="2"/>
        <v>-</v>
      </c>
      <c r="B34" s="87" t="str">
        <f t="shared" si="3"/>
        <v/>
      </c>
      <c r="C34" s="117"/>
      <c r="D34" s="118"/>
      <c r="E34" s="118"/>
      <c r="F34" s="118"/>
      <c r="G34" s="118"/>
      <c r="H34" s="118"/>
      <c r="I34" s="118"/>
      <c r="J34" s="118"/>
      <c r="K34" s="40"/>
      <c r="L34" s="40"/>
      <c r="M34" s="40"/>
      <c r="N34" s="90"/>
      <c r="O34" s="90"/>
      <c r="P34" s="90"/>
      <c r="Q34" s="90"/>
      <c r="R34" s="90"/>
      <c r="S34" s="90"/>
      <c r="T34" s="90"/>
      <c r="U34" s="91"/>
      <c r="V34" s="92"/>
      <c r="W34" s="93"/>
      <c r="X34" s="94"/>
      <c r="Y34" s="94"/>
      <c r="Z34" s="95"/>
      <c r="AA34" s="94"/>
      <c r="AB34" s="94"/>
      <c r="AC34" s="93"/>
      <c r="AD34" s="148"/>
      <c r="AE34" s="94"/>
      <c r="AF34" s="94"/>
      <c r="AG34" s="94"/>
      <c r="AH34" s="95"/>
      <c r="AI34" s="97"/>
      <c r="AJ34" s="143"/>
      <c r="AK34" s="97"/>
      <c r="AL34" s="97"/>
      <c r="AM34" s="97"/>
      <c r="AN34" s="97"/>
      <c r="AO34" s="97"/>
      <c r="AP34" s="97"/>
      <c r="AQ34" s="97"/>
      <c r="AR34" s="97"/>
      <c r="AS34" s="97"/>
      <c r="AT34" s="95"/>
      <c r="AU34" s="97"/>
      <c r="AV34" s="106"/>
      <c r="AW34" s="106"/>
      <c r="AX34" s="106"/>
      <c r="AY34" s="106"/>
      <c r="AZ34" s="106"/>
      <c r="BA34" s="106"/>
      <c r="BB34" s="106"/>
      <c r="BC34" s="106"/>
      <c r="BD34" s="97"/>
      <c r="BE34" s="98"/>
      <c r="BF34" s="98"/>
      <c r="BG34" s="95"/>
      <c r="BH34" s="97"/>
      <c r="BI34" s="106"/>
      <c r="BJ34" s="106"/>
      <c r="BK34" s="106"/>
      <c r="BL34" s="106"/>
      <c r="BM34" s="106"/>
      <c r="BN34" s="106"/>
      <c r="BO34" s="106"/>
      <c r="BP34" s="106"/>
      <c r="BQ34" s="97"/>
      <c r="BR34" s="144"/>
      <c r="BS34" s="97"/>
      <c r="BT34" s="106"/>
      <c r="BU34" s="106"/>
      <c r="BV34" s="106"/>
      <c r="BW34" s="106"/>
      <c r="BX34" s="106"/>
      <c r="BY34" s="106"/>
      <c r="BZ34" s="106"/>
      <c r="CA34" s="97"/>
      <c r="CB34" s="95"/>
    </row>
    <row r="35" ht="15.75" hidden="1" customHeight="1">
      <c r="A35" s="40" t="str">
        <f t="shared" si="2"/>
        <v>-</v>
      </c>
      <c r="B35" s="87" t="str">
        <f t="shared" si="3"/>
        <v/>
      </c>
      <c r="C35" s="117"/>
      <c r="D35" s="118"/>
      <c r="E35" s="118"/>
      <c r="F35" s="118"/>
      <c r="G35" s="118"/>
      <c r="H35" s="118"/>
      <c r="I35" s="118"/>
      <c r="J35" s="118"/>
      <c r="K35" s="40"/>
      <c r="L35" s="40"/>
      <c r="M35" s="40"/>
      <c r="N35" s="90"/>
      <c r="O35" s="90"/>
      <c r="P35" s="90"/>
      <c r="Q35" s="90"/>
      <c r="R35" s="90"/>
      <c r="S35" s="90"/>
      <c r="T35" s="90"/>
      <c r="U35" s="91"/>
      <c r="V35" s="92"/>
      <c r="W35" s="93"/>
      <c r="X35" s="94"/>
      <c r="Y35" s="94"/>
      <c r="Z35" s="95"/>
      <c r="AA35" s="94"/>
      <c r="AB35" s="94"/>
      <c r="AC35" s="93"/>
      <c r="AD35" s="148"/>
      <c r="AE35" s="94"/>
      <c r="AF35" s="94"/>
      <c r="AG35" s="94"/>
      <c r="AH35" s="95"/>
      <c r="AI35" s="97"/>
      <c r="AJ35" s="143"/>
      <c r="AK35" s="97"/>
      <c r="AL35" s="97"/>
      <c r="AM35" s="97"/>
      <c r="AN35" s="97"/>
      <c r="AO35" s="97"/>
      <c r="AP35" s="97"/>
      <c r="AQ35" s="97"/>
      <c r="AR35" s="97"/>
      <c r="AS35" s="97"/>
      <c r="AT35" s="95"/>
      <c r="AU35" s="97"/>
      <c r="AV35" s="106"/>
      <c r="AW35" s="106"/>
      <c r="AX35" s="106"/>
      <c r="AY35" s="106"/>
      <c r="AZ35" s="106"/>
      <c r="BA35" s="106"/>
      <c r="BB35" s="106"/>
      <c r="BC35" s="106"/>
      <c r="BD35" s="97"/>
      <c r="BE35" s="98"/>
      <c r="BF35" s="98"/>
      <c r="BG35" s="95"/>
      <c r="BH35" s="97"/>
      <c r="BI35" s="106"/>
      <c r="BJ35" s="106"/>
      <c r="BK35" s="106"/>
      <c r="BL35" s="106"/>
      <c r="BM35" s="106"/>
      <c r="BN35" s="106"/>
      <c r="BO35" s="106"/>
      <c r="BP35" s="106"/>
      <c r="BQ35" s="97"/>
      <c r="BR35" s="144"/>
      <c r="BS35" s="97"/>
      <c r="BT35" s="106"/>
      <c r="BU35" s="106"/>
      <c r="BV35" s="106"/>
      <c r="BW35" s="106"/>
      <c r="BX35" s="106"/>
      <c r="BY35" s="106"/>
      <c r="BZ35" s="106"/>
      <c r="CA35" s="97"/>
      <c r="CB35" s="95"/>
    </row>
    <row r="36" ht="15.75" hidden="1" customHeight="1">
      <c r="A36" s="40" t="str">
        <f t="shared" si="2"/>
        <v>-</v>
      </c>
      <c r="B36" s="87" t="str">
        <f t="shared" si="3"/>
        <v/>
      </c>
      <c r="C36" s="117"/>
      <c r="D36" s="118"/>
      <c r="E36" s="118"/>
      <c r="F36" s="118"/>
      <c r="G36" s="118"/>
      <c r="H36" s="118"/>
      <c r="I36" s="118"/>
      <c r="J36" s="118"/>
      <c r="K36" s="40"/>
      <c r="L36" s="40"/>
      <c r="M36" s="40"/>
      <c r="N36" s="90"/>
      <c r="O36" s="90"/>
      <c r="P36" s="90"/>
      <c r="Q36" s="90"/>
      <c r="R36" s="90"/>
      <c r="S36" s="90"/>
      <c r="T36" s="90"/>
      <c r="U36" s="91"/>
      <c r="V36" s="92"/>
      <c r="W36" s="93"/>
      <c r="X36" s="94"/>
      <c r="Y36" s="94"/>
      <c r="Z36" s="95"/>
      <c r="AA36" s="94"/>
      <c r="AB36" s="94"/>
      <c r="AC36" s="93"/>
      <c r="AD36" s="95"/>
      <c r="AE36" s="94"/>
      <c r="AF36" s="94"/>
      <c r="AG36" s="94"/>
      <c r="AH36" s="95"/>
      <c r="AI36" s="97"/>
      <c r="AJ36" s="143"/>
      <c r="AK36" s="97"/>
      <c r="AL36" s="97"/>
      <c r="AM36" s="97"/>
      <c r="AN36" s="97"/>
      <c r="AO36" s="97"/>
      <c r="AP36" s="97"/>
      <c r="AQ36" s="97"/>
      <c r="AR36" s="97"/>
      <c r="AS36" s="97"/>
      <c r="AT36" s="95"/>
      <c r="AU36" s="97"/>
      <c r="AV36" s="106"/>
      <c r="AW36" s="106"/>
      <c r="AX36" s="106"/>
      <c r="AY36" s="106"/>
      <c r="AZ36" s="106"/>
      <c r="BA36" s="106"/>
      <c r="BB36" s="106"/>
      <c r="BC36" s="106"/>
      <c r="BD36" s="97"/>
      <c r="BE36" s="98"/>
      <c r="BF36" s="98"/>
      <c r="BG36" s="95"/>
      <c r="BH36" s="97"/>
      <c r="BI36" s="106"/>
      <c r="BJ36" s="106"/>
      <c r="BK36" s="106"/>
      <c r="BL36" s="106"/>
      <c r="BM36" s="106"/>
      <c r="BN36" s="106"/>
      <c r="BO36" s="106"/>
      <c r="BP36" s="106"/>
      <c r="BQ36" s="97"/>
      <c r="BR36" s="144"/>
      <c r="BS36" s="97"/>
      <c r="BT36" s="106"/>
      <c r="BU36" s="106"/>
      <c r="BV36" s="106"/>
      <c r="BW36" s="106"/>
      <c r="BX36" s="106"/>
      <c r="BY36" s="106"/>
      <c r="BZ36" s="106"/>
      <c r="CA36" s="97"/>
      <c r="CB36" s="95"/>
    </row>
    <row r="37" ht="15.75" hidden="1" customHeight="1">
      <c r="A37" s="40" t="str">
        <f t="shared" si="2"/>
        <v>-</v>
      </c>
      <c r="B37" s="87" t="str">
        <f t="shared" si="3"/>
        <v/>
      </c>
      <c r="C37" s="117"/>
      <c r="D37" s="118"/>
      <c r="E37" s="118"/>
      <c r="F37" s="118"/>
      <c r="G37" s="118"/>
      <c r="H37" s="118"/>
      <c r="I37" s="118"/>
      <c r="J37" s="118"/>
      <c r="K37" s="40"/>
      <c r="L37" s="40"/>
      <c r="M37" s="40"/>
      <c r="N37" s="90"/>
      <c r="O37" s="90"/>
      <c r="P37" s="90"/>
      <c r="Q37" s="90"/>
      <c r="R37" s="90"/>
      <c r="S37" s="90"/>
      <c r="T37" s="90"/>
      <c r="U37" s="91"/>
      <c r="V37" s="92"/>
      <c r="W37" s="93"/>
      <c r="X37" s="94"/>
      <c r="Y37" s="94"/>
      <c r="Z37" s="95"/>
      <c r="AA37" s="94"/>
      <c r="AB37" s="94"/>
      <c r="AC37" s="93"/>
      <c r="AD37" s="95"/>
      <c r="AE37" s="94"/>
      <c r="AF37" s="94"/>
      <c r="AG37" s="94"/>
      <c r="AH37" s="95"/>
      <c r="AI37" s="97"/>
      <c r="AJ37" s="143"/>
      <c r="AK37" s="97"/>
      <c r="AL37" s="97"/>
      <c r="AM37" s="97"/>
      <c r="AN37" s="97"/>
      <c r="AO37" s="97"/>
      <c r="AP37" s="97"/>
      <c r="AQ37" s="97"/>
      <c r="AR37" s="97"/>
      <c r="AS37" s="97"/>
      <c r="AT37" s="95"/>
      <c r="AU37" s="97"/>
      <c r="AV37" s="106"/>
      <c r="AW37" s="106"/>
      <c r="AX37" s="106"/>
      <c r="AY37" s="106"/>
      <c r="AZ37" s="106"/>
      <c r="BA37" s="106"/>
      <c r="BB37" s="106"/>
      <c r="BC37" s="106"/>
      <c r="BD37" s="97"/>
      <c r="BE37" s="98"/>
      <c r="BF37" s="98"/>
      <c r="BG37" s="95"/>
      <c r="BH37" s="97"/>
      <c r="BI37" s="106"/>
      <c r="BJ37" s="106"/>
      <c r="BK37" s="106"/>
      <c r="BL37" s="106"/>
      <c r="BM37" s="106"/>
      <c r="BN37" s="106"/>
      <c r="BO37" s="106"/>
      <c r="BP37" s="106"/>
      <c r="BQ37" s="97"/>
      <c r="BR37" s="144"/>
      <c r="BS37" s="97"/>
      <c r="BT37" s="106"/>
      <c r="BU37" s="106"/>
      <c r="BV37" s="106"/>
      <c r="BW37" s="106"/>
      <c r="BX37" s="106"/>
      <c r="BY37" s="106"/>
      <c r="BZ37" s="106"/>
      <c r="CA37" s="97"/>
      <c r="CB37" s="95"/>
    </row>
    <row r="38" ht="15.75" hidden="1" customHeight="1">
      <c r="A38" s="40" t="str">
        <f t="shared" si="2"/>
        <v>-</v>
      </c>
      <c r="B38" s="87" t="str">
        <f t="shared" si="3"/>
        <v/>
      </c>
      <c r="C38" s="117"/>
      <c r="D38" s="118"/>
      <c r="E38" s="118"/>
      <c r="F38" s="118"/>
      <c r="G38" s="118"/>
      <c r="H38" s="118"/>
      <c r="I38" s="118"/>
      <c r="J38" s="118"/>
      <c r="K38" s="40"/>
      <c r="L38" s="40"/>
      <c r="M38" s="40"/>
      <c r="N38" s="90"/>
      <c r="O38" s="90"/>
      <c r="P38" s="90"/>
      <c r="Q38" s="90"/>
      <c r="R38" s="90"/>
      <c r="S38" s="90"/>
      <c r="T38" s="90"/>
      <c r="U38" s="91"/>
      <c r="V38" s="92"/>
      <c r="W38" s="93"/>
      <c r="X38" s="94"/>
      <c r="Y38" s="94"/>
      <c r="Z38" s="95"/>
      <c r="AA38" s="94"/>
      <c r="AB38" s="94"/>
      <c r="AC38" s="93"/>
      <c r="AD38" s="95"/>
      <c r="AE38" s="94"/>
      <c r="AF38" s="94"/>
      <c r="AG38" s="94"/>
      <c r="AH38" s="95"/>
      <c r="AI38" s="97"/>
      <c r="AJ38" s="143"/>
      <c r="AK38" s="97"/>
      <c r="AL38" s="97"/>
      <c r="AM38" s="97"/>
      <c r="AN38" s="97"/>
      <c r="AO38" s="97"/>
      <c r="AP38" s="97"/>
      <c r="AQ38" s="97"/>
      <c r="AR38" s="97"/>
      <c r="AS38" s="97"/>
      <c r="AT38" s="95"/>
      <c r="AU38" s="97"/>
      <c r="AV38" s="106"/>
      <c r="AW38" s="106"/>
      <c r="AX38" s="106"/>
      <c r="AY38" s="106"/>
      <c r="AZ38" s="106"/>
      <c r="BA38" s="106"/>
      <c r="BB38" s="106"/>
      <c r="BC38" s="106"/>
      <c r="BD38" s="97"/>
      <c r="BE38" s="98"/>
      <c r="BF38" s="98"/>
      <c r="BG38" s="95"/>
      <c r="BH38" s="97"/>
      <c r="BI38" s="106"/>
      <c r="BJ38" s="106"/>
      <c r="BK38" s="106"/>
      <c r="BL38" s="106"/>
      <c r="BM38" s="106"/>
      <c r="BN38" s="106"/>
      <c r="BO38" s="106"/>
      <c r="BP38" s="106"/>
      <c r="BQ38" s="97"/>
      <c r="BR38" s="144"/>
      <c r="BS38" s="97"/>
      <c r="BT38" s="106"/>
      <c r="BU38" s="106"/>
      <c r="BV38" s="106"/>
      <c r="BW38" s="106"/>
      <c r="BX38" s="106"/>
      <c r="BY38" s="106"/>
      <c r="BZ38" s="106"/>
      <c r="CA38" s="97"/>
      <c r="CB38" s="95"/>
    </row>
    <row r="39" ht="15.75" hidden="1" customHeight="1">
      <c r="A39" s="40" t="str">
        <f t="shared" si="2"/>
        <v>-</v>
      </c>
      <c r="B39" s="87" t="str">
        <f t="shared" si="3"/>
        <v/>
      </c>
      <c r="C39" s="117"/>
      <c r="D39" s="118"/>
      <c r="E39" s="118"/>
      <c r="F39" s="118"/>
      <c r="G39" s="118"/>
      <c r="H39" s="118"/>
      <c r="I39" s="118"/>
      <c r="J39" s="118"/>
      <c r="K39" s="40"/>
      <c r="L39" s="40"/>
      <c r="M39" s="40"/>
      <c r="N39" s="90"/>
      <c r="O39" s="90"/>
      <c r="P39" s="90"/>
      <c r="Q39" s="90"/>
      <c r="R39" s="90"/>
      <c r="S39" s="90"/>
      <c r="T39" s="90"/>
      <c r="U39" s="91"/>
      <c r="V39" s="92"/>
      <c r="W39" s="93"/>
      <c r="X39" s="94"/>
      <c r="Y39" s="94"/>
      <c r="Z39" s="95"/>
      <c r="AA39" s="94"/>
      <c r="AB39" s="94"/>
      <c r="AC39" s="93"/>
      <c r="AD39" s="95"/>
      <c r="AE39" s="94"/>
      <c r="AF39" s="94"/>
      <c r="AG39" s="94"/>
      <c r="AH39" s="95"/>
      <c r="AI39" s="97"/>
      <c r="AJ39" s="143"/>
      <c r="AK39" s="97"/>
      <c r="AL39" s="97"/>
      <c r="AM39" s="97"/>
      <c r="AN39" s="97"/>
      <c r="AO39" s="97"/>
      <c r="AP39" s="97"/>
      <c r="AQ39" s="97"/>
      <c r="AR39" s="97"/>
      <c r="AS39" s="97"/>
      <c r="AT39" s="95"/>
      <c r="AU39" s="97"/>
      <c r="AV39" s="106"/>
      <c r="AW39" s="106"/>
      <c r="AX39" s="106"/>
      <c r="AY39" s="106"/>
      <c r="AZ39" s="106"/>
      <c r="BA39" s="106"/>
      <c r="BB39" s="106"/>
      <c r="BC39" s="106"/>
      <c r="BD39" s="97"/>
      <c r="BE39" s="98"/>
      <c r="BF39" s="98"/>
      <c r="BG39" s="95"/>
      <c r="BH39" s="97"/>
      <c r="BI39" s="106"/>
      <c r="BJ39" s="106"/>
      <c r="BK39" s="106"/>
      <c r="BL39" s="106"/>
      <c r="BM39" s="106"/>
      <c r="BN39" s="106"/>
      <c r="BO39" s="106"/>
      <c r="BP39" s="106"/>
      <c r="BQ39" s="97"/>
      <c r="BR39" s="144"/>
      <c r="BS39" s="97"/>
      <c r="BT39" s="106"/>
      <c r="BU39" s="106"/>
      <c r="BV39" s="106"/>
      <c r="BW39" s="106"/>
      <c r="BX39" s="106"/>
      <c r="BY39" s="106"/>
      <c r="BZ39" s="106"/>
      <c r="CA39" s="97"/>
      <c r="CB39" s="95"/>
    </row>
    <row r="40" ht="15.75" hidden="1" customHeight="1">
      <c r="A40" s="40" t="str">
        <f t="shared" si="2"/>
        <v>-</v>
      </c>
      <c r="B40" s="87" t="str">
        <f t="shared" si="3"/>
        <v/>
      </c>
      <c r="C40" s="117"/>
      <c r="D40" s="118"/>
      <c r="E40" s="118"/>
      <c r="F40" s="118"/>
      <c r="G40" s="118"/>
      <c r="H40" s="118"/>
      <c r="I40" s="118"/>
      <c r="J40" s="118"/>
      <c r="K40" s="40"/>
      <c r="L40" s="40"/>
      <c r="M40" s="40"/>
      <c r="N40" s="90"/>
      <c r="O40" s="90"/>
      <c r="P40" s="90"/>
      <c r="Q40" s="90"/>
      <c r="R40" s="90"/>
      <c r="S40" s="90"/>
      <c r="T40" s="90"/>
      <c r="U40" s="91"/>
      <c r="V40" s="92"/>
      <c r="W40" s="93"/>
      <c r="X40" s="94"/>
      <c r="Y40" s="94"/>
      <c r="Z40" s="95"/>
      <c r="AA40" s="94"/>
      <c r="AB40" s="94"/>
      <c r="AC40" s="93"/>
      <c r="AD40" s="95"/>
      <c r="AE40" s="94"/>
      <c r="AF40" s="94"/>
      <c r="AG40" s="94"/>
      <c r="AH40" s="95"/>
      <c r="AI40" s="97"/>
      <c r="AJ40" s="143"/>
      <c r="AK40" s="97"/>
      <c r="AL40" s="97"/>
      <c r="AM40" s="97"/>
      <c r="AN40" s="97"/>
      <c r="AO40" s="97"/>
      <c r="AP40" s="97"/>
      <c r="AQ40" s="97"/>
      <c r="AR40" s="97"/>
      <c r="AS40" s="97"/>
      <c r="AT40" s="95"/>
      <c r="AU40" s="97"/>
      <c r="AV40" s="106"/>
      <c r="AW40" s="106"/>
      <c r="AX40" s="106"/>
      <c r="AY40" s="106"/>
      <c r="AZ40" s="106"/>
      <c r="BA40" s="106"/>
      <c r="BB40" s="106"/>
      <c r="BC40" s="106"/>
      <c r="BD40" s="97"/>
      <c r="BE40" s="98"/>
      <c r="BF40" s="98"/>
      <c r="BG40" s="95"/>
      <c r="BH40" s="97"/>
      <c r="BI40" s="106"/>
      <c r="BJ40" s="106"/>
      <c r="BK40" s="106"/>
      <c r="BL40" s="106"/>
      <c r="BM40" s="106"/>
      <c r="BN40" s="106"/>
      <c r="BO40" s="106"/>
      <c r="BP40" s="106"/>
      <c r="BQ40" s="97"/>
      <c r="BR40" s="144"/>
      <c r="BS40" s="97"/>
      <c r="BT40" s="106"/>
      <c r="BU40" s="106"/>
      <c r="BV40" s="106"/>
      <c r="BW40" s="106"/>
      <c r="BX40" s="106"/>
      <c r="BY40" s="106"/>
      <c r="BZ40" s="106"/>
      <c r="CA40" s="97"/>
      <c r="CB40" s="95"/>
    </row>
    <row r="41" ht="15.75" hidden="1" customHeight="1">
      <c r="A41" s="40" t="str">
        <f t="shared" si="2"/>
        <v>-</v>
      </c>
      <c r="B41" s="87" t="str">
        <f t="shared" si="3"/>
        <v/>
      </c>
      <c r="C41" s="117"/>
      <c r="D41" s="118"/>
      <c r="E41" s="118"/>
      <c r="F41" s="118"/>
      <c r="G41" s="118"/>
      <c r="H41" s="118"/>
      <c r="I41" s="118"/>
      <c r="J41" s="118"/>
      <c r="K41" s="40"/>
      <c r="L41" s="40"/>
      <c r="M41" s="40"/>
      <c r="N41" s="90"/>
      <c r="O41" s="90"/>
      <c r="P41" s="90"/>
      <c r="Q41" s="90"/>
      <c r="R41" s="90"/>
      <c r="S41" s="90"/>
      <c r="T41" s="90"/>
      <c r="U41" s="91"/>
      <c r="V41" s="92"/>
      <c r="W41" s="93"/>
      <c r="X41" s="94"/>
      <c r="Y41" s="94"/>
      <c r="Z41" s="95"/>
      <c r="AA41" s="94"/>
      <c r="AB41" s="94"/>
      <c r="AC41" s="93"/>
      <c r="AD41" s="95"/>
      <c r="AE41" s="94"/>
      <c r="AF41" s="94"/>
      <c r="AG41" s="94"/>
      <c r="AH41" s="95"/>
      <c r="AI41" s="97"/>
      <c r="AJ41" s="143"/>
      <c r="AK41" s="97"/>
      <c r="AL41" s="97"/>
      <c r="AM41" s="97"/>
      <c r="AN41" s="97"/>
      <c r="AO41" s="97"/>
      <c r="AP41" s="97"/>
      <c r="AQ41" s="97"/>
      <c r="AR41" s="97"/>
      <c r="AS41" s="97"/>
      <c r="AT41" s="95"/>
      <c r="AU41" s="97"/>
      <c r="AV41" s="106"/>
      <c r="AW41" s="106"/>
      <c r="AX41" s="106"/>
      <c r="AY41" s="106"/>
      <c r="AZ41" s="106"/>
      <c r="BA41" s="106"/>
      <c r="BB41" s="106"/>
      <c r="BC41" s="106"/>
      <c r="BD41" s="97"/>
      <c r="BE41" s="98"/>
      <c r="BF41" s="98"/>
      <c r="BG41" s="95"/>
      <c r="BH41" s="97"/>
      <c r="BI41" s="106"/>
      <c r="BJ41" s="106"/>
      <c r="BK41" s="106"/>
      <c r="BL41" s="106"/>
      <c r="BM41" s="106"/>
      <c r="BN41" s="106"/>
      <c r="BO41" s="106"/>
      <c r="BP41" s="106"/>
      <c r="BQ41" s="97"/>
      <c r="BR41" s="144"/>
      <c r="BS41" s="97"/>
      <c r="BT41" s="106"/>
      <c r="BU41" s="106"/>
      <c r="BV41" s="106"/>
      <c r="BW41" s="106"/>
      <c r="BX41" s="106"/>
      <c r="BY41" s="106"/>
      <c r="BZ41" s="106"/>
      <c r="CA41" s="97"/>
      <c r="CB41" s="95"/>
    </row>
    <row r="42" ht="15.75" hidden="1" customHeight="1">
      <c r="A42" s="40" t="str">
        <f t="shared" si="2"/>
        <v>-</v>
      </c>
      <c r="B42" s="87" t="str">
        <f t="shared" si="3"/>
        <v/>
      </c>
      <c r="C42" s="117"/>
      <c r="D42" s="118"/>
      <c r="E42" s="118"/>
      <c r="F42" s="118"/>
      <c r="G42" s="118"/>
      <c r="H42" s="118"/>
      <c r="I42" s="118"/>
      <c r="J42" s="118"/>
      <c r="K42" s="40"/>
      <c r="L42" s="40"/>
      <c r="M42" s="40"/>
      <c r="N42" s="90"/>
      <c r="O42" s="90"/>
      <c r="P42" s="90"/>
      <c r="Q42" s="90"/>
      <c r="R42" s="90"/>
      <c r="S42" s="90"/>
      <c r="T42" s="90"/>
      <c r="U42" s="91"/>
      <c r="V42" s="92"/>
      <c r="W42" s="93"/>
      <c r="X42" s="94"/>
      <c r="Y42" s="94"/>
      <c r="Z42" s="95"/>
      <c r="AA42" s="94"/>
      <c r="AB42" s="94"/>
      <c r="AC42" s="93"/>
      <c r="AD42" s="95"/>
      <c r="AE42" s="94"/>
      <c r="AF42" s="94"/>
      <c r="AG42" s="94"/>
      <c r="AH42" s="95"/>
      <c r="AI42" s="97"/>
      <c r="AJ42" s="143"/>
      <c r="AK42" s="97"/>
      <c r="AL42" s="97"/>
      <c r="AM42" s="97"/>
      <c r="AN42" s="97"/>
      <c r="AO42" s="97"/>
      <c r="AP42" s="97"/>
      <c r="AQ42" s="97"/>
      <c r="AR42" s="97"/>
      <c r="AS42" s="97"/>
      <c r="AT42" s="95"/>
      <c r="AU42" s="97"/>
      <c r="AV42" s="106"/>
      <c r="AW42" s="106"/>
      <c r="AX42" s="106"/>
      <c r="AY42" s="106"/>
      <c r="AZ42" s="106"/>
      <c r="BA42" s="106"/>
      <c r="BB42" s="106"/>
      <c r="BC42" s="106"/>
      <c r="BD42" s="97"/>
      <c r="BE42" s="98"/>
      <c r="BF42" s="98"/>
      <c r="BG42" s="95"/>
      <c r="BH42" s="97"/>
      <c r="BI42" s="106"/>
      <c r="BJ42" s="106"/>
      <c r="BK42" s="106"/>
      <c r="BL42" s="106"/>
      <c r="BM42" s="106"/>
      <c r="BN42" s="106"/>
      <c r="BO42" s="106"/>
      <c r="BP42" s="106"/>
      <c r="BQ42" s="97"/>
      <c r="BR42" s="144"/>
      <c r="BS42" s="97"/>
      <c r="BT42" s="106"/>
      <c r="BU42" s="106"/>
      <c r="BV42" s="106"/>
      <c r="BW42" s="106"/>
      <c r="BX42" s="106"/>
      <c r="BY42" s="106"/>
      <c r="BZ42" s="106"/>
      <c r="CA42" s="97"/>
      <c r="CB42" s="95"/>
    </row>
    <row r="43" ht="15.75" hidden="1" customHeight="1">
      <c r="A43" s="40" t="str">
        <f t="shared" si="2"/>
        <v>-</v>
      </c>
      <c r="B43" s="87" t="str">
        <f t="shared" si="3"/>
        <v/>
      </c>
      <c r="C43" s="117"/>
      <c r="D43" s="118"/>
      <c r="E43" s="118"/>
      <c r="F43" s="118"/>
      <c r="G43" s="118"/>
      <c r="H43" s="118"/>
      <c r="I43" s="118"/>
      <c r="J43" s="118"/>
      <c r="K43" s="40"/>
      <c r="L43" s="40"/>
      <c r="M43" s="40"/>
      <c r="N43" s="90"/>
      <c r="O43" s="90"/>
      <c r="P43" s="90"/>
      <c r="Q43" s="90"/>
      <c r="R43" s="90"/>
      <c r="S43" s="90"/>
      <c r="T43" s="90"/>
      <c r="U43" s="91"/>
      <c r="V43" s="92"/>
      <c r="W43" s="93"/>
      <c r="X43" s="94"/>
      <c r="Y43" s="94"/>
      <c r="Z43" s="95"/>
      <c r="AA43" s="94"/>
      <c r="AB43" s="94"/>
      <c r="AC43" s="93"/>
      <c r="AD43" s="95"/>
      <c r="AE43" s="94"/>
      <c r="AF43" s="94"/>
      <c r="AG43" s="94"/>
      <c r="AH43" s="95"/>
      <c r="AI43" s="97"/>
      <c r="AJ43" s="143"/>
      <c r="AK43" s="97"/>
      <c r="AL43" s="97"/>
      <c r="AM43" s="97"/>
      <c r="AN43" s="97"/>
      <c r="AO43" s="97"/>
      <c r="AP43" s="97"/>
      <c r="AQ43" s="97"/>
      <c r="AR43" s="97"/>
      <c r="AS43" s="97"/>
      <c r="AT43" s="95"/>
      <c r="AU43" s="97"/>
      <c r="AV43" s="106"/>
      <c r="AW43" s="106"/>
      <c r="AX43" s="106"/>
      <c r="AY43" s="106"/>
      <c r="AZ43" s="106"/>
      <c r="BA43" s="106"/>
      <c r="BB43" s="106"/>
      <c r="BC43" s="106"/>
      <c r="BD43" s="97"/>
      <c r="BE43" s="98"/>
      <c r="BF43" s="98"/>
      <c r="BG43" s="95"/>
      <c r="BH43" s="97"/>
      <c r="BI43" s="106"/>
      <c r="BJ43" s="106"/>
      <c r="BK43" s="106"/>
      <c r="BL43" s="106"/>
      <c r="BM43" s="106"/>
      <c r="BN43" s="106"/>
      <c r="BO43" s="106"/>
      <c r="BP43" s="106"/>
      <c r="BQ43" s="97"/>
      <c r="BR43" s="144"/>
      <c r="BS43" s="97"/>
      <c r="BT43" s="106"/>
      <c r="BU43" s="106"/>
      <c r="BV43" s="106"/>
      <c r="BW43" s="106"/>
      <c r="BX43" s="106"/>
      <c r="BY43" s="106"/>
      <c r="BZ43" s="106"/>
      <c r="CA43" s="97"/>
      <c r="CB43" s="95"/>
    </row>
    <row r="44" ht="15.75" hidden="1" customHeight="1">
      <c r="A44" s="40" t="str">
        <f t="shared" si="2"/>
        <v>-</v>
      </c>
      <c r="B44" s="87" t="str">
        <f t="shared" si="3"/>
        <v/>
      </c>
      <c r="C44" s="117"/>
      <c r="D44" s="118"/>
      <c r="E44" s="118"/>
      <c r="F44" s="118"/>
      <c r="G44" s="118"/>
      <c r="H44" s="118"/>
      <c r="I44" s="118"/>
      <c r="J44" s="118"/>
      <c r="K44" s="40"/>
      <c r="L44" s="40"/>
      <c r="M44" s="40"/>
      <c r="N44" s="90"/>
      <c r="O44" s="90"/>
      <c r="P44" s="90"/>
      <c r="Q44" s="90"/>
      <c r="R44" s="90"/>
      <c r="S44" s="90"/>
      <c r="T44" s="90"/>
      <c r="U44" s="91"/>
      <c r="V44" s="92"/>
      <c r="W44" s="93"/>
      <c r="X44" s="94"/>
      <c r="Y44" s="94"/>
      <c r="Z44" s="95"/>
      <c r="AA44" s="94"/>
      <c r="AB44" s="94"/>
      <c r="AC44" s="93"/>
      <c r="AD44" s="95"/>
      <c r="AE44" s="94"/>
      <c r="AF44" s="94"/>
      <c r="AG44" s="94"/>
      <c r="AH44" s="95"/>
      <c r="AI44" s="97"/>
      <c r="AJ44" s="143"/>
      <c r="AK44" s="97"/>
      <c r="AL44" s="97"/>
      <c r="AM44" s="97"/>
      <c r="AN44" s="97"/>
      <c r="AO44" s="97"/>
      <c r="AP44" s="97"/>
      <c r="AQ44" s="97"/>
      <c r="AR44" s="97"/>
      <c r="AS44" s="97"/>
      <c r="AT44" s="95"/>
      <c r="AU44" s="97"/>
      <c r="AV44" s="106"/>
      <c r="AW44" s="106"/>
      <c r="AX44" s="106"/>
      <c r="AY44" s="106"/>
      <c r="AZ44" s="106"/>
      <c r="BA44" s="106"/>
      <c r="BB44" s="106"/>
      <c r="BC44" s="106"/>
      <c r="BD44" s="97"/>
      <c r="BE44" s="98"/>
      <c r="BF44" s="98"/>
      <c r="BG44" s="95"/>
      <c r="BH44" s="97"/>
      <c r="BI44" s="106"/>
      <c r="BJ44" s="106"/>
      <c r="BK44" s="106"/>
      <c r="BL44" s="106"/>
      <c r="BM44" s="106"/>
      <c r="BN44" s="106"/>
      <c r="BO44" s="106"/>
      <c r="BP44" s="106"/>
      <c r="BQ44" s="97"/>
      <c r="BR44" s="144"/>
      <c r="BS44" s="97"/>
      <c r="BT44" s="106"/>
      <c r="BU44" s="106"/>
      <c r="BV44" s="106"/>
      <c r="BW44" s="106"/>
      <c r="BX44" s="106"/>
      <c r="BY44" s="106"/>
      <c r="BZ44" s="106"/>
      <c r="CA44" s="97"/>
      <c r="CB44" s="95"/>
    </row>
    <row r="45" ht="15.75" hidden="1" customHeight="1">
      <c r="A45" s="40" t="str">
        <f t="shared" si="2"/>
        <v>-</v>
      </c>
      <c r="B45" s="87" t="str">
        <f t="shared" si="3"/>
        <v/>
      </c>
      <c r="C45" s="117"/>
      <c r="D45" s="118"/>
      <c r="E45" s="118"/>
      <c r="F45" s="118"/>
      <c r="G45" s="118"/>
      <c r="H45" s="118"/>
      <c r="I45" s="118"/>
      <c r="J45" s="118"/>
      <c r="K45" s="40"/>
      <c r="L45" s="40"/>
      <c r="M45" s="40"/>
      <c r="N45" s="90"/>
      <c r="O45" s="90"/>
      <c r="P45" s="90"/>
      <c r="Q45" s="90"/>
      <c r="R45" s="90"/>
      <c r="S45" s="90"/>
      <c r="T45" s="90"/>
      <c r="U45" s="91"/>
      <c r="V45" s="92"/>
      <c r="W45" s="93"/>
      <c r="X45" s="94"/>
      <c r="Y45" s="94"/>
      <c r="Z45" s="95"/>
      <c r="AA45" s="94"/>
      <c r="AB45" s="94"/>
      <c r="AC45" s="93"/>
      <c r="AD45" s="95"/>
      <c r="AE45" s="94"/>
      <c r="AF45" s="94"/>
      <c r="AG45" s="94"/>
      <c r="AH45" s="95"/>
      <c r="AI45" s="97"/>
      <c r="AJ45" s="143"/>
      <c r="AK45" s="97"/>
      <c r="AL45" s="97"/>
      <c r="AM45" s="97"/>
      <c r="AN45" s="97"/>
      <c r="AO45" s="97"/>
      <c r="AP45" s="97"/>
      <c r="AQ45" s="97"/>
      <c r="AR45" s="97"/>
      <c r="AS45" s="97"/>
      <c r="AT45" s="95"/>
      <c r="AU45" s="97"/>
      <c r="AV45" s="106"/>
      <c r="AW45" s="106"/>
      <c r="AX45" s="106"/>
      <c r="AY45" s="106"/>
      <c r="AZ45" s="106"/>
      <c r="BA45" s="106"/>
      <c r="BB45" s="106"/>
      <c r="BC45" s="106"/>
      <c r="BD45" s="97"/>
      <c r="BE45" s="98"/>
      <c r="BF45" s="98"/>
      <c r="BG45" s="95"/>
      <c r="BH45" s="97"/>
      <c r="BI45" s="106"/>
      <c r="BJ45" s="106"/>
      <c r="BK45" s="106"/>
      <c r="BL45" s="106"/>
      <c r="BM45" s="106"/>
      <c r="BN45" s="106"/>
      <c r="BO45" s="106"/>
      <c r="BP45" s="106"/>
      <c r="BQ45" s="97"/>
      <c r="BR45" s="144"/>
      <c r="BS45" s="97"/>
      <c r="BT45" s="106"/>
      <c r="BU45" s="106"/>
      <c r="BV45" s="106"/>
      <c r="BW45" s="106"/>
      <c r="BX45" s="106"/>
      <c r="BY45" s="106"/>
      <c r="BZ45" s="106"/>
      <c r="CA45" s="97"/>
      <c r="CB45" s="95"/>
    </row>
    <row r="46" ht="15.75" hidden="1" customHeight="1">
      <c r="A46" s="40" t="str">
        <f t="shared" si="2"/>
        <v>-</v>
      </c>
      <c r="B46" s="87" t="str">
        <f t="shared" si="3"/>
        <v/>
      </c>
      <c r="C46" s="119"/>
      <c r="D46" s="118"/>
      <c r="E46" s="118"/>
      <c r="F46" s="118"/>
      <c r="G46" s="118"/>
      <c r="H46" s="118"/>
      <c r="I46" s="118"/>
      <c r="J46" s="118"/>
      <c r="K46" s="40"/>
      <c r="L46" s="40"/>
      <c r="M46" s="40"/>
      <c r="N46" s="90"/>
      <c r="O46" s="90"/>
      <c r="P46" s="90"/>
      <c r="Q46" s="90"/>
      <c r="R46" s="90"/>
      <c r="S46" s="90"/>
      <c r="T46" s="90"/>
      <c r="U46" s="91"/>
      <c r="V46" s="92"/>
      <c r="W46" s="93"/>
      <c r="X46" s="94"/>
      <c r="Y46" s="94"/>
      <c r="Z46" s="95"/>
      <c r="AA46" s="94"/>
      <c r="AB46" s="94"/>
      <c r="AC46" s="93"/>
      <c r="AD46" s="95"/>
      <c r="AE46" s="94"/>
      <c r="AF46" s="94"/>
      <c r="AG46" s="94"/>
      <c r="AH46" s="95"/>
      <c r="AI46" s="97"/>
      <c r="AJ46" s="143"/>
      <c r="AK46" s="97"/>
      <c r="AL46" s="97"/>
      <c r="AM46" s="97"/>
      <c r="AN46" s="97"/>
      <c r="AO46" s="97"/>
      <c r="AP46" s="97"/>
      <c r="AQ46" s="97"/>
      <c r="AR46" s="97"/>
      <c r="AS46" s="97"/>
      <c r="AT46" s="95"/>
      <c r="AU46" s="97"/>
      <c r="AV46" s="106"/>
      <c r="AW46" s="106"/>
      <c r="AX46" s="106"/>
      <c r="AY46" s="106"/>
      <c r="AZ46" s="106"/>
      <c r="BA46" s="106"/>
      <c r="BB46" s="106"/>
      <c r="BC46" s="106"/>
      <c r="BD46" s="97"/>
      <c r="BE46" s="98"/>
      <c r="BF46" s="98"/>
      <c r="BG46" s="95"/>
      <c r="BH46" s="97"/>
      <c r="BI46" s="106"/>
      <c r="BJ46" s="106"/>
      <c r="BK46" s="106"/>
      <c r="BL46" s="106"/>
      <c r="BM46" s="106"/>
      <c r="BN46" s="106"/>
      <c r="BO46" s="106"/>
      <c r="BP46" s="106"/>
      <c r="BQ46" s="97"/>
      <c r="BR46" s="144"/>
      <c r="BS46" s="97"/>
      <c r="BT46" s="106"/>
      <c r="BU46" s="106"/>
      <c r="BV46" s="106"/>
      <c r="BW46" s="106"/>
      <c r="BX46" s="106"/>
      <c r="BY46" s="106"/>
      <c r="BZ46" s="106"/>
      <c r="CA46" s="97"/>
      <c r="CB46" s="95"/>
    </row>
    <row r="47" ht="15.75" customHeight="1">
      <c r="A47" s="40" t="str">
        <f t="shared" si="2"/>
        <v>-</v>
      </c>
      <c r="B47" s="87" t="str">
        <f t="shared" si="3"/>
        <v/>
      </c>
      <c r="C47" s="119"/>
      <c r="D47" s="118"/>
      <c r="E47" s="118"/>
      <c r="F47" s="118"/>
      <c r="G47" s="118"/>
      <c r="H47" s="118"/>
      <c r="I47" s="118"/>
      <c r="J47" s="118"/>
      <c r="K47" s="40"/>
      <c r="L47" s="40"/>
      <c r="M47" s="40"/>
      <c r="N47" s="90"/>
      <c r="O47" s="90"/>
      <c r="P47" s="90"/>
      <c r="Q47" s="90"/>
      <c r="R47" s="90"/>
      <c r="S47" s="90"/>
      <c r="T47" s="90"/>
      <c r="U47" s="91"/>
      <c r="V47" s="92"/>
      <c r="W47" s="93"/>
      <c r="X47" s="94"/>
      <c r="Y47" s="94"/>
      <c r="Z47" s="95"/>
      <c r="AA47" s="94"/>
      <c r="AB47" s="94"/>
      <c r="AC47" s="93"/>
      <c r="AD47" s="95"/>
      <c r="AE47" s="94"/>
      <c r="AF47" s="94"/>
      <c r="AG47" s="94"/>
      <c r="AH47" s="95"/>
      <c r="AI47" s="97"/>
      <c r="AJ47" s="143"/>
      <c r="AK47" s="97"/>
      <c r="AL47" s="97"/>
      <c r="AM47" s="97"/>
      <c r="AN47" s="97"/>
      <c r="AO47" s="97"/>
      <c r="AP47" s="97"/>
      <c r="AQ47" s="97"/>
      <c r="AR47" s="97"/>
      <c r="AS47" s="97"/>
      <c r="AT47" s="95"/>
      <c r="AU47" s="97"/>
      <c r="AV47" s="106"/>
      <c r="AW47" s="106"/>
      <c r="AX47" s="106"/>
      <c r="AY47" s="106"/>
      <c r="AZ47" s="106"/>
      <c r="BA47" s="106"/>
      <c r="BB47" s="106"/>
      <c r="BC47" s="106"/>
      <c r="BD47" s="97"/>
      <c r="BE47" s="98"/>
      <c r="BF47" s="98"/>
      <c r="BG47" s="95"/>
      <c r="BH47" s="97"/>
      <c r="BI47" s="106"/>
      <c r="BJ47" s="106"/>
      <c r="BK47" s="106"/>
      <c r="BL47" s="106"/>
      <c r="BM47" s="106"/>
      <c r="BN47" s="106"/>
      <c r="BO47" s="106"/>
      <c r="BP47" s="106"/>
      <c r="BQ47" s="97"/>
      <c r="BR47" s="144"/>
      <c r="BS47" s="97"/>
      <c r="BT47" s="106"/>
      <c r="BU47" s="106"/>
      <c r="BV47" s="106"/>
      <c r="BW47" s="106"/>
      <c r="BX47" s="106"/>
      <c r="BY47" s="106"/>
      <c r="BZ47" s="106"/>
      <c r="CA47" s="97"/>
      <c r="CB47" s="95"/>
    </row>
    <row r="48" ht="15.75" customHeight="1">
      <c r="A48" s="40"/>
      <c r="B48" s="40"/>
      <c r="C48" s="40"/>
      <c r="J48" s="2" t="s">
        <v>1</v>
      </c>
      <c r="K48" s="120"/>
      <c r="L48" s="120"/>
      <c r="M48" s="120"/>
      <c r="N48" s="121">
        <f t="shared" ref="N48:Q48" si="22">IF(COUNT(N5:N47)&gt;0,ROUND(SUM(N5:N47)/COUNTIF(N5:N47,"&lt;&gt;"),0),0)</f>
        <v>38</v>
      </c>
      <c r="O48" s="121">
        <f t="shared" si="22"/>
        <v>44</v>
      </c>
      <c r="P48" s="121">
        <f t="shared" si="22"/>
        <v>47</v>
      </c>
      <c r="Q48" s="121">
        <f t="shared" si="22"/>
        <v>66</v>
      </c>
      <c r="R48" s="121"/>
      <c r="S48" s="121">
        <f>IF(COUNT(S5:S47)&gt;0,ROUND(SUM(S5:S47)/COUNTIF(S5:S47,"&lt;&gt;"),0),0)</f>
        <v>59</v>
      </c>
      <c r="T48" s="121"/>
      <c r="U48" s="121">
        <f t="shared" ref="U48:AL48" si="23">IF(COUNT(U5:U47)&gt;0,ROUND(SUM(U5:U47)/COUNTIF(U5:U47,"&lt;&gt;"),0),0)</f>
        <v>17</v>
      </c>
      <c r="V48" s="121">
        <f t="shared" si="23"/>
        <v>49</v>
      </c>
      <c r="W48" s="122">
        <f t="shared" si="23"/>
        <v>16</v>
      </c>
      <c r="X48" s="122">
        <f t="shared" si="23"/>
        <v>15</v>
      </c>
      <c r="Y48" s="122">
        <f t="shared" si="23"/>
        <v>13</v>
      </c>
      <c r="Z48" s="122">
        <f t="shared" si="23"/>
        <v>38</v>
      </c>
      <c r="AA48" s="122">
        <f t="shared" si="23"/>
        <v>38</v>
      </c>
      <c r="AB48" s="122">
        <f t="shared" si="23"/>
        <v>16</v>
      </c>
      <c r="AC48" s="122">
        <f t="shared" si="23"/>
        <v>1</v>
      </c>
      <c r="AD48" s="122">
        <f t="shared" si="23"/>
        <v>44</v>
      </c>
      <c r="AE48" s="122">
        <f t="shared" si="23"/>
        <v>50</v>
      </c>
      <c r="AF48" s="122">
        <f t="shared" si="23"/>
        <v>0</v>
      </c>
      <c r="AG48" s="122">
        <f t="shared" si="23"/>
        <v>1</v>
      </c>
      <c r="AH48" s="122">
        <f t="shared" si="23"/>
        <v>17</v>
      </c>
      <c r="AI48" s="122">
        <f t="shared" si="23"/>
        <v>73</v>
      </c>
      <c r="AJ48" s="122">
        <f t="shared" si="23"/>
        <v>64</v>
      </c>
      <c r="AK48" s="122">
        <f t="shared" si="23"/>
        <v>73</v>
      </c>
      <c r="AL48" s="122">
        <f t="shared" si="23"/>
        <v>62</v>
      </c>
      <c r="AM48" s="122"/>
      <c r="AN48" s="122"/>
      <c r="AO48" s="122"/>
      <c r="AP48" s="122"/>
      <c r="AQ48" s="122"/>
      <c r="AR48" s="122"/>
      <c r="AS48" s="122"/>
      <c r="AT48" s="122">
        <f t="shared" ref="AT48:AV48" si="24">IF(COUNT(AT5:AT47)&gt;0,ROUND(SUM(AT5:AT47)/COUNTIF(AT5:AT47,"&lt;&gt;"),0),0)</f>
        <v>66</v>
      </c>
      <c r="AU48" s="122">
        <f t="shared" si="24"/>
        <v>89</v>
      </c>
      <c r="AV48" s="122">
        <f t="shared" si="24"/>
        <v>79</v>
      </c>
      <c r="AW48" s="122"/>
      <c r="AX48" s="122"/>
      <c r="AY48" s="122"/>
      <c r="AZ48" s="122"/>
      <c r="BA48" s="122">
        <f>IF(COUNT(BA5:BA47)&gt;0,ROUND(SUM(BA5:BA47)/COUNTIF(BA5:BA47,"&lt;&gt;"),0),0)</f>
        <v>69</v>
      </c>
      <c r="BB48" s="122"/>
      <c r="BC48" s="122"/>
      <c r="BD48" s="122">
        <f>IF(COUNT(BD5:BD47)&gt;0,ROUND(SUM(BD5:BD47)/COUNTIF(BD5:BD47,"&lt;&gt;"),0),0)</f>
        <v>80</v>
      </c>
      <c r="BE48" s="122"/>
      <c r="BF48" s="122"/>
      <c r="BG48" s="122">
        <f t="shared" ref="BG48:BI48" si="25">IF(COUNT(BG5:BG47)&gt;0,ROUND(SUM(BG5:BG47)/COUNTIF(BG5:BG47,"&lt;&gt;"),0),0)</f>
        <v>68</v>
      </c>
      <c r="BH48" s="122">
        <f t="shared" si="25"/>
        <v>78</v>
      </c>
      <c r="BI48" s="122">
        <f t="shared" si="25"/>
        <v>87</v>
      </c>
      <c r="BJ48" s="122"/>
      <c r="BK48" s="122"/>
      <c r="BL48" s="122"/>
      <c r="BM48" s="122"/>
      <c r="BN48" s="122">
        <f>IF(COUNT(BN5:BN47)&gt;0,ROUND(SUM(BN5:BN47)/COUNTIF(BN5:BN47,"&lt;&gt;"),0),0)</f>
        <v>62</v>
      </c>
      <c r="BO48" s="122"/>
      <c r="BP48" s="122"/>
      <c r="BQ48" s="122">
        <f t="shared" ref="BQ48:BU48" si="26">IF(COUNT(BQ5:BQ47)&gt;0,ROUND(SUM(BQ5:BQ47)/COUNTIF(BQ5:BQ47,"&lt;&gt;"),0),0)</f>
        <v>37</v>
      </c>
      <c r="BR48" s="122">
        <f t="shared" si="26"/>
        <v>59</v>
      </c>
      <c r="BS48" s="122">
        <f t="shared" si="26"/>
        <v>72</v>
      </c>
      <c r="BT48" s="122">
        <f t="shared" si="26"/>
        <v>72</v>
      </c>
      <c r="BU48" s="122">
        <f t="shared" si="26"/>
        <v>75</v>
      </c>
      <c r="BV48" s="122"/>
      <c r="BW48" s="122"/>
      <c r="BX48" s="122"/>
      <c r="BY48" s="122"/>
      <c r="BZ48" s="122"/>
      <c r="CA48" s="122">
        <f t="shared" ref="CA48:CB48" si="27">IF(COUNT(CA5:CA47)&gt;0,ROUND(SUM(CA5:CA47)/COUNTIF(CA5:CA47,"&lt;&gt;"),0),0)</f>
        <v>0</v>
      </c>
      <c r="CB48" s="122">
        <f t="shared" si="27"/>
        <v>66</v>
      </c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2" t="s">
        <v>2</v>
      </c>
      <c r="K49" s="40"/>
      <c r="L49" s="40"/>
      <c r="M49" s="40"/>
      <c r="N49" s="122">
        <f t="shared" ref="N49:Q49" si="28">MAX(N5:N47)</f>
        <v>100</v>
      </c>
      <c r="O49" s="122">
        <f t="shared" si="28"/>
        <v>100</v>
      </c>
      <c r="P49" s="122">
        <f t="shared" si="28"/>
        <v>100</v>
      </c>
      <c r="Q49" s="122">
        <f t="shared" si="28"/>
        <v>96</v>
      </c>
      <c r="R49" s="122"/>
      <c r="S49" s="122">
        <f>MAX(S5:S47)</f>
        <v>98</v>
      </c>
      <c r="T49" s="122"/>
      <c r="U49" s="122">
        <f t="shared" ref="U49:AL49" si="29">MAX(U5:U47)</f>
        <v>100</v>
      </c>
      <c r="V49" s="122">
        <f t="shared" si="29"/>
        <v>97</v>
      </c>
      <c r="W49" s="122">
        <f t="shared" si="29"/>
        <v>20</v>
      </c>
      <c r="X49" s="122">
        <f t="shared" si="29"/>
        <v>30</v>
      </c>
      <c r="Y49" s="122">
        <f t="shared" si="29"/>
        <v>50</v>
      </c>
      <c r="Z49" s="122">
        <f t="shared" si="29"/>
        <v>100</v>
      </c>
      <c r="AA49" s="122">
        <f t="shared" si="29"/>
        <v>60</v>
      </c>
      <c r="AB49" s="122">
        <f t="shared" si="29"/>
        <v>40</v>
      </c>
      <c r="AC49" s="122">
        <f t="shared" si="29"/>
        <v>1</v>
      </c>
      <c r="AD49" s="122">
        <f t="shared" si="29"/>
        <v>100</v>
      </c>
      <c r="AE49" s="122">
        <f t="shared" si="29"/>
        <v>100</v>
      </c>
      <c r="AF49" s="122">
        <f t="shared" si="29"/>
        <v>0</v>
      </c>
      <c r="AG49" s="122">
        <f t="shared" si="29"/>
        <v>1</v>
      </c>
      <c r="AH49" s="122">
        <f t="shared" si="29"/>
        <v>100</v>
      </c>
      <c r="AI49" s="122">
        <f t="shared" si="29"/>
        <v>100</v>
      </c>
      <c r="AJ49" s="122">
        <f t="shared" si="29"/>
        <v>100</v>
      </c>
      <c r="AK49" s="122">
        <f t="shared" si="29"/>
        <v>100</v>
      </c>
      <c r="AL49" s="122">
        <f t="shared" si="29"/>
        <v>100</v>
      </c>
      <c r="AM49" s="122"/>
      <c r="AN49" s="122"/>
      <c r="AO49" s="122"/>
      <c r="AP49" s="122"/>
      <c r="AQ49" s="122"/>
      <c r="AR49" s="122"/>
      <c r="AS49" s="122"/>
      <c r="AT49" s="122">
        <f t="shared" ref="AT49:AV49" si="30">MAX(AT5:AT47)</f>
        <v>96</v>
      </c>
      <c r="AU49" s="122">
        <f t="shared" si="30"/>
        <v>100</v>
      </c>
      <c r="AV49" s="122">
        <f t="shared" si="30"/>
        <v>100</v>
      </c>
      <c r="AW49" s="122"/>
      <c r="AX49" s="122"/>
      <c r="AY49" s="122"/>
      <c r="AZ49" s="122"/>
      <c r="BA49" s="122">
        <f>MAX(BA5:BA47)</f>
        <v>100</v>
      </c>
      <c r="BB49" s="122"/>
      <c r="BC49" s="122"/>
      <c r="BD49" s="122">
        <f>MAX(BD5:BD47)</f>
        <v>100</v>
      </c>
      <c r="BE49" s="122"/>
      <c r="BF49" s="122"/>
      <c r="BG49" s="124">
        <f t="shared" ref="BG49:BI49" si="31">MAX(BG5:BG47)</f>
        <v>100</v>
      </c>
      <c r="BH49" s="122">
        <f t="shared" si="31"/>
        <v>100</v>
      </c>
      <c r="BI49" s="122">
        <f t="shared" si="31"/>
        <v>100</v>
      </c>
      <c r="BJ49" s="122"/>
      <c r="BK49" s="122"/>
      <c r="BL49" s="122"/>
      <c r="BM49" s="122"/>
      <c r="BN49" s="122">
        <f>MAX(BN5:BN47)</f>
        <v>100</v>
      </c>
      <c r="BO49" s="122"/>
      <c r="BP49" s="122"/>
      <c r="BQ49" s="122">
        <f t="shared" ref="BQ49:BU49" si="32">MAX(BQ5:BQ47)</f>
        <v>100</v>
      </c>
      <c r="BR49" s="124">
        <f t="shared" si="32"/>
        <v>98</v>
      </c>
      <c r="BS49" s="122">
        <f t="shared" si="32"/>
        <v>100</v>
      </c>
      <c r="BT49" s="122">
        <f t="shared" si="32"/>
        <v>100</v>
      </c>
      <c r="BU49" s="122">
        <f t="shared" si="32"/>
        <v>100</v>
      </c>
      <c r="BV49" s="122"/>
      <c r="BW49" s="122"/>
      <c r="BX49" s="122"/>
      <c r="BY49" s="122"/>
      <c r="BZ49" s="122"/>
      <c r="CA49" s="122">
        <f t="shared" ref="CA49:CB49" si="33">MAX(CA5:CA47)</f>
        <v>0</v>
      </c>
      <c r="CB49" s="124">
        <f t="shared" si="33"/>
        <v>100</v>
      </c>
    </row>
    <row r="50" ht="15.75" customHeight="1">
      <c r="A50" s="40"/>
      <c r="B50" s="40"/>
      <c r="C50" s="125">
        <v>1.0</v>
      </c>
      <c r="D50" s="40"/>
      <c r="E50" s="40"/>
      <c r="F50" s="40"/>
      <c r="G50" s="40"/>
      <c r="H50" s="40"/>
      <c r="I50" s="40"/>
      <c r="J50" s="2" t="s">
        <v>3</v>
      </c>
      <c r="K50" s="40"/>
      <c r="L50" s="40"/>
      <c r="M50" s="40"/>
      <c r="N50" s="122">
        <f t="shared" ref="N50:Q50" si="34">MIN(N5:N47)</f>
        <v>0</v>
      </c>
      <c r="O50" s="122">
        <f t="shared" si="34"/>
        <v>0</v>
      </c>
      <c r="P50" s="122">
        <f t="shared" si="34"/>
        <v>0</v>
      </c>
      <c r="Q50" s="122">
        <f t="shared" si="34"/>
        <v>0</v>
      </c>
      <c r="R50" s="122"/>
      <c r="S50" s="122">
        <f>MIN(S5:S47)</f>
        <v>0</v>
      </c>
      <c r="T50" s="122"/>
      <c r="U50" s="122">
        <f t="shared" ref="U50:AL50" si="35">MIN(U5:U47)</f>
        <v>0</v>
      </c>
      <c r="V50" s="122">
        <f t="shared" si="35"/>
        <v>0</v>
      </c>
      <c r="W50" s="122">
        <f t="shared" si="35"/>
        <v>0</v>
      </c>
      <c r="X50" s="122">
        <f t="shared" si="35"/>
        <v>0</v>
      </c>
      <c r="Y50" s="122">
        <f t="shared" si="35"/>
        <v>0</v>
      </c>
      <c r="Z50" s="122">
        <f t="shared" si="35"/>
        <v>0</v>
      </c>
      <c r="AA50" s="122">
        <f t="shared" si="35"/>
        <v>0</v>
      </c>
      <c r="AB50" s="122">
        <f t="shared" si="35"/>
        <v>0</v>
      </c>
      <c r="AC50" s="122">
        <f t="shared" si="35"/>
        <v>1</v>
      </c>
      <c r="AD50" s="122">
        <f t="shared" si="35"/>
        <v>0</v>
      </c>
      <c r="AE50" s="122">
        <f t="shared" si="35"/>
        <v>0</v>
      </c>
      <c r="AF50" s="122">
        <f t="shared" si="35"/>
        <v>0</v>
      </c>
      <c r="AG50" s="122">
        <f t="shared" si="35"/>
        <v>0</v>
      </c>
      <c r="AH50" s="122">
        <f t="shared" si="35"/>
        <v>0</v>
      </c>
      <c r="AI50" s="122">
        <f t="shared" si="35"/>
        <v>0</v>
      </c>
      <c r="AJ50" s="122">
        <f t="shared" si="35"/>
        <v>0</v>
      </c>
      <c r="AK50" s="122">
        <f t="shared" si="35"/>
        <v>0</v>
      </c>
      <c r="AL50" s="122">
        <f t="shared" si="35"/>
        <v>0</v>
      </c>
      <c r="AM50" s="122"/>
      <c r="AN50" s="122"/>
      <c r="AO50" s="122"/>
      <c r="AP50" s="122"/>
      <c r="AQ50" s="122"/>
      <c r="AR50" s="122"/>
      <c r="AS50" s="122"/>
      <c r="AT50" s="122">
        <f t="shared" ref="AT50:AV50" si="36">MIN(AT5:AT47)</f>
        <v>0</v>
      </c>
      <c r="AU50" s="122">
        <f t="shared" si="36"/>
        <v>0</v>
      </c>
      <c r="AV50" s="122">
        <f t="shared" si="36"/>
        <v>0</v>
      </c>
      <c r="AW50" s="122"/>
      <c r="AX50" s="122"/>
      <c r="AY50" s="122"/>
      <c r="AZ50" s="122"/>
      <c r="BA50" s="122">
        <f>MIN(BA5:BA47)</f>
        <v>0</v>
      </c>
      <c r="BB50" s="122"/>
      <c r="BC50" s="122"/>
      <c r="BD50" s="122">
        <f>MIN(BD5:BD47)</f>
        <v>0</v>
      </c>
      <c r="BE50" s="122"/>
      <c r="BF50" s="122"/>
      <c r="BG50" s="124">
        <f t="shared" ref="BG50:BI50" si="37">MIN(BG5:BG47)</f>
        <v>0</v>
      </c>
      <c r="BH50" s="122">
        <f t="shared" si="37"/>
        <v>0</v>
      </c>
      <c r="BI50" s="122">
        <f t="shared" si="37"/>
        <v>0</v>
      </c>
      <c r="BJ50" s="122"/>
      <c r="BK50" s="122"/>
      <c r="BL50" s="122"/>
      <c r="BM50" s="122"/>
      <c r="BN50" s="122">
        <f>MIN(BN5:BN47)</f>
        <v>0</v>
      </c>
      <c r="BO50" s="122"/>
      <c r="BP50" s="122"/>
      <c r="BQ50" s="122">
        <f t="shared" ref="BQ50:BU50" si="38">MIN(BQ5:BQ47)</f>
        <v>0</v>
      </c>
      <c r="BR50" s="124">
        <f t="shared" si="38"/>
        <v>0</v>
      </c>
      <c r="BS50" s="122">
        <f t="shared" si="38"/>
        <v>0</v>
      </c>
      <c r="BT50" s="122">
        <f t="shared" si="38"/>
        <v>0</v>
      </c>
      <c r="BU50" s="122">
        <f t="shared" si="38"/>
        <v>0</v>
      </c>
      <c r="BV50" s="122"/>
      <c r="BW50" s="122"/>
      <c r="BX50" s="122"/>
      <c r="BY50" s="122"/>
      <c r="BZ50" s="122"/>
      <c r="CA50" s="122">
        <f t="shared" ref="CA50:CB50" si="39">MIN(CA5:CA47)</f>
        <v>0</v>
      </c>
      <c r="CB50" s="124">
        <f t="shared" si="39"/>
        <v>0</v>
      </c>
    </row>
    <row r="51" ht="15.75" customHeight="1">
      <c r="A51" s="40"/>
      <c r="B51" s="40"/>
      <c r="C51" s="125">
        <v>0.7</v>
      </c>
      <c r="D51" s="40"/>
      <c r="E51" s="40"/>
      <c r="F51" s="40"/>
      <c r="G51" s="40"/>
      <c r="H51" s="40"/>
      <c r="I51" s="40"/>
      <c r="J51" s="2" t="s">
        <v>4</v>
      </c>
      <c r="K51" s="40"/>
      <c r="L51" s="40"/>
      <c r="M51" s="40"/>
      <c r="N51" s="126">
        <f t="shared" ref="N51:Q51" si="40">COUNTIF(N5:N47,"&gt;=55")</f>
        <v>3</v>
      </c>
      <c r="O51" s="126">
        <f t="shared" si="40"/>
        <v>7</v>
      </c>
      <c r="P51" s="126">
        <f t="shared" si="40"/>
        <v>9</v>
      </c>
      <c r="Q51" s="126">
        <f t="shared" si="40"/>
        <v>12</v>
      </c>
      <c r="R51" s="126"/>
      <c r="S51" s="126">
        <f>COUNTIF(S5:S47,"&gt;=55")</f>
        <v>8</v>
      </c>
      <c r="T51" s="126"/>
      <c r="U51" s="126">
        <f t="shared" ref="U51:AL51" si="41">COUNTIF(U5:U47,"&gt;=55")</f>
        <v>2</v>
      </c>
      <c r="V51" s="126">
        <f t="shared" si="41"/>
        <v>9</v>
      </c>
      <c r="W51" s="126">
        <f t="shared" si="41"/>
        <v>0</v>
      </c>
      <c r="X51" s="126">
        <f t="shared" si="41"/>
        <v>0</v>
      </c>
      <c r="Y51" s="126">
        <f t="shared" si="41"/>
        <v>0</v>
      </c>
      <c r="Z51" s="126">
        <f t="shared" si="41"/>
        <v>3</v>
      </c>
      <c r="AA51" s="126">
        <f t="shared" si="41"/>
        <v>4</v>
      </c>
      <c r="AB51" s="126">
        <f t="shared" si="41"/>
        <v>0</v>
      </c>
      <c r="AC51" s="126">
        <f t="shared" si="41"/>
        <v>0</v>
      </c>
      <c r="AD51" s="126">
        <f t="shared" si="41"/>
        <v>7</v>
      </c>
      <c r="AE51" s="126">
        <f t="shared" si="41"/>
        <v>2</v>
      </c>
      <c r="AF51" s="126">
        <f t="shared" si="41"/>
        <v>0</v>
      </c>
      <c r="AG51" s="126">
        <f t="shared" si="41"/>
        <v>0</v>
      </c>
      <c r="AH51" s="126">
        <f t="shared" si="41"/>
        <v>2</v>
      </c>
      <c r="AI51" s="126">
        <f t="shared" si="41"/>
        <v>11</v>
      </c>
      <c r="AJ51" s="126">
        <f t="shared" si="41"/>
        <v>10</v>
      </c>
      <c r="AK51" s="126">
        <f t="shared" si="41"/>
        <v>11</v>
      </c>
      <c r="AL51" s="126">
        <f t="shared" si="41"/>
        <v>10</v>
      </c>
      <c r="AM51" s="126"/>
      <c r="AN51" s="126"/>
      <c r="AO51" s="126"/>
      <c r="AP51" s="126"/>
      <c r="AQ51" s="126"/>
      <c r="AR51" s="126"/>
      <c r="AS51" s="126"/>
      <c r="AT51" s="122">
        <f t="shared" ref="AT51:AV51" si="42">COUNTIF(AT5:AT47,"&gt;=55")</f>
        <v>12</v>
      </c>
      <c r="AU51" s="126">
        <f t="shared" si="42"/>
        <v>14</v>
      </c>
      <c r="AV51" s="126">
        <f t="shared" si="42"/>
        <v>12</v>
      </c>
      <c r="AW51" s="126"/>
      <c r="AX51" s="126"/>
      <c r="AY51" s="126"/>
      <c r="AZ51" s="126"/>
      <c r="BA51" s="126">
        <f>COUNTIF(BA5:BA47,"&gt;=55")</f>
        <v>9</v>
      </c>
      <c r="BB51" s="126"/>
      <c r="BC51" s="126"/>
      <c r="BD51" s="126">
        <f>COUNTIF(BD5:BD47,"&gt;=55")</f>
        <v>10</v>
      </c>
      <c r="BE51" s="126"/>
      <c r="BF51" s="126"/>
      <c r="BG51" s="124">
        <f t="shared" ref="BG51:BI51" si="43">COUNTIF(BG5:BG47,"&gt;=55")</f>
        <v>11</v>
      </c>
      <c r="BH51" s="126">
        <f t="shared" si="43"/>
        <v>12</v>
      </c>
      <c r="BI51" s="126">
        <f t="shared" si="43"/>
        <v>13</v>
      </c>
      <c r="BJ51" s="126"/>
      <c r="BK51" s="126"/>
      <c r="BL51" s="126"/>
      <c r="BM51" s="126"/>
      <c r="BN51" s="126">
        <f>COUNTIF(BN5:BN47,"&gt;=55")</f>
        <v>10</v>
      </c>
      <c r="BO51" s="126"/>
      <c r="BP51" s="126"/>
      <c r="BQ51" s="126">
        <f t="shared" ref="BQ51:BU51" si="44">COUNTIF(BQ5:BQ47,"&gt;=55")</f>
        <v>6</v>
      </c>
      <c r="BR51" s="124">
        <f t="shared" si="44"/>
        <v>8</v>
      </c>
      <c r="BS51" s="126">
        <f t="shared" si="44"/>
        <v>11</v>
      </c>
      <c r="BT51" s="126">
        <f t="shared" si="44"/>
        <v>11</v>
      </c>
      <c r="BU51" s="126">
        <f t="shared" si="44"/>
        <v>11</v>
      </c>
      <c r="BV51" s="126"/>
      <c r="BW51" s="126"/>
      <c r="BX51" s="126"/>
      <c r="BY51" s="126"/>
      <c r="BZ51" s="126"/>
      <c r="CA51" s="126">
        <f t="shared" ref="CA51:CB51" si="45">COUNTIF(CA5:CA47,"&gt;=55")</f>
        <v>0</v>
      </c>
      <c r="CB51" s="124">
        <f t="shared" si="45"/>
        <v>11</v>
      </c>
    </row>
    <row r="52" ht="15.75" customHeight="1">
      <c r="A52" s="40"/>
      <c r="B52" s="40"/>
      <c r="C52" s="125">
        <v>0.3</v>
      </c>
      <c r="D52" s="40"/>
      <c r="E52" s="40"/>
      <c r="F52" s="40"/>
      <c r="G52" s="40"/>
      <c r="H52" s="40"/>
      <c r="I52" s="40"/>
      <c r="J52" s="2" t="s">
        <v>5</v>
      </c>
      <c r="K52" s="40"/>
      <c r="L52" s="40"/>
      <c r="M52" s="40"/>
      <c r="N52" s="126">
        <f t="shared" ref="N52:Q52" si="46">+$J$53-N51</f>
        <v>12</v>
      </c>
      <c r="O52" s="126">
        <f t="shared" si="46"/>
        <v>8</v>
      </c>
      <c r="P52" s="126">
        <f t="shared" si="46"/>
        <v>6</v>
      </c>
      <c r="Q52" s="126">
        <f t="shared" si="46"/>
        <v>3</v>
      </c>
      <c r="R52" s="126"/>
      <c r="S52" s="126">
        <f>+$J$53-S51</f>
        <v>7</v>
      </c>
      <c r="T52" s="126"/>
      <c r="U52" s="126">
        <f t="shared" ref="U52:AL52" si="47">+$J$53-U51</f>
        <v>13</v>
      </c>
      <c r="V52" s="126">
        <f t="shared" si="47"/>
        <v>6</v>
      </c>
      <c r="W52" s="126">
        <f t="shared" si="47"/>
        <v>15</v>
      </c>
      <c r="X52" s="126">
        <f t="shared" si="47"/>
        <v>15</v>
      </c>
      <c r="Y52" s="126">
        <f t="shared" si="47"/>
        <v>15</v>
      </c>
      <c r="Z52" s="126">
        <f t="shared" si="47"/>
        <v>12</v>
      </c>
      <c r="AA52" s="126">
        <f t="shared" si="47"/>
        <v>11</v>
      </c>
      <c r="AB52" s="126">
        <f t="shared" si="47"/>
        <v>15</v>
      </c>
      <c r="AC52" s="126">
        <f t="shared" si="47"/>
        <v>15</v>
      </c>
      <c r="AD52" s="126">
        <f t="shared" si="47"/>
        <v>8</v>
      </c>
      <c r="AE52" s="126">
        <f t="shared" si="47"/>
        <v>13</v>
      </c>
      <c r="AF52" s="126">
        <f t="shared" si="47"/>
        <v>15</v>
      </c>
      <c r="AG52" s="126">
        <f t="shared" si="47"/>
        <v>15</v>
      </c>
      <c r="AH52" s="126">
        <f t="shared" si="47"/>
        <v>13</v>
      </c>
      <c r="AI52" s="126">
        <f t="shared" si="47"/>
        <v>4</v>
      </c>
      <c r="AJ52" s="126">
        <f t="shared" si="47"/>
        <v>5</v>
      </c>
      <c r="AK52" s="126">
        <f t="shared" si="47"/>
        <v>4</v>
      </c>
      <c r="AL52" s="126">
        <f t="shared" si="47"/>
        <v>5</v>
      </c>
      <c r="AM52" s="126"/>
      <c r="AN52" s="126"/>
      <c r="AO52" s="126"/>
      <c r="AP52" s="126"/>
      <c r="AQ52" s="126"/>
      <c r="AR52" s="126"/>
      <c r="AS52" s="126"/>
      <c r="AT52" s="122">
        <f t="shared" ref="AT52:AV52" si="48">+$J$53-AT51</f>
        <v>3</v>
      </c>
      <c r="AU52" s="126">
        <f t="shared" si="48"/>
        <v>1</v>
      </c>
      <c r="AV52" s="126">
        <f t="shared" si="48"/>
        <v>3</v>
      </c>
      <c r="AW52" s="126"/>
      <c r="AX52" s="126"/>
      <c r="AY52" s="126"/>
      <c r="AZ52" s="126"/>
      <c r="BA52" s="126">
        <f>+$J$53-BA51</f>
        <v>6</v>
      </c>
      <c r="BB52" s="126"/>
      <c r="BC52" s="126"/>
      <c r="BD52" s="126">
        <f>+$J$53-BD51</f>
        <v>5</v>
      </c>
      <c r="BE52" s="126"/>
      <c r="BF52" s="126"/>
      <c r="BG52" s="124">
        <f t="shared" ref="BG52:BI52" si="49">+$J$53-BG51</f>
        <v>4</v>
      </c>
      <c r="BH52" s="126">
        <f t="shared" si="49"/>
        <v>3</v>
      </c>
      <c r="BI52" s="126">
        <f t="shared" si="49"/>
        <v>2</v>
      </c>
      <c r="BJ52" s="126"/>
      <c r="BK52" s="126"/>
      <c r="BL52" s="126"/>
      <c r="BM52" s="126"/>
      <c r="BN52" s="126">
        <f>+$J$53-BN51</f>
        <v>5</v>
      </c>
      <c r="BO52" s="126"/>
      <c r="BP52" s="126"/>
      <c r="BQ52" s="126">
        <f t="shared" ref="BQ52:BU52" si="50">+$J$53-BQ51</f>
        <v>9</v>
      </c>
      <c r="BR52" s="124">
        <f t="shared" si="50"/>
        <v>7</v>
      </c>
      <c r="BS52" s="126">
        <f t="shared" si="50"/>
        <v>4</v>
      </c>
      <c r="BT52" s="126">
        <f t="shared" si="50"/>
        <v>4</v>
      </c>
      <c r="BU52" s="126">
        <f t="shared" si="50"/>
        <v>4</v>
      </c>
      <c r="BV52" s="126"/>
      <c r="BW52" s="126"/>
      <c r="BX52" s="126"/>
      <c r="BY52" s="126"/>
      <c r="BZ52" s="126"/>
      <c r="CA52" s="126">
        <f t="shared" ref="CA52:CB52" si="51">+$J$53-CA51</f>
        <v>15</v>
      </c>
      <c r="CB52" s="124">
        <f t="shared" si="51"/>
        <v>4</v>
      </c>
    </row>
    <row r="53" ht="15.75" customHeight="1">
      <c r="C53" s="127">
        <v>0.0</v>
      </c>
      <c r="I53" s="40" t="s">
        <v>6</v>
      </c>
      <c r="J53" s="40">
        <f>COUNTA(J5:J47)</f>
        <v>15</v>
      </c>
    </row>
    <row r="54" ht="15.75" customHeight="1"/>
    <row r="55" ht="15.75" customHeight="1">
      <c r="J55" s="129" t="s">
        <v>195</v>
      </c>
      <c r="K55" s="129"/>
      <c r="L55" s="129"/>
      <c r="M55" s="129"/>
      <c r="N55" s="130">
        <f>IF(J53&lt;&gt;0,V51/J53*100,0)</f>
        <v>60</v>
      </c>
    </row>
    <row r="56" ht="15.75" customHeight="1">
      <c r="J56" s="129" t="s">
        <v>196</v>
      </c>
      <c r="K56" s="129"/>
      <c r="L56" s="129"/>
      <c r="M56" s="129"/>
      <c r="N56" s="130">
        <f>IF(J53&lt;&gt;0,V52/J53*100,0)</f>
        <v>40</v>
      </c>
    </row>
    <row r="57" ht="15.75" customHeight="1">
      <c r="J57" s="129" t="s">
        <v>197</v>
      </c>
      <c r="K57" s="129"/>
      <c r="L57" s="129"/>
      <c r="M57" s="131"/>
      <c r="N57" s="132">
        <f>if(J53&lt;&gt;0,(COUNTIFS($U$5:$U$19,"&lt;=30")/$J$53)*100,0)</f>
        <v>80</v>
      </c>
    </row>
    <row r="58" ht="15.75" customHeight="1">
      <c r="J58" s="129" t="s">
        <v>198</v>
      </c>
      <c r="K58" s="129"/>
      <c r="L58" s="129"/>
      <c r="M58" s="131"/>
      <c r="N58" s="132">
        <f>if(J53&lt;&gt;0,COUNTIFS($U$5:$U$19,"&gt;=50",$U$5:$U$19,"&lt;=54")/$J$53*100,0)</f>
        <v>0</v>
      </c>
    </row>
    <row r="59" ht="15.75" customHeight="1">
      <c r="J59" s="129" t="s">
        <v>199</v>
      </c>
      <c r="K59" s="129"/>
      <c r="L59" s="129"/>
      <c r="M59" s="131"/>
      <c r="N59" s="132">
        <f>if($I$53&lt;&gt;0,COUNTIFS($U$5:$U$19,"&gt;75")/$J$53*100,0)</f>
        <v>13.33333333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8">
    <mergeCell ref="W1:Z1"/>
    <mergeCell ref="AA1:AD1"/>
    <mergeCell ref="AE1:AH1"/>
    <mergeCell ref="AI1:AT1"/>
    <mergeCell ref="AU1:BG1"/>
    <mergeCell ref="BH1:BR1"/>
    <mergeCell ref="BS1:CB1"/>
    <mergeCell ref="N2:V2"/>
  </mergeCells>
  <conditionalFormatting sqref="N5:V40 Z5:Z40 AD5:AD40 AH5:AH40 AT5:BG40 BR5:CB40 BH7 BM7 BP9 BK10 BK12:BL12 BO17:BP17 BI18 BM18 W40:Y40 AA40:AC40 AE40:AG40 AI40:AS40 BH40:BQ40 BG52 BR52:CB52">
    <cfRule type="cellIs" dxfId="1" priority="1" operator="lessThan">
      <formula>54.5</formula>
    </cfRule>
  </conditionalFormatting>
  <conditionalFormatting sqref="Z5:Z47 AD5:AD47 AH5:BQ47 BS5:CA47">
    <cfRule type="containsText" dxfId="2" priority="2" operator="containsText" text="A">
      <formula>NOT(ISERROR(SEARCH(("A"),(Z5))))</formula>
    </cfRule>
  </conditionalFormatting>
  <conditionalFormatting sqref="BG41:BG44 BR41:CB44">
    <cfRule type="cellIs" dxfId="1" priority="3" operator="lessThan">
      <formula>54.5</formula>
    </cfRule>
  </conditionalFormatting>
  <conditionalFormatting sqref="BG42 BR42:CB42">
    <cfRule type="cellIs" dxfId="1" priority="4" operator="lessThan">
      <formula>54.5</formula>
    </cfRule>
  </conditionalFormatting>
  <conditionalFormatting sqref="BG43 BR43:CB43">
    <cfRule type="cellIs" dxfId="1" priority="5" operator="lessThan">
      <formula>54.5</formula>
    </cfRule>
  </conditionalFormatting>
  <conditionalFormatting sqref="BG44 BR44:CB44">
    <cfRule type="cellIs" dxfId="1" priority="6" operator="lessThan">
      <formula>54.5</formula>
    </cfRule>
  </conditionalFormatting>
  <dataValidations>
    <dataValidation type="list" allowBlank="1" sqref="AC5:AC19">
      <formula1>'P103-RS'!$C$50:$C$53</formula1>
    </dataValidation>
    <dataValidation type="list" allowBlank="1" showErrorMessage="1" sqref="AG5:AG19">
      <formula1>'P103-RS'!$C$50:$C$53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30.14"/>
    <col customWidth="1" min="3" max="3" width="31.14"/>
    <col customWidth="1" min="4" max="4" width="23.71"/>
    <col customWidth="1" min="5" max="5" width="17.71"/>
    <col customWidth="1" min="6" max="6" width="12.29"/>
    <col customWidth="1" min="7" max="7" width="37.0"/>
  </cols>
  <sheetData>
    <row r="1">
      <c r="A1" s="149" t="s">
        <v>363</v>
      </c>
      <c r="B1" s="149" t="s">
        <v>30</v>
      </c>
      <c r="C1" s="149" t="s">
        <v>364</v>
      </c>
      <c r="D1" s="149" t="s">
        <v>365</v>
      </c>
      <c r="E1" s="149" t="s">
        <v>366</v>
      </c>
      <c r="F1" s="149" t="s">
        <v>367</v>
      </c>
      <c r="G1" s="149" t="s">
        <v>368</v>
      </c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>
      <c r="A2" s="151" t="s">
        <v>369</v>
      </c>
      <c r="B2" s="151" t="s">
        <v>206</v>
      </c>
      <c r="C2" s="151" t="s">
        <v>207</v>
      </c>
      <c r="D2" s="151" t="s">
        <v>370</v>
      </c>
      <c r="E2" s="152">
        <v>100.0</v>
      </c>
      <c r="F2" s="153" t="s">
        <v>371</v>
      </c>
      <c r="G2" s="151" t="s">
        <v>372</v>
      </c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>
      <c r="A3" s="151" t="s">
        <v>373</v>
      </c>
      <c r="B3" s="151" t="s">
        <v>121</v>
      </c>
      <c r="C3" s="151" t="s">
        <v>122</v>
      </c>
      <c r="D3" s="151" t="s">
        <v>374</v>
      </c>
      <c r="E3" s="152">
        <v>100.0</v>
      </c>
      <c r="F3" s="151" t="s">
        <v>375</v>
      </c>
      <c r="G3" s="151" t="s">
        <v>376</v>
      </c>
      <c r="H3" s="155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>
      <c r="A4" s="151" t="s">
        <v>377</v>
      </c>
      <c r="B4" s="151" t="s">
        <v>167</v>
      </c>
      <c r="C4" s="151" t="s">
        <v>168</v>
      </c>
      <c r="D4" s="151" t="s">
        <v>378</v>
      </c>
      <c r="E4" s="152">
        <v>100.0</v>
      </c>
      <c r="F4" s="151" t="s">
        <v>375</v>
      </c>
      <c r="G4" s="151" t="s">
        <v>379</v>
      </c>
      <c r="H4" s="155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>
      <c r="A5" s="151" t="s">
        <v>380</v>
      </c>
      <c r="B5" s="151" t="s">
        <v>259</v>
      </c>
      <c r="C5" s="151" t="s">
        <v>260</v>
      </c>
      <c r="D5" s="151" t="s">
        <v>381</v>
      </c>
      <c r="E5" s="152">
        <v>100.0</v>
      </c>
      <c r="F5" s="151" t="s">
        <v>375</v>
      </c>
      <c r="G5" s="151" t="s">
        <v>382</v>
      </c>
      <c r="H5" s="157"/>
      <c r="I5" s="156"/>
      <c r="J5" s="156"/>
      <c r="K5" s="156"/>
      <c r="L5" s="156"/>
      <c r="M5" s="156"/>
      <c r="N5" s="156"/>
      <c r="O5" s="156"/>
      <c r="P5" s="156"/>
      <c r="Q5" s="156"/>
      <c r="R5" s="158"/>
      <c r="S5" s="156"/>
    </row>
    <row r="6">
      <c r="A6" s="151" t="s">
        <v>383</v>
      </c>
      <c r="B6" s="151" t="s">
        <v>329</v>
      </c>
      <c r="C6" s="151" t="s">
        <v>330</v>
      </c>
      <c r="D6" s="151" t="s">
        <v>384</v>
      </c>
      <c r="E6" s="152">
        <v>100.0</v>
      </c>
      <c r="F6" s="151" t="s">
        <v>375</v>
      </c>
      <c r="G6" s="151" t="s">
        <v>385</v>
      </c>
      <c r="H6" s="157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8"/>
    </row>
    <row r="7">
      <c r="A7" s="151" t="s">
        <v>386</v>
      </c>
      <c r="B7" s="151" t="s">
        <v>92</v>
      </c>
      <c r="C7" s="151" t="s">
        <v>93</v>
      </c>
      <c r="D7" s="151" t="s">
        <v>387</v>
      </c>
      <c r="E7" s="152">
        <v>100.0</v>
      </c>
      <c r="F7" s="151" t="s">
        <v>375</v>
      </c>
      <c r="G7" s="151" t="s">
        <v>388</v>
      </c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>
      <c r="A8" s="151" t="s">
        <v>389</v>
      </c>
      <c r="B8" s="151" t="s">
        <v>285</v>
      </c>
      <c r="C8" s="151" t="s">
        <v>286</v>
      </c>
      <c r="D8" s="151" t="s">
        <v>390</v>
      </c>
      <c r="E8" s="152">
        <v>100.0</v>
      </c>
      <c r="F8" s="151" t="s">
        <v>371</v>
      </c>
      <c r="G8" s="151" t="s">
        <v>391</v>
      </c>
      <c r="H8" s="157"/>
      <c r="I8" s="156"/>
      <c r="J8" s="156"/>
      <c r="K8" s="156"/>
      <c r="L8" s="156"/>
      <c r="M8" s="156"/>
      <c r="N8" s="156"/>
      <c r="O8" s="156"/>
      <c r="P8" s="156"/>
      <c r="Q8" s="158"/>
      <c r="R8" s="158"/>
      <c r="S8" s="158"/>
    </row>
    <row r="9">
      <c r="A9" s="151" t="s">
        <v>392</v>
      </c>
      <c r="B9" s="151" t="s">
        <v>210</v>
      </c>
      <c r="C9" s="151" t="s">
        <v>211</v>
      </c>
      <c r="D9" s="151" t="s">
        <v>393</v>
      </c>
      <c r="E9" s="152">
        <v>100.0</v>
      </c>
      <c r="F9" s="151" t="s">
        <v>375</v>
      </c>
      <c r="G9" s="151" t="s">
        <v>394</v>
      </c>
      <c r="H9" s="157"/>
      <c r="I9" s="156"/>
      <c r="J9" s="156"/>
      <c r="K9" s="156"/>
      <c r="L9" s="156"/>
      <c r="M9" s="156"/>
      <c r="N9" s="156"/>
      <c r="O9" s="156"/>
      <c r="P9" s="156"/>
      <c r="Q9" s="158"/>
      <c r="R9" s="158"/>
      <c r="S9" s="158"/>
    </row>
    <row r="10">
      <c r="A10" s="151" t="s">
        <v>395</v>
      </c>
      <c r="B10" s="151" t="s">
        <v>61</v>
      </c>
      <c r="C10" s="151" t="s">
        <v>63</v>
      </c>
      <c r="D10" s="151" t="s">
        <v>396</v>
      </c>
      <c r="E10" s="152">
        <v>100.0</v>
      </c>
      <c r="F10" s="151" t="s">
        <v>375</v>
      </c>
      <c r="G10" s="151" t="s">
        <v>397</v>
      </c>
      <c r="H10" s="157"/>
      <c r="I10" s="156"/>
      <c r="J10" s="156"/>
      <c r="K10" s="156"/>
      <c r="L10" s="156"/>
      <c r="M10" s="156"/>
      <c r="N10" s="156"/>
      <c r="O10" s="156"/>
      <c r="P10" s="156"/>
      <c r="Q10" s="158"/>
      <c r="R10" s="156"/>
      <c r="S10" s="158"/>
    </row>
    <row r="11">
      <c r="A11" s="151" t="s">
        <v>398</v>
      </c>
      <c r="B11" s="151" t="s">
        <v>288</v>
      </c>
      <c r="C11" s="151" t="s">
        <v>289</v>
      </c>
      <c r="D11" s="151" t="s">
        <v>399</v>
      </c>
      <c r="E11" s="152">
        <v>100.0</v>
      </c>
      <c r="F11" s="151" t="s">
        <v>371</v>
      </c>
      <c r="G11" s="151" t="s">
        <v>400</v>
      </c>
      <c r="H11" s="157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</row>
    <row r="12">
      <c r="A12" s="151" t="s">
        <v>401</v>
      </c>
      <c r="B12" s="151" t="s">
        <v>281</v>
      </c>
      <c r="C12" s="151" t="s">
        <v>282</v>
      </c>
      <c r="D12" s="151" t="s">
        <v>402</v>
      </c>
      <c r="E12" s="152">
        <v>100.0</v>
      </c>
      <c r="F12" s="151" t="s">
        <v>375</v>
      </c>
      <c r="G12" s="151" t="s">
        <v>403</v>
      </c>
      <c r="H12" s="157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</row>
    <row r="13">
      <c r="A13" s="151" t="s">
        <v>404</v>
      </c>
      <c r="B13" s="151" t="s">
        <v>125</v>
      </c>
      <c r="C13" s="151" t="s">
        <v>126</v>
      </c>
      <c r="D13" s="151" t="s">
        <v>405</v>
      </c>
      <c r="E13" s="152">
        <v>100.0</v>
      </c>
      <c r="F13" s="151" t="s">
        <v>375</v>
      </c>
      <c r="G13" s="151" t="s">
        <v>406</v>
      </c>
      <c r="H13" s="157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>
      <c r="A14" s="151" t="s">
        <v>407</v>
      </c>
      <c r="B14" s="151" t="s">
        <v>305</v>
      </c>
      <c r="C14" s="151" t="s">
        <v>306</v>
      </c>
      <c r="D14" s="151" t="s">
        <v>408</v>
      </c>
      <c r="E14" s="152">
        <v>100.0</v>
      </c>
      <c r="F14" s="151" t="s">
        <v>371</v>
      </c>
      <c r="G14" s="151" t="s">
        <v>409</v>
      </c>
      <c r="H14" s="157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>
      <c r="A15" s="151" t="s">
        <v>410</v>
      </c>
      <c r="B15" s="151" t="s">
        <v>298</v>
      </c>
      <c r="C15" s="151" t="s">
        <v>299</v>
      </c>
      <c r="D15" s="151" t="s">
        <v>411</v>
      </c>
      <c r="E15" s="152">
        <v>100.0</v>
      </c>
      <c r="F15" s="151" t="s">
        <v>375</v>
      </c>
      <c r="G15" s="151" t="s">
        <v>412</v>
      </c>
      <c r="H15" s="157"/>
      <c r="I15" s="156"/>
      <c r="J15" s="156"/>
      <c r="K15" s="156"/>
      <c r="L15" s="156"/>
      <c r="M15" s="156"/>
      <c r="N15" s="156"/>
      <c r="O15" s="156"/>
      <c r="P15" s="156"/>
      <c r="Q15" s="156"/>
      <c r="R15" s="158"/>
      <c r="S15" s="158"/>
    </row>
    <row r="16">
      <c r="A16" s="151" t="s">
        <v>413</v>
      </c>
      <c r="B16" s="151" t="s">
        <v>113</v>
      </c>
      <c r="C16" s="151" t="s">
        <v>114</v>
      </c>
      <c r="D16" s="151" t="s">
        <v>414</v>
      </c>
      <c r="E16" s="152">
        <v>100.0</v>
      </c>
      <c r="F16" s="151" t="s">
        <v>375</v>
      </c>
      <c r="G16" s="151" t="s">
        <v>415</v>
      </c>
      <c r="H16" s="157"/>
      <c r="I16" s="156"/>
      <c r="J16" s="156"/>
      <c r="K16" s="156"/>
      <c r="L16" s="156"/>
      <c r="M16" s="156"/>
      <c r="N16" s="156"/>
      <c r="O16" s="156"/>
      <c r="P16" s="156"/>
      <c r="Q16" s="158"/>
      <c r="R16" s="156"/>
      <c r="S16" s="156"/>
    </row>
    <row r="17">
      <c r="A17" s="151" t="s">
        <v>416</v>
      </c>
      <c r="B17" s="151" t="s">
        <v>171</v>
      </c>
      <c r="C17" s="151" t="s">
        <v>172</v>
      </c>
      <c r="D17" s="151" t="s">
        <v>417</v>
      </c>
      <c r="E17" s="152">
        <v>100.0</v>
      </c>
      <c r="F17" s="151" t="s">
        <v>375</v>
      </c>
      <c r="G17" s="151" t="s">
        <v>418</v>
      </c>
      <c r="H17" s="157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8"/>
    </row>
    <row r="18">
      <c r="A18" s="151" t="s">
        <v>419</v>
      </c>
      <c r="B18" s="151" t="s">
        <v>335</v>
      </c>
      <c r="C18" s="151" t="s">
        <v>336</v>
      </c>
      <c r="D18" s="151" t="s">
        <v>420</v>
      </c>
      <c r="E18" s="152">
        <v>100.0</v>
      </c>
      <c r="F18" s="151" t="s">
        <v>375</v>
      </c>
      <c r="G18" s="151" t="s">
        <v>421</v>
      </c>
      <c r="H18" s="157"/>
      <c r="I18" s="156"/>
      <c r="J18" s="156"/>
      <c r="K18" s="156"/>
      <c r="L18" s="156"/>
      <c r="M18" s="156"/>
      <c r="N18" s="156"/>
      <c r="O18" s="156"/>
      <c r="P18" s="156"/>
      <c r="Q18" s="158"/>
      <c r="R18" s="158"/>
      <c r="S18" s="156"/>
    </row>
    <row r="19">
      <c r="A19" s="151" t="s">
        <v>422</v>
      </c>
      <c r="B19" s="151" t="s">
        <v>316</v>
      </c>
      <c r="C19" s="151" t="s">
        <v>317</v>
      </c>
      <c r="D19" s="151" t="s">
        <v>423</v>
      </c>
      <c r="E19" s="152">
        <v>100.0</v>
      </c>
      <c r="F19" s="151" t="s">
        <v>371</v>
      </c>
      <c r="G19" s="151" t="s">
        <v>424</v>
      </c>
      <c r="H19" s="157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8"/>
    </row>
    <row r="20">
      <c r="A20" s="151" t="s">
        <v>425</v>
      </c>
      <c r="B20" s="151" t="s">
        <v>156</v>
      </c>
      <c r="C20" s="151" t="s">
        <v>157</v>
      </c>
      <c r="D20" s="151" t="s">
        <v>426</v>
      </c>
      <c r="E20" s="152">
        <v>100.0</v>
      </c>
      <c r="F20" s="151" t="s">
        <v>375</v>
      </c>
      <c r="G20" s="151" t="s">
        <v>427</v>
      </c>
      <c r="H20" s="157"/>
      <c r="I20" s="156"/>
      <c r="J20" s="156"/>
      <c r="K20" s="156"/>
      <c r="L20" s="156"/>
      <c r="M20" s="156"/>
      <c r="N20" s="156"/>
      <c r="O20" s="156"/>
      <c r="P20" s="156"/>
      <c r="Q20" s="158"/>
      <c r="R20" s="156"/>
      <c r="S20" s="156"/>
    </row>
    <row r="21">
      <c r="A21" s="151" t="s">
        <v>428</v>
      </c>
      <c r="B21" s="151" t="s">
        <v>323</v>
      </c>
      <c r="C21" s="151" t="s">
        <v>324</v>
      </c>
      <c r="D21" s="151" t="s">
        <v>429</v>
      </c>
      <c r="E21" s="152">
        <v>100.0</v>
      </c>
      <c r="F21" s="151" t="s">
        <v>371</v>
      </c>
      <c r="G21" s="151" t="s">
        <v>430</v>
      </c>
      <c r="H21" s="155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</row>
    <row r="22">
      <c r="A22" s="151" t="s">
        <v>431</v>
      </c>
      <c r="B22" s="151" t="s">
        <v>163</v>
      </c>
      <c r="C22" s="151" t="s">
        <v>164</v>
      </c>
      <c r="D22" s="151" t="s">
        <v>432</v>
      </c>
      <c r="E22" s="152">
        <v>100.0</v>
      </c>
      <c r="F22" s="151" t="s">
        <v>375</v>
      </c>
      <c r="G22" s="151" t="s">
        <v>433</v>
      </c>
      <c r="H22" s="157"/>
      <c r="I22" s="156"/>
      <c r="J22" s="156"/>
      <c r="K22" s="156"/>
      <c r="L22" s="156"/>
      <c r="M22" s="156"/>
      <c r="N22" s="156"/>
      <c r="O22" s="156"/>
      <c r="P22" s="156"/>
      <c r="Q22" s="158"/>
      <c r="R22" s="158"/>
      <c r="S22" s="156"/>
    </row>
    <row r="23">
      <c r="A23" s="151" t="s">
        <v>434</v>
      </c>
      <c r="B23" s="151" t="s">
        <v>358</v>
      </c>
      <c r="C23" s="151" t="s">
        <v>359</v>
      </c>
      <c r="D23" s="151" t="s">
        <v>435</v>
      </c>
      <c r="E23" s="152">
        <v>100.0</v>
      </c>
      <c r="F23" s="151" t="s">
        <v>371</v>
      </c>
      <c r="G23" s="151" t="s">
        <v>436</v>
      </c>
      <c r="H23" s="157"/>
      <c r="I23" s="156"/>
      <c r="J23" s="156"/>
      <c r="K23" s="156"/>
      <c r="L23" s="156"/>
      <c r="M23" s="156"/>
      <c r="N23" s="156"/>
      <c r="O23" s="156"/>
      <c r="P23" s="156"/>
      <c r="Q23" s="156"/>
      <c r="R23" s="158"/>
      <c r="S23" s="156"/>
    </row>
    <row r="24">
      <c r="A24" s="151" t="s">
        <v>437</v>
      </c>
      <c r="B24" s="151" t="s">
        <v>256</v>
      </c>
      <c r="C24" s="151" t="s">
        <v>257</v>
      </c>
      <c r="D24" s="151" t="s">
        <v>438</v>
      </c>
      <c r="E24" s="152">
        <v>100.0</v>
      </c>
      <c r="F24" s="151" t="s">
        <v>375</v>
      </c>
      <c r="G24" s="151" t="s">
        <v>439</v>
      </c>
      <c r="H24" s="157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8"/>
    </row>
    <row r="25">
      <c r="A25" s="151" t="s">
        <v>440</v>
      </c>
      <c r="B25" s="151" t="s">
        <v>101</v>
      </c>
      <c r="C25" s="151" t="s">
        <v>102</v>
      </c>
      <c r="D25" s="151" t="s">
        <v>441</v>
      </c>
      <c r="E25" s="152">
        <v>100.0</v>
      </c>
      <c r="F25" s="151" t="s">
        <v>375</v>
      </c>
      <c r="G25" s="151" t="s">
        <v>442</v>
      </c>
      <c r="H25" s="157"/>
      <c r="I25" s="156"/>
      <c r="J25" s="156"/>
      <c r="K25" s="156"/>
      <c r="L25" s="156"/>
      <c r="M25" s="156"/>
      <c r="N25" s="156"/>
      <c r="O25" s="156"/>
      <c r="P25" s="156"/>
      <c r="Q25" s="158"/>
      <c r="R25" s="156"/>
      <c r="S25" s="158"/>
    </row>
    <row r="26">
      <c r="A26" s="151" t="s">
        <v>443</v>
      </c>
      <c r="B26" s="151" t="s">
        <v>277</v>
      </c>
      <c r="C26" s="151" t="s">
        <v>278</v>
      </c>
      <c r="D26" s="151" t="s">
        <v>444</v>
      </c>
      <c r="E26" s="152">
        <v>100.0</v>
      </c>
      <c r="F26" s="151" t="s">
        <v>375</v>
      </c>
      <c r="G26" s="151" t="s">
        <v>445</v>
      </c>
      <c r="H26" s="155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</row>
    <row r="27">
      <c r="A27" s="151" t="s">
        <v>446</v>
      </c>
      <c r="B27" s="151" t="s">
        <v>190</v>
      </c>
      <c r="C27" s="151" t="s">
        <v>191</v>
      </c>
      <c r="D27" s="151" t="s">
        <v>378</v>
      </c>
      <c r="E27" s="152">
        <v>100.0</v>
      </c>
      <c r="F27" s="151" t="s">
        <v>371</v>
      </c>
      <c r="G27" s="151" t="s">
        <v>447</v>
      </c>
      <c r="H27" s="155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</row>
    <row r="28">
      <c r="A28" s="151" t="s">
        <v>448</v>
      </c>
      <c r="B28" s="151" t="s">
        <v>76</v>
      </c>
      <c r="C28" s="151" t="s">
        <v>77</v>
      </c>
      <c r="D28" s="151" t="s">
        <v>449</v>
      </c>
      <c r="E28" s="152">
        <v>100.0</v>
      </c>
      <c r="F28" s="151" t="s">
        <v>375</v>
      </c>
      <c r="G28" s="151" t="s">
        <v>450</v>
      </c>
      <c r="H28" s="155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</row>
    <row r="29">
      <c r="A29" s="151" t="s">
        <v>451</v>
      </c>
      <c r="B29" s="151" t="s">
        <v>339</v>
      </c>
      <c r="C29" s="151" t="s">
        <v>340</v>
      </c>
      <c r="D29" s="151" t="s">
        <v>452</v>
      </c>
      <c r="E29" s="152">
        <v>100.0</v>
      </c>
      <c r="F29" s="151" t="s">
        <v>371</v>
      </c>
      <c r="G29" s="151" t="s">
        <v>453</v>
      </c>
      <c r="H29" s="155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</row>
    <row r="30">
      <c r="A30" s="151" t="s">
        <v>454</v>
      </c>
      <c r="B30" s="151" t="s">
        <v>332</v>
      </c>
      <c r="C30" s="151" t="s">
        <v>333</v>
      </c>
      <c r="D30" s="151" t="s">
        <v>455</v>
      </c>
      <c r="E30" s="152">
        <v>100.0</v>
      </c>
      <c r="F30" s="151" t="s">
        <v>375</v>
      </c>
      <c r="G30" s="151" t="s">
        <v>456</v>
      </c>
      <c r="H30" s="157"/>
      <c r="I30" s="156"/>
      <c r="J30" s="156"/>
      <c r="K30" s="156"/>
      <c r="L30" s="156"/>
      <c r="M30" s="156"/>
      <c r="N30" s="156"/>
      <c r="O30" s="156"/>
      <c r="P30" s="156"/>
      <c r="Q30" s="158"/>
      <c r="R30" s="156"/>
      <c r="S30" s="158"/>
    </row>
    <row r="31">
      <c r="A31" s="151" t="s">
        <v>457</v>
      </c>
      <c r="B31" s="151" t="s">
        <v>327</v>
      </c>
      <c r="C31" s="151" t="s">
        <v>328</v>
      </c>
      <c r="D31" s="151" t="s">
        <v>458</v>
      </c>
      <c r="E31" s="152">
        <v>100.0</v>
      </c>
      <c r="F31" s="151" t="s">
        <v>371</v>
      </c>
      <c r="G31" s="151" t="s">
        <v>459</v>
      </c>
      <c r="H31" s="157"/>
      <c r="I31" s="156"/>
      <c r="J31" s="156"/>
      <c r="K31" s="156"/>
      <c r="L31" s="156"/>
      <c r="M31" s="156"/>
      <c r="N31" s="156"/>
      <c r="O31" s="156"/>
      <c r="P31" s="156"/>
      <c r="Q31" s="156"/>
      <c r="R31" s="158"/>
      <c r="S31" s="158"/>
    </row>
    <row r="32">
      <c r="A32" s="151" t="s">
        <v>460</v>
      </c>
      <c r="B32" s="151" t="s">
        <v>152</v>
      </c>
      <c r="C32" s="151" t="s">
        <v>153</v>
      </c>
      <c r="D32" s="151" t="s">
        <v>461</v>
      </c>
      <c r="E32" s="152">
        <v>100.0</v>
      </c>
      <c r="F32" s="151" t="s">
        <v>371</v>
      </c>
      <c r="G32" s="151" t="s">
        <v>462</v>
      </c>
      <c r="H32" s="157"/>
      <c r="I32" s="156"/>
      <c r="J32" s="156"/>
      <c r="K32" s="156"/>
      <c r="L32" s="156"/>
      <c r="M32" s="156"/>
      <c r="N32" s="156"/>
      <c r="O32" s="156"/>
      <c r="P32" s="156"/>
      <c r="Q32" s="158"/>
      <c r="R32" s="156"/>
      <c r="S32" s="158"/>
    </row>
    <row r="33">
      <c r="A33" s="151" t="s">
        <v>463</v>
      </c>
      <c r="B33" s="151" t="s">
        <v>342</v>
      </c>
      <c r="C33" s="151" t="s">
        <v>343</v>
      </c>
      <c r="D33" s="151" t="s">
        <v>464</v>
      </c>
      <c r="E33" s="152">
        <v>100.0</v>
      </c>
      <c r="F33" s="151" t="s">
        <v>375</v>
      </c>
      <c r="G33" s="151" t="s">
        <v>465</v>
      </c>
      <c r="H33" s="155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>
      <c r="A34" s="151" t="s">
        <v>466</v>
      </c>
      <c r="B34" s="151" t="s">
        <v>148</v>
      </c>
      <c r="C34" s="151" t="s">
        <v>149</v>
      </c>
      <c r="D34" s="151" t="s">
        <v>467</v>
      </c>
      <c r="E34" s="152">
        <v>100.0</v>
      </c>
      <c r="F34" s="151" t="s">
        <v>371</v>
      </c>
      <c r="G34" s="151" t="s">
        <v>468</v>
      </c>
      <c r="H34" s="155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</row>
    <row r="35">
      <c r="A35" s="151" t="s">
        <v>469</v>
      </c>
      <c r="B35" s="151" t="s">
        <v>295</v>
      </c>
      <c r="C35" s="151" t="s">
        <v>296</v>
      </c>
      <c r="D35" s="151" t="s">
        <v>470</v>
      </c>
      <c r="E35" s="152">
        <v>100.0</v>
      </c>
      <c r="F35" s="151" t="s">
        <v>375</v>
      </c>
      <c r="G35" s="151" t="s">
        <v>471</v>
      </c>
      <c r="H35" s="155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</row>
    <row r="36">
      <c r="A36" s="151" t="s">
        <v>472</v>
      </c>
      <c r="B36" s="151" t="s">
        <v>227</v>
      </c>
      <c r="C36" s="151" t="s">
        <v>228</v>
      </c>
      <c r="D36" s="151" t="s">
        <v>473</v>
      </c>
      <c r="E36" s="152">
        <v>100.0</v>
      </c>
      <c r="F36" s="151" t="s">
        <v>371</v>
      </c>
      <c r="G36" s="151" t="s">
        <v>474</v>
      </c>
      <c r="H36" s="155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</row>
    <row r="37">
      <c r="A37" s="151" t="s">
        <v>475</v>
      </c>
      <c r="B37" s="151" t="s">
        <v>160</v>
      </c>
      <c r="C37" s="151" t="s">
        <v>161</v>
      </c>
      <c r="D37" s="151" t="s">
        <v>476</v>
      </c>
      <c r="E37" s="152">
        <v>100.0</v>
      </c>
      <c r="F37" s="151" t="s">
        <v>375</v>
      </c>
      <c r="G37" s="151" t="s">
        <v>477</v>
      </c>
      <c r="H37" s="157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8"/>
    </row>
    <row r="38">
      <c r="A38" s="151" t="s">
        <v>478</v>
      </c>
      <c r="B38" s="151" t="s">
        <v>234</v>
      </c>
      <c r="C38" s="151" t="s">
        <v>235</v>
      </c>
      <c r="D38" s="151" t="s">
        <v>479</v>
      </c>
      <c r="E38" s="152">
        <v>100.0</v>
      </c>
      <c r="F38" s="151" t="s">
        <v>375</v>
      </c>
      <c r="G38" s="151" t="s">
        <v>480</v>
      </c>
      <c r="H38" s="155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</row>
    <row r="39">
      <c r="A39" s="151" t="s">
        <v>481</v>
      </c>
      <c r="B39" s="151" t="s">
        <v>241</v>
      </c>
      <c r="C39" s="151" t="s">
        <v>242</v>
      </c>
      <c r="D39" s="151" t="s">
        <v>482</v>
      </c>
      <c r="E39" s="152">
        <v>100.0</v>
      </c>
      <c r="F39" s="151" t="s">
        <v>375</v>
      </c>
      <c r="G39" s="151" t="s">
        <v>483</v>
      </c>
      <c r="H39" s="155"/>
      <c r="I39" s="156"/>
      <c r="J39" s="156"/>
      <c r="K39" s="156"/>
      <c r="L39" s="156"/>
      <c r="M39" s="156"/>
      <c r="N39" s="156"/>
      <c r="O39" s="156"/>
      <c r="P39" s="156"/>
      <c r="Q39" s="158"/>
      <c r="R39" s="156"/>
      <c r="S39" s="156"/>
    </row>
    <row r="40">
      <c r="A40" s="151" t="s">
        <v>484</v>
      </c>
      <c r="B40" s="151" t="s">
        <v>129</v>
      </c>
      <c r="C40" s="151" t="s">
        <v>130</v>
      </c>
      <c r="D40" s="151" t="s">
        <v>485</v>
      </c>
      <c r="E40" s="152">
        <v>100.0</v>
      </c>
      <c r="F40" s="151" t="s">
        <v>371</v>
      </c>
      <c r="G40" s="151" t="s">
        <v>486</v>
      </c>
      <c r="H40" s="155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</row>
    <row r="41">
      <c r="A41" s="151" t="s">
        <v>487</v>
      </c>
      <c r="B41" s="151" t="s">
        <v>88</v>
      </c>
      <c r="C41" s="151" t="s">
        <v>89</v>
      </c>
      <c r="D41" s="151" t="s">
        <v>488</v>
      </c>
      <c r="E41" s="152">
        <v>100.0</v>
      </c>
      <c r="F41" s="151" t="s">
        <v>371</v>
      </c>
      <c r="G41" s="151" t="s">
        <v>489</v>
      </c>
      <c r="H41" s="157"/>
      <c r="I41" s="156"/>
      <c r="J41" s="156"/>
      <c r="K41" s="156"/>
      <c r="L41" s="156"/>
      <c r="M41" s="156"/>
      <c r="N41" s="156"/>
      <c r="O41" s="156"/>
      <c r="P41" s="156"/>
      <c r="Q41" s="158"/>
      <c r="R41" s="156"/>
      <c r="S41" s="158"/>
    </row>
    <row r="42">
      <c r="A42" s="151" t="s">
        <v>490</v>
      </c>
      <c r="B42" s="151" t="s">
        <v>80</v>
      </c>
      <c r="C42" s="151" t="s">
        <v>81</v>
      </c>
      <c r="D42" s="151" t="s">
        <v>491</v>
      </c>
      <c r="E42" s="152">
        <v>100.0</v>
      </c>
      <c r="F42" s="151" t="s">
        <v>375</v>
      </c>
      <c r="G42" s="151" t="s">
        <v>492</v>
      </c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</row>
    <row r="43">
      <c r="A43" s="151" t="s">
        <v>493</v>
      </c>
      <c r="B43" s="151" t="s">
        <v>132</v>
      </c>
      <c r="C43" s="151" t="s">
        <v>226</v>
      </c>
      <c r="D43" s="151" t="s">
        <v>494</v>
      </c>
      <c r="E43" s="152">
        <v>100.0</v>
      </c>
      <c r="F43" s="151" t="s">
        <v>375</v>
      </c>
      <c r="G43" s="151" t="s">
        <v>495</v>
      </c>
      <c r="H43" s="157"/>
      <c r="I43" s="156"/>
      <c r="J43" s="156"/>
      <c r="K43" s="156"/>
      <c r="L43" s="156"/>
      <c r="M43" s="156"/>
      <c r="N43" s="156"/>
      <c r="O43" s="156"/>
      <c r="P43" s="156"/>
      <c r="Q43" s="158"/>
      <c r="R43" s="156"/>
      <c r="S43" s="156"/>
    </row>
    <row r="44">
      <c r="A44" s="151" t="s">
        <v>496</v>
      </c>
      <c r="B44" s="151" t="s">
        <v>109</v>
      </c>
      <c r="C44" s="151" t="s">
        <v>110</v>
      </c>
      <c r="D44" s="151" t="s">
        <v>452</v>
      </c>
      <c r="E44" s="152">
        <v>100.0</v>
      </c>
      <c r="F44" s="151" t="s">
        <v>375</v>
      </c>
      <c r="G44" s="151" t="s">
        <v>497</v>
      </c>
      <c r="H44" s="155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</row>
    <row r="45">
      <c r="A45" s="151" t="s">
        <v>498</v>
      </c>
      <c r="B45" s="151" t="s">
        <v>175</v>
      </c>
      <c r="C45" s="151" t="s">
        <v>176</v>
      </c>
      <c r="D45" s="151" t="s">
        <v>499</v>
      </c>
      <c r="E45" s="152">
        <v>100.0</v>
      </c>
      <c r="F45" s="151" t="s">
        <v>371</v>
      </c>
      <c r="G45" s="151" t="s">
        <v>500</v>
      </c>
      <c r="H45" s="157"/>
      <c r="I45" s="156"/>
      <c r="J45" s="156"/>
      <c r="K45" s="156"/>
      <c r="L45" s="156"/>
      <c r="M45" s="156"/>
      <c r="N45" s="156"/>
      <c r="O45" s="156"/>
      <c r="P45" s="156"/>
      <c r="Q45" s="158"/>
      <c r="R45" s="158"/>
      <c r="S45" s="158"/>
    </row>
    <row r="46">
      <c r="A46" s="154"/>
      <c r="B46" s="159"/>
      <c r="C46" s="160"/>
      <c r="D46" s="159"/>
      <c r="E46" s="159"/>
      <c r="F46" s="159"/>
      <c r="G46" s="159"/>
      <c r="H46" s="155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</row>
    <row r="47">
      <c r="A47" s="154"/>
      <c r="B47" s="159"/>
      <c r="C47" s="160"/>
      <c r="D47" s="159"/>
      <c r="E47" s="159"/>
      <c r="F47" s="159"/>
      <c r="G47" s="159"/>
      <c r="H47" s="157"/>
      <c r="I47" s="156"/>
      <c r="J47" s="156"/>
      <c r="K47" s="156"/>
      <c r="L47" s="156"/>
      <c r="M47" s="156"/>
      <c r="N47" s="156"/>
      <c r="O47" s="156"/>
      <c r="P47" s="156"/>
      <c r="Q47" s="158"/>
      <c r="R47" s="156"/>
      <c r="S47" s="156"/>
    </row>
    <row r="48">
      <c r="A48" s="154"/>
      <c r="B48" s="159"/>
      <c r="C48" s="160"/>
      <c r="D48" s="159"/>
      <c r="E48" s="159"/>
      <c r="F48" s="159"/>
      <c r="G48" s="159"/>
      <c r="H48" s="155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</row>
    <row r="49">
      <c r="A49" s="154"/>
      <c r="B49" s="159"/>
      <c r="C49" s="160"/>
      <c r="D49" s="159"/>
      <c r="E49" s="159"/>
      <c r="F49" s="159"/>
      <c r="G49" s="159"/>
      <c r="H49" s="157"/>
      <c r="I49" s="156"/>
      <c r="J49" s="156"/>
      <c r="K49" s="156"/>
      <c r="L49" s="156"/>
      <c r="M49" s="156"/>
      <c r="N49" s="156"/>
      <c r="O49" s="156"/>
      <c r="P49" s="156"/>
      <c r="Q49" s="158"/>
      <c r="R49" s="158"/>
      <c r="S49" s="158"/>
    </row>
    <row r="50">
      <c r="A50" s="154"/>
      <c r="B50" s="159"/>
      <c r="C50" s="160"/>
      <c r="D50" s="159"/>
      <c r="E50" s="159"/>
      <c r="F50" s="159"/>
      <c r="G50" s="159"/>
      <c r="H50" s="157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8"/>
    </row>
    <row r="51">
      <c r="A51" s="154"/>
      <c r="B51" s="159"/>
      <c r="C51" s="160"/>
      <c r="D51" s="159"/>
      <c r="E51" s="159"/>
      <c r="F51" s="159"/>
      <c r="G51" s="159"/>
      <c r="H51" s="155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</row>
    <row r="52">
      <c r="A52" s="154"/>
      <c r="B52" s="159"/>
      <c r="C52" s="160"/>
      <c r="D52" s="159"/>
      <c r="E52" s="159"/>
      <c r="F52" s="159"/>
      <c r="G52" s="159"/>
      <c r="H52" s="157"/>
      <c r="I52" s="156"/>
      <c r="J52" s="156"/>
      <c r="K52" s="156"/>
      <c r="L52" s="156"/>
      <c r="M52" s="156"/>
      <c r="N52" s="156"/>
      <c r="O52" s="156"/>
      <c r="P52" s="156"/>
      <c r="Q52" s="158"/>
      <c r="R52" s="156"/>
      <c r="S52" s="156"/>
    </row>
    <row r="53">
      <c r="A53" s="154"/>
      <c r="B53" s="159"/>
      <c r="C53" s="160"/>
      <c r="D53" s="159"/>
      <c r="E53" s="159"/>
      <c r="F53" s="159"/>
      <c r="G53" s="159"/>
      <c r="H53" s="155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</row>
    <row r="54">
      <c r="A54" s="154"/>
      <c r="B54" s="159"/>
      <c r="C54" s="160"/>
      <c r="D54" s="159"/>
      <c r="E54" s="159"/>
      <c r="F54" s="159"/>
      <c r="G54" s="159"/>
      <c r="H54" s="155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</row>
    <row r="55">
      <c r="A55" s="154"/>
      <c r="B55" s="159"/>
      <c r="C55" s="160"/>
      <c r="D55" s="159"/>
      <c r="E55" s="159"/>
      <c r="F55" s="159"/>
      <c r="G55" s="159"/>
      <c r="H55" s="157"/>
      <c r="I55" s="156"/>
      <c r="J55" s="156"/>
      <c r="K55" s="156"/>
      <c r="L55" s="156"/>
      <c r="M55" s="156"/>
      <c r="N55" s="156"/>
      <c r="O55" s="156"/>
      <c r="P55" s="156"/>
      <c r="Q55" s="158"/>
      <c r="R55" s="156"/>
      <c r="S55" s="158"/>
    </row>
    <row r="56">
      <c r="A56" s="154"/>
      <c r="B56" s="159"/>
      <c r="C56" s="160"/>
      <c r="D56" s="159"/>
      <c r="E56" s="159"/>
      <c r="F56" s="159"/>
      <c r="G56" s="159"/>
      <c r="H56" s="155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</row>
    <row r="57">
      <c r="A57" s="154"/>
      <c r="B57" s="159"/>
      <c r="C57" s="160"/>
      <c r="D57" s="159"/>
      <c r="E57" s="159"/>
      <c r="F57" s="159"/>
      <c r="G57" s="159"/>
      <c r="H57" s="155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</row>
    <row r="58">
      <c r="A58" s="154"/>
      <c r="B58" s="159"/>
      <c r="C58" s="160"/>
      <c r="D58" s="159"/>
      <c r="E58" s="159"/>
      <c r="F58" s="159"/>
      <c r="G58" s="159"/>
      <c r="H58" s="157"/>
      <c r="I58" s="156"/>
      <c r="J58" s="156"/>
      <c r="K58" s="156"/>
      <c r="L58" s="156"/>
      <c r="M58" s="156"/>
      <c r="N58" s="156"/>
      <c r="O58" s="156"/>
      <c r="P58" s="156"/>
      <c r="Q58" s="158"/>
      <c r="R58" s="158"/>
      <c r="S58" s="159"/>
    </row>
    <row r="59">
      <c r="A59" s="154"/>
      <c r="B59" s="159"/>
      <c r="C59" s="160"/>
      <c r="D59" s="159"/>
      <c r="E59" s="159"/>
      <c r="F59" s="159"/>
      <c r="G59" s="159"/>
      <c r="H59" s="157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8"/>
    </row>
    <row r="60">
      <c r="A60" s="154"/>
      <c r="B60" s="159"/>
      <c r="C60" s="160"/>
      <c r="D60" s="159"/>
      <c r="E60" s="159"/>
      <c r="F60" s="159"/>
      <c r="G60" s="159"/>
      <c r="H60" s="155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</row>
    <row r="61">
      <c r="A61" s="154"/>
      <c r="B61" s="159"/>
      <c r="C61" s="160"/>
      <c r="D61" s="159"/>
      <c r="E61" s="159"/>
      <c r="F61" s="159"/>
      <c r="G61" s="159"/>
      <c r="H61" s="157"/>
      <c r="I61" s="156"/>
      <c r="J61" s="156"/>
      <c r="K61" s="156"/>
      <c r="L61" s="156"/>
      <c r="M61" s="156"/>
      <c r="N61" s="156"/>
      <c r="O61" s="156"/>
      <c r="P61" s="156"/>
      <c r="Q61" s="158"/>
      <c r="R61" s="156"/>
      <c r="S61" s="156"/>
    </row>
    <row r="62">
      <c r="A62" s="154"/>
      <c r="B62" s="159"/>
      <c r="C62" s="160"/>
      <c r="D62" s="159"/>
      <c r="E62" s="159"/>
      <c r="F62" s="159"/>
      <c r="G62" s="159"/>
      <c r="H62" s="157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8"/>
    </row>
    <row r="63">
      <c r="A63" s="154"/>
      <c r="B63" s="159"/>
      <c r="C63" s="160"/>
      <c r="D63" s="159"/>
      <c r="E63" s="159"/>
      <c r="F63" s="159"/>
      <c r="G63" s="159"/>
      <c r="H63" s="157"/>
      <c r="I63" s="156"/>
      <c r="J63" s="156"/>
      <c r="K63" s="156"/>
      <c r="L63" s="156"/>
      <c r="M63" s="156"/>
      <c r="N63" s="156"/>
      <c r="O63" s="156"/>
      <c r="P63" s="156"/>
      <c r="Q63" s="156"/>
      <c r="R63" s="158"/>
      <c r="S63" s="158"/>
    </row>
    <row r="64">
      <c r="A64" s="154"/>
      <c r="B64" s="159"/>
      <c r="C64" s="160"/>
      <c r="D64" s="159"/>
      <c r="E64" s="159"/>
      <c r="F64" s="159"/>
      <c r="G64" s="159"/>
      <c r="H64" s="155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</row>
    <row r="65">
      <c r="A65" s="154"/>
      <c r="B65" s="159"/>
      <c r="C65" s="160"/>
      <c r="D65" s="159"/>
      <c r="E65" s="159"/>
      <c r="F65" s="159"/>
      <c r="G65" s="159"/>
      <c r="H65" s="157"/>
      <c r="I65" s="156"/>
      <c r="J65" s="156"/>
      <c r="K65" s="156"/>
      <c r="L65" s="156"/>
      <c r="M65" s="156"/>
      <c r="N65" s="156"/>
      <c r="O65" s="156"/>
      <c r="P65" s="156"/>
      <c r="Q65" s="158"/>
      <c r="R65" s="156"/>
      <c r="S65" s="158"/>
    </row>
    <row r="66">
      <c r="A66" s="154"/>
      <c r="B66" s="159"/>
      <c r="C66" s="160"/>
      <c r="D66" s="159"/>
      <c r="E66" s="159"/>
      <c r="F66" s="159"/>
      <c r="G66" s="159"/>
      <c r="H66" s="155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</row>
    <row r="67">
      <c r="A67" s="154"/>
      <c r="B67" s="159"/>
      <c r="C67" s="160"/>
      <c r="D67" s="159"/>
      <c r="E67" s="159"/>
      <c r="F67" s="159"/>
      <c r="G67" s="159"/>
      <c r="H67" s="155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</row>
    <row r="68">
      <c r="A68" s="154"/>
      <c r="B68" s="159"/>
      <c r="C68" s="160"/>
      <c r="D68" s="159"/>
      <c r="E68" s="159"/>
      <c r="F68" s="159"/>
      <c r="G68" s="159"/>
      <c r="H68" s="155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</row>
    <row r="69">
      <c r="A69" s="154"/>
      <c r="B69" s="159"/>
      <c r="C69" s="160"/>
      <c r="D69" s="159"/>
      <c r="E69" s="159"/>
      <c r="F69" s="159"/>
      <c r="G69" s="159"/>
      <c r="H69" s="155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</row>
    <row r="70">
      <c r="A70" s="154"/>
      <c r="B70" s="159"/>
      <c r="C70" s="160"/>
      <c r="D70" s="159"/>
      <c r="E70" s="159"/>
      <c r="F70" s="159"/>
      <c r="G70" s="159"/>
      <c r="H70" s="155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</row>
    <row r="71">
      <c r="A71" s="154"/>
      <c r="B71" s="159"/>
      <c r="C71" s="160"/>
      <c r="D71" s="159"/>
      <c r="E71" s="159"/>
      <c r="F71" s="159"/>
      <c r="G71" s="159"/>
      <c r="H71" s="155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</row>
    <row r="72">
      <c r="A72" s="154"/>
      <c r="B72" s="159"/>
      <c r="C72" s="160"/>
      <c r="D72" s="159"/>
      <c r="E72" s="159"/>
      <c r="F72" s="159"/>
      <c r="G72" s="159"/>
      <c r="H72" s="157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8"/>
    </row>
    <row r="73">
      <c r="A73" s="154"/>
      <c r="B73" s="159"/>
      <c r="C73" s="160"/>
      <c r="D73" s="159"/>
      <c r="E73" s="159"/>
      <c r="F73" s="159"/>
      <c r="G73" s="159"/>
      <c r="H73" s="157"/>
      <c r="I73" s="156"/>
      <c r="J73" s="156"/>
      <c r="K73" s="156"/>
      <c r="L73" s="156"/>
      <c r="M73" s="156"/>
      <c r="N73" s="156"/>
      <c r="O73" s="156"/>
      <c r="P73" s="156"/>
      <c r="Q73" s="158"/>
      <c r="R73" s="156"/>
      <c r="S73" s="158"/>
    </row>
    <row r="74">
      <c r="A74" s="154"/>
      <c r="B74" s="159"/>
      <c r="C74" s="160"/>
      <c r="D74" s="159"/>
      <c r="E74" s="159"/>
      <c r="F74" s="159"/>
      <c r="G74" s="159"/>
      <c r="H74" s="157"/>
      <c r="I74" s="156"/>
      <c r="J74" s="156"/>
      <c r="K74" s="156"/>
      <c r="L74" s="156"/>
      <c r="M74" s="156"/>
      <c r="N74" s="156"/>
      <c r="O74" s="156"/>
      <c r="P74" s="156"/>
      <c r="Q74" s="158"/>
      <c r="R74" s="156"/>
      <c r="S74" s="156"/>
    </row>
    <row r="75">
      <c r="A75" s="154"/>
      <c r="B75" s="159"/>
      <c r="C75" s="160"/>
      <c r="D75" s="159"/>
      <c r="E75" s="159"/>
      <c r="F75" s="159"/>
      <c r="G75" s="159"/>
      <c r="H75" s="155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</row>
    <row r="76">
      <c r="A76" s="154"/>
      <c r="B76" s="159"/>
      <c r="C76" s="160"/>
      <c r="D76" s="159"/>
      <c r="E76" s="159"/>
      <c r="F76" s="159"/>
      <c r="G76" s="159"/>
      <c r="H76" s="155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</row>
    <row r="77">
      <c r="A77" s="154"/>
      <c r="B77" s="159"/>
      <c r="C77" s="160"/>
      <c r="D77" s="159"/>
      <c r="E77" s="159"/>
      <c r="F77" s="159"/>
      <c r="G77" s="159"/>
      <c r="H77" s="155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</row>
    <row r="78">
      <c r="A78" s="154"/>
      <c r="B78" s="159"/>
      <c r="C78" s="160"/>
      <c r="D78" s="159"/>
      <c r="E78" s="159"/>
      <c r="F78" s="159"/>
      <c r="G78" s="159"/>
      <c r="H78" s="155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</row>
    <row r="79">
      <c r="A79" s="154"/>
      <c r="B79" s="159"/>
      <c r="C79" s="160"/>
      <c r="D79" s="159"/>
      <c r="E79" s="159"/>
      <c r="F79" s="159"/>
      <c r="G79" s="159"/>
      <c r="H79" s="157"/>
      <c r="I79" s="156"/>
      <c r="J79" s="156"/>
      <c r="K79" s="156"/>
      <c r="L79" s="156"/>
      <c r="M79" s="156"/>
      <c r="N79" s="156"/>
      <c r="O79" s="156"/>
      <c r="P79" s="156"/>
      <c r="Q79" s="158"/>
      <c r="R79" s="158"/>
      <c r="S79" s="156"/>
    </row>
    <row r="80">
      <c r="A80" s="154"/>
      <c r="B80" s="159"/>
      <c r="C80" s="160"/>
      <c r="D80" s="159"/>
      <c r="E80" s="159"/>
      <c r="F80" s="159"/>
      <c r="G80" s="159"/>
      <c r="H80" s="155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</row>
    <row r="81">
      <c r="A81" s="154"/>
      <c r="B81" s="159"/>
      <c r="C81" s="160"/>
      <c r="D81" s="159"/>
      <c r="E81" s="159"/>
      <c r="F81" s="159"/>
      <c r="G81" s="159"/>
      <c r="H81" s="157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8"/>
    </row>
    <row r="82">
      <c r="A82" s="154"/>
      <c r="B82" s="159"/>
      <c r="C82" s="160"/>
      <c r="D82" s="159"/>
      <c r="E82" s="159"/>
      <c r="F82" s="159"/>
      <c r="G82" s="159"/>
      <c r="H82" s="155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</row>
    <row r="83">
      <c r="A83" s="154"/>
      <c r="B83" s="159"/>
      <c r="C83" s="160"/>
      <c r="D83" s="159"/>
      <c r="E83" s="159"/>
      <c r="F83" s="159"/>
      <c r="G83" s="159"/>
      <c r="H83" s="155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</row>
    <row r="84">
      <c r="A84" s="154"/>
      <c r="B84" s="159"/>
      <c r="C84" s="160"/>
      <c r="D84" s="159"/>
      <c r="E84" s="159"/>
      <c r="F84" s="159"/>
      <c r="G84" s="159"/>
      <c r="H84" s="155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</row>
    <row r="85">
      <c r="A85" s="154"/>
      <c r="B85" s="159"/>
      <c r="C85" s="160"/>
      <c r="D85" s="159"/>
      <c r="E85" s="159"/>
      <c r="F85" s="159"/>
      <c r="G85" s="159"/>
      <c r="H85" s="155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</row>
    <row r="86">
      <c r="A86" s="154"/>
      <c r="B86" s="159"/>
      <c r="C86" s="160"/>
      <c r="D86" s="159"/>
      <c r="E86" s="159"/>
      <c r="F86" s="159"/>
      <c r="G86" s="159"/>
      <c r="H86" s="157"/>
      <c r="I86" s="156"/>
      <c r="J86" s="156"/>
      <c r="K86" s="156"/>
      <c r="L86" s="156"/>
      <c r="M86" s="156"/>
      <c r="N86" s="156"/>
      <c r="O86" s="156"/>
      <c r="P86" s="156"/>
      <c r="Q86" s="158"/>
      <c r="R86" s="156"/>
      <c r="S86" s="158"/>
    </row>
    <row r="87">
      <c r="A87" s="154"/>
      <c r="B87" s="159"/>
      <c r="C87" s="160"/>
      <c r="D87" s="159"/>
      <c r="E87" s="159"/>
      <c r="F87" s="159"/>
      <c r="G87" s="159"/>
      <c r="H87" s="155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</row>
    <row r="88">
      <c r="A88" s="154"/>
      <c r="B88" s="159"/>
      <c r="C88" s="160"/>
      <c r="D88" s="159"/>
      <c r="E88" s="159"/>
      <c r="F88" s="159"/>
      <c r="G88" s="159"/>
      <c r="H88" s="155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</row>
    <row r="89">
      <c r="A89" s="154"/>
      <c r="B89" s="159"/>
      <c r="C89" s="160"/>
      <c r="D89" s="159"/>
      <c r="E89" s="159"/>
      <c r="F89" s="159"/>
      <c r="G89" s="159"/>
      <c r="H89" s="155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</row>
    <row r="90">
      <c r="A90" s="154"/>
      <c r="B90" s="159"/>
      <c r="C90" s="160"/>
      <c r="D90" s="159"/>
      <c r="E90" s="159"/>
      <c r="F90" s="159"/>
      <c r="G90" s="159"/>
      <c r="H90" s="157"/>
      <c r="I90" s="156"/>
      <c r="J90" s="156"/>
      <c r="K90" s="156"/>
      <c r="L90" s="156"/>
      <c r="M90" s="156"/>
      <c r="N90" s="156"/>
      <c r="O90" s="156"/>
      <c r="P90" s="156"/>
      <c r="Q90" s="156"/>
      <c r="R90" s="158"/>
      <c r="S90" s="158"/>
    </row>
    <row r="91">
      <c r="A91" s="154"/>
      <c r="B91" s="159"/>
      <c r="C91" s="160"/>
      <c r="D91" s="159"/>
      <c r="E91" s="159"/>
      <c r="F91" s="159"/>
      <c r="G91" s="159"/>
      <c r="H91" s="157"/>
      <c r="I91" s="156"/>
      <c r="J91" s="156"/>
      <c r="K91" s="156"/>
      <c r="L91" s="156"/>
      <c r="M91" s="156"/>
      <c r="N91" s="156"/>
      <c r="O91" s="156"/>
      <c r="P91" s="156"/>
      <c r="Q91" s="158"/>
      <c r="R91" s="156"/>
      <c r="S91" s="158"/>
    </row>
    <row r="92">
      <c r="A92" s="154"/>
      <c r="B92" s="159"/>
      <c r="C92" s="160"/>
      <c r="D92" s="159"/>
      <c r="E92" s="159"/>
      <c r="F92" s="159"/>
      <c r="G92" s="159"/>
      <c r="H92" s="155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</row>
    <row r="93">
      <c r="A93" s="154"/>
      <c r="B93" s="159"/>
      <c r="C93" s="160"/>
      <c r="D93" s="159"/>
      <c r="E93" s="159"/>
      <c r="F93" s="159"/>
      <c r="G93" s="159"/>
      <c r="H93" s="155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</row>
    <row r="94">
      <c r="A94" s="154"/>
      <c r="B94" s="159"/>
      <c r="C94" s="160"/>
      <c r="D94" s="159"/>
      <c r="E94" s="159"/>
      <c r="F94" s="159"/>
      <c r="G94" s="159"/>
      <c r="H94" s="157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8"/>
    </row>
    <row r="95">
      <c r="A95" s="154"/>
      <c r="B95" s="159"/>
      <c r="C95" s="160"/>
      <c r="D95" s="159"/>
      <c r="E95" s="159"/>
      <c r="F95" s="159"/>
      <c r="G95" s="159"/>
      <c r="H95" s="157"/>
      <c r="I95" s="156"/>
      <c r="J95" s="156"/>
      <c r="K95" s="156"/>
      <c r="L95" s="156"/>
      <c r="M95" s="156"/>
      <c r="N95" s="156"/>
      <c r="O95" s="156"/>
      <c r="P95" s="156"/>
      <c r="Q95" s="158"/>
      <c r="R95" s="156"/>
      <c r="S95" s="158"/>
    </row>
    <row r="96">
      <c r="A96" s="154"/>
      <c r="B96" s="159"/>
      <c r="C96" s="160"/>
      <c r="D96" s="159"/>
      <c r="E96" s="159"/>
      <c r="F96" s="159"/>
      <c r="G96" s="159"/>
      <c r="H96" s="155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</row>
    <row r="97">
      <c r="A97" s="154"/>
      <c r="B97" s="161"/>
      <c r="C97" s="161"/>
      <c r="D97" s="161"/>
      <c r="E97" s="161"/>
      <c r="F97" s="161"/>
      <c r="G97" s="161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27.57"/>
    <col customWidth="1" min="7" max="7" width="35.29"/>
    <col customWidth="1" min="8" max="8" width="27.57"/>
    <col customWidth="1" min="9" max="9" width="35.29"/>
    <col customWidth="1" min="10" max="10" width="27.57"/>
    <col customWidth="1" min="11" max="11" width="28.71"/>
  </cols>
  <sheetData>
    <row r="1">
      <c r="A1" s="162" t="s">
        <v>501</v>
      </c>
      <c r="B1" s="162" t="s">
        <v>502</v>
      </c>
      <c r="C1" s="162" t="s">
        <v>503</v>
      </c>
      <c r="D1" s="162" t="s">
        <v>504</v>
      </c>
      <c r="E1" s="162" t="s">
        <v>505</v>
      </c>
      <c r="F1" s="162" t="s">
        <v>506</v>
      </c>
      <c r="G1" s="162" t="s">
        <v>507</v>
      </c>
      <c r="H1" s="162" t="s">
        <v>508</v>
      </c>
      <c r="I1" s="162" t="s">
        <v>509</v>
      </c>
      <c r="J1" s="162" t="s">
        <v>510</v>
      </c>
      <c r="K1" s="162" t="s">
        <v>511</v>
      </c>
    </row>
    <row r="2">
      <c r="A2" s="163" t="s">
        <v>512</v>
      </c>
      <c r="B2" s="164">
        <v>100.0</v>
      </c>
      <c r="C2" s="164">
        <v>100.0</v>
      </c>
      <c r="D2" s="164">
        <v>100.0</v>
      </c>
      <c r="E2" s="164">
        <v>25.0</v>
      </c>
      <c r="F2" s="164">
        <v>100.0</v>
      </c>
      <c r="G2" s="164">
        <v>100.0</v>
      </c>
      <c r="H2" s="164">
        <v>100.0</v>
      </c>
      <c r="I2" s="164">
        <v>75.0</v>
      </c>
      <c r="J2" s="164">
        <v>80.0</v>
      </c>
      <c r="K2" s="164">
        <v>100.0</v>
      </c>
    </row>
    <row r="3">
      <c r="A3" s="163" t="s">
        <v>513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  <row r="4">
      <c r="A4" s="163" t="s">
        <v>514</v>
      </c>
      <c r="B4" s="164">
        <v>100.0</v>
      </c>
      <c r="C4" s="164">
        <v>100.0</v>
      </c>
      <c r="D4" s="164">
        <v>100.0</v>
      </c>
      <c r="E4" s="164">
        <v>0.0</v>
      </c>
      <c r="F4" s="164">
        <v>75.0</v>
      </c>
      <c r="G4" s="164">
        <v>40.0</v>
      </c>
      <c r="H4" s="164">
        <v>100.0</v>
      </c>
      <c r="I4" s="164">
        <v>75.0</v>
      </c>
      <c r="J4" s="164">
        <v>0.0</v>
      </c>
      <c r="K4" s="164">
        <v>100.0</v>
      </c>
    </row>
    <row r="5">
      <c r="A5" s="163" t="s">
        <v>515</v>
      </c>
      <c r="B5" s="164">
        <v>100.0</v>
      </c>
      <c r="C5" s="164">
        <v>100.0</v>
      </c>
      <c r="D5" s="164">
        <v>100.0</v>
      </c>
      <c r="E5" s="164">
        <v>80.0</v>
      </c>
      <c r="F5" s="164">
        <v>100.0</v>
      </c>
      <c r="G5" s="164">
        <v>60.0</v>
      </c>
      <c r="H5" s="164">
        <v>17.0</v>
      </c>
      <c r="I5" s="164">
        <v>50.0</v>
      </c>
      <c r="J5" s="164">
        <v>40.0</v>
      </c>
      <c r="K5" s="164">
        <v>100.0</v>
      </c>
    </row>
    <row r="6">
      <c r="A6" s="163" t="s">
        <v>516</v>
      </c>
      <c r="B6" s="164">
        <v>100.0</v>
      </c>
      <c r="C6" s="164">
        <v>60.0</v>
      </c>
      <c r="D6" s="164">
        <v>100.0</v>
      </c>
      <c r="E6" s="164">
        <v>40.0</v>
      </c>
      <c r="F6" s="164">
        <v>75.0</v>
      </c>
      <c r="G6" s="164">
        <v>100.0</v>
      </c>
      <c r="H6" s="164">
        <v>50.0</v>
      </c>
      <c r="I6" s="164">
        <v>100.0</v>
      </c>
      <c r="J6" s="164">
        <v>0.0</v>
      </c>
      <c r="K6" s="164">
        <v>40.0</v>
      </c>
    </row>
    <row r="7">
      <c r="A7" s="163" t="s">
        <v>517</v>
      </c>
      <c r="B7" s="164">
        <v>0.0</v>
      </c>
      <c r="C7" s="164">
        <v>0.0</v>
      </c>
      <c r="D7" s="164">
        <v>0.0</v>
      </c>
      <c r="E7" s="164">
        <v>0.0</v>
      </c>
      <c r="F7" s="165"/>
      <c r="G7" s="165"/>
      <c r="H7" s="165"/>
      <c r="I7" s="165"/>
      <c r="J7" s="165"/>
      <c r="K7" s="166"/>
    </row>
    <row r="8">
      <c r="A8" s="163" t="s">
        <v>518</v>
      </c>
      <c r="B8" s="164">
        <v>60.0</v>
      </c>
      <c r="C8" s="164">
        <v>100.0</v>
      </c>
      <c r="D8" s="164">
        <v>100.0</v>
      </c>
      <c r="E8" s="164">
        <v>100.0</v>
      </c>
      <c r="F8" s="164">
        <v>75.0</v>
      </c>
      <c r="G8" s="164">
        <v>80.0</v>
      </c>
      <c r="H8" s="164">
        <v>67.0</v>
      </c>
      <c r="I8" s="164">
        <v>100.0</v>
      </c>
      <c r="J8" s="164">
        <v>20.0</v>
      </c>
      <c r="K8" s="164">
        <v>100.0</v>
      </c>
    </row>
    <row r="9">
      <c r="A9" s="163" t="s">
        <v>519</v>
      </c>
      <c r="B9" s="164">
        <v>67.0</v>
      </c>
      <c r="C9" s="164">
        <v>40.0</v>
      </c>
      <c r="D9" s="164">
        <v>100.0</v>
      </c>
      <c r="E9" s="164">
        <v>50.0</v>
      </c>
      <c r="F9" s="164">
        <v>75.0</v>
      </c>
      <c r="G9" s="164">
        <v>40.0</v>
      </c>
      <c r="H9" s="164">
        <v>60.0</v>
      </c>
      <c r="I9" s="164">
        <v>100.0</v>
      </c>
      <c r="J9" s="164">
        <v>0.0</v>
      </c>
      <c r="K9" s="164">
        <v>100.0</v>
      </c>
    </row>
    <row r="10">
      <c r="A10" s="163" t="s">
        <v>520</v>
      </c>
      <c r="B10" s="164">
        <v>100.0</v>
      </c>
      <c r="C10" s="164">
        <v>40.0</v>
      </c>
      <c r="D10" s="164">
        <v>100.0</v>
      </c>
      <c r="E10" s="164">
        <v>80.0</v>
      </c>
      <c r="F10" s="164">
        <v>75.0</v>
      </c>
      <c r="G10" s="164">
        <v>0.0</v>
      </c>
      <c r="H10" s="164">
        <v>0.0</v>
      </c>
      <c r="I10" s="164">
        <v>0.0</v>
      </c>
      <c r="J10" s="164">
        <v>0.0</v>
      </c>
      <c r="K10" s="166"/>
    </row>
    <row r="11">
      <c r="A11" s="163" t="s">
        <v>521</v>
      </c>
      <c r="B11" s="164">
        <v>100.0</v>
      </c>
      <c r="C11" s="164">
        <v>100.0</v>
      </c>
      <c r="D11" s="164">
        <v>100.0</v>
      </c>
      <c r="E11" s="164">
        <v>60.0</v>
      </c>
      <c r="F11" s="164">
        <v>100.0</v>
      </c>
      <c r="G11" s="164">
        <v>100.0</v>
      </c>
      <c r="H11" s="164">
        <v>100.0</v>
      </c>
      <c r="I11" s="164">
        <v>100.0</v>
      </c>
      <c r="J11" s="164">
        <v>60.0</v>
      </c>
      <c r="K11" s="164">
        <v>100.0</v>
      </c>
    </row>
    <row r="12">
      <c r="A12" s="163" t="s">
        <v>522</v>
      </c>
      <c r="B12" s="164">
        <v>100.0</v>
      </c>
      <c r="C12" s="164">
        <v>100.0</v>
      </c>
      <c r="D12" s="164">
        <v>100.0</v>
      </c>
      <c r="E12" s="164">
        <v>60.0</v>
      </c>
      <c r="F12" s="164">
        <v>100.0</v>
      </c>
      <c r="G12" s="164">
        <v>80.0</v>
      </c>
      <c r="H12" s="164">
        <v>100.0</v>
      </c>
      <c r="I12" s="164">
        <v>100.0</v>
      </c>
      <c r="J12" s="164">
        <v>100.0</v>
      </c>
      <c r="K12" s="164">
        <v>100.0</v>
      </c>
    </row>
    <row r="13">
      <c r="A13" s="163" t="s">
        <v>523</v>
      </c>
      <c r="B13" s="164">
        <v>0.0</v>
      </c>
      <c r="C13" s="164">
        <v>40.0</v>
      </c>
      <c r="D13" s="164">
        <v>0.0</v>
      </c>
      <c r="E13" s="164">
        <v>20.0</v>
      </c>
      <c r="F13" s="164">
        <v>50.0</v>
      </c>
      <c r="G13" s="164">
        <v>40.0</v>
      </c>
      <c r="H13" s="164">
        <v>40.0</v>
      </c>
      <c r="I13" s="164">
        <v>0.0</v>
      </c>
      <c r="J13" s="164">
        <v>0.0</v>
      </c>
      <c r="K13" s="164">
        <v>0.0</v>
      </c>
    </row>
    <row r="14">
      <c r="A14" s="163" t="s">
        <v>524</v>
      </c>
      <c r="B14" s="164">
        <v>100.0</v>
      </c>
      <c r="C14" s="164">
        <v>100.0</v>
      </c>
      <c r="D14" s="164">
        <v>100.0</v>
      </c>
      <c r="E14" s="164">
        <v>60.0</v>
      </c>
      <c r="F14" s="164">
        <v>100.0</v>
      </c>
      <c r="G14" s="164">
        <v>40.0</v>
      </c>
      <c r="H14" s="164">
        <v>83.0</v>
      </c>
      <c r="I14" s="164">
        <v>50.0</v>
      </c>
      <c r="J14" s="164">
        <v>0.0</v>
      </c>
      <c r="K14" s="164">
        <v>60.0</v>
      </c>
    </row>
    <row r="15">
      <c r="A15" s="163" t="s">
        <v>525</v>
      </c>
      <c r="B15" s="164">
        <v>100.0</v>
      </c>
      <c r="C15" s="164">
        <v>100.0</v>
      </c>
      <c r="D15" s="164">
        <v>0.0</v>
      </c>
      <c r="E15" s="164">
        <v>40.0</v>
      </c>
      <c r="F15" s="164">
        <v>50.0</v>
      </c>
      <c r="G15" s="164">
        <v>60.0</v>
      </c>
      <c r="H15" s="164">
        <v>17.0</v>
      </c>
      <c r="I15" s="164">
        <v>50.0</v>
      </c>
      <c r="J15" s="164">
        <v>0.0</v>
      </c>
      <c r="K15" s="164">
        <v>0.0</v>
      </c>
    </row>
    <row r="16">
      <c r="A16" s="163" t="s">
        <v>526</v>
      </c>
      <c r="B16" s="164">
        <v>100.0</v>
      </c>
      <c r="C16" s="164">
        <v>100.0</v>
      </c>
      <c r="D16" s="164">
        <v>100.0</v>
      </c>
      <c r="E16" s="164">
        <v>50.0</v>
      </c>
      <c r="F16" s="164">
        <v>100.0</v>
      </c>
      <c r="G16" s="164">
        <v>80.0</v>
      </c>
      <c r="H16" s="164">
        <v>60.0</v>
      </c>
      <c r="I16" s="164">
        <v>100.0</v>
      </c>
      <c r="J16" s="164">
        <v>40.0</v>
      </c>
      <c r="K16" s="164">
        <v>100.0</v>
      </c>
    </row>
    <row r="17">
      <c r="A17" s="163" t="s">
        <v>527</v>
      </c>
      <c r="B17" s="164">
        <v>100.0</v>
      </c>
      <c r="C17" s="164">
        <v>60.0</v>
      </c>
      <c r="D17" s="164">
        <v>0.0</v>
      </c>
      <c r="E17" s="164">
        <v>100.0</v>
      </c>
      <c r="F17" s="164">
        <v>50.0</v>
      </c>
      <c r="G17" s="164">
        <v>40.0</v>
      </c>
      <c r="H17" s="164">
        <v>60.0</v>
      </c>
      <c r="I17" s="164">
        <v>100.0</v>
      </c>
      <c r="J17" s="164">
        <v>20.0</v>
      </c>
      <c r="K17" s="164">
        <v>100.0</v>
      </c>
    </row>
    <row r="18">
      <c r="A18" s="163" t="s">
        <v>528</v>
      </c>
      <c r="B18" s="164">
        <v>100.0</v>
      </c>
      <c r="C18" s="164">
        <v>60.0</v>
      </c>
      <c r="D18" s="164">
        <v>100.0</v>
      </c>
      <c r="E18" s="164">
        <v>100.0</v>
      </c>
      <c r="F18" s="164">
        <v>100.0</v>
      </c>
      <c r="G18" s="164">
        <v>100.0</v>
      </c>
      <c r="H18" s="164">
        <v>67.0</v>
      </c>
      <c r="I18" s="164">
        <v>100.0</v>
      </c>
      <c r="J18" s="164">
        <v>40.0</v>
      </c>
      <c r="K18" s="164">
        <v>100.0</v>
      </c>
    </row>
    <row r="19">
      <c r="A19" s="163" t="s">
        <v>529</v>
      </c>
      <c r="B19" s="164">
        <v>100.0</v>
      </c>
      <c r="C19" s="164">
        <v>100.0</v>
      </c>
      <c r="D19" s="164">
        <v>100.0</v>
      </c>
      <c r="E19" s="164">
        <v>100.0</v>
      </c>
      <c r="F19" s="164">
        <v>75.0</v>
      </c>
      <c r="G19" s="164">
        <v>0.0</v>
      </c>
      <c r="H19" s="164">
        <v>0.0</v>
      </c>
      <c r="I19" s="164">
        <v>0.0</v>
      </c>
      <c r="J19" s="164">
        <v>0.0</v>
      </c>
      <c r="K19" s="164">
        <v>0.0</v>
      </c>
    </row>
    <row r="20">
      <c r="A20" s="163" t="s">
        <v>530</v>
      </c>
      <c r="B20" s="164">
        <v>100.0</v>
      </c>
      <c r="C20" s="164">
        <v>60.0</v>
      </c>
      <c r="D20" s="164">
        <v>100.0</v>
      </c>
      <c r="E20" s="164">
        <v>40.0</v>
      </c>
      <c r="F20" s="164">
        <v>75.0</v>
      </c>
      <c r="G20" s="164">
        <v>40.0</v>
      </c>
      <c r="H20" s="164">
        <v>0.0</v>
      </c>
      <c r="I20" s="164">
        <v>100.0</v>
      </c>
      <c r="J20" s="164">
        <v>20.0</v>
      </c>
      <c r="K20" s="164">
        <v>40.0</v>
      </c>
    </row>
    <row r="21">
      <c r="A21" s="163" t="s">
        <v>531</v>
      </c>
      <c r="B21" s="164">
        <v>100.0</v>
      </c>
      <c r="C21" s="164">
        <v>0.0</v>
      </c>
      <c r="D21" s="164">
        <v>0.0</v>
      </c>
      <c r="E21" s="164">
        <v>75.0</v>
      </c>
      <c r="F21" s="164">
        <v>75.0</v>
      </c>
      <c r="G21" s="165"/>
      <c r="H21" s="165"/>
      <c r="I21" s="165"/>
      <c r="J21" s="165"/>
      <c r="K21" s="166"/>
    </row>
    <row r="22">
      <c r="A22" s="163" t="s">
        <v>532</v>
      </c>
      <c r="B22" s="164">
        <v>67.0</v>
      </c>
      <c r="C22" s="164">
        <v>0.0</v>
      </c>
      <c r="D22" s="164">
        <v>0.0</v>
      </c>
      <c r="E22" s="164">
        <v>25.0</v>
      </c>
      <c r="F22" s="164">
        <v>25.0</v>
      </c>
      <c r="G22" s="164">
        <v>0.0</v>
      </c>
      <c r="H22" s="164">
        <v>0.0</v>
      </c>
      <c r="I22" s="164">
        <v>0.0</v>
      </c>
      <c r="J22" s="164">
        <v>0.0</v>
      </c>
      <c r="K22" s="166"/>
    </row>
    <row r="23">
      <c r="A23" s="163" t="s">
        <v>533</v>
      </c>
      <c r="B23" s="164">
        <v>100.0</v>
      </c>
      <c r="C23" s="164">
        <v>100.0</v>
      </c>
      <c r="D23" s="164">
        <v>100.0</v>
      </c>
      <c r="E23" s="164">
        <v>75.0</v>
      </c>
      <c r="F23" s="164">
        <v>25.0</v>
      </c>
      <c r="G23" s="164">
        <v>60.0</v>
      </c>
      <c r="H23" s="164">
        <v>100.0</v>
      </c>
      <c r="I23" s="164">
        <v>100.0</v>
      </c>
      <c r="J23" s="164">
        <v>100.0</v>
      </c>
      <c r="K23" s="164">
        <v>100.0</v>
      </c>
    </row>
    <row r="24">
      <c r="A24" s="163" t="s">
        <v>534</v>
      </c>
      <c r="B24" s="164">
        <v>60.0</v>
      </c>
      <c r="C24" s="164">
        <v>0.0</v>
      </c>
      <c r="D24" s="164">
        <v>0.0</v>
      </c>
      <c r="E24" s="164">
        <v>25.0</v>
      </c>
      <c r="F24" s="164">
        <v>75.0</v>
      </c>
      <c r="G24" s="164">
        <v>0.0</v>
      </c>
      <c r="H24" s="164">
        <v>40.0</v>
      </c>
      <c r="I24" s="164">
        <v>25.0</v>
      </c>
      <c r="J24" s="164">
        <v>0.0</v>
      </c>
      <c r="K24" s="164">
        <v>100.0</v>
      </c>
    </row>
    <row r="25">
      <c r="A25" s="163" t="s">
        <v>535</v>
      </c>
      <c r="B25" s="164">
        <v>100.0</v>
      </c>
      <c r="C25" s="164">
        <v>0.0</v>
      </c>
      <c r="D25" s="164">
        <v>100.0</v>
      </c>
      <c r="E25" s="164">
        <v>60.0</v>
      </c>
      <c r="F25" s="164">
        <v>25.0</v>
      </c>
      <c r="G25" s="164">
        <v>80.0</v>
      </c>
      <c r="H25" s="164">
        <v>67.0</v>
      </c>
      <c r="I25" s="164">
        <v>25.0</v>
      </c>
      <c r="J25" s="164">
        <v>20.0</v>
      </c>
      <c r="K25" s="164">
        <v>100.0</v>
      </c>
    </row>
    <row r="26">
      <c r="A26" s="163" t="s">
        <v>536</v>
      </c>
      <c r="B26" s="164">
        <v>100.0</v>
      </c>
      <c r="C26" s="164">
        <v>100.0</v>
      </c>
      <c r="D26" s="164">
        <v>100.0</v>
      </c>
      <c r="E26" s="164">
        <v>60.0</v>
      </c>
      <c r="F26" s="164">
        <v>100.0</v>
      </c>
      <c r="G26" s="164">
        <v>80.0</v>
      </c>
      <c r="H26" s="164">
        <v>0.0</v>
      </c>
      <c r="I26" s="164">
        <v>25.0</v>
      </c>
      <c r="J26" s="164">
        <v>0.0</v>
      </c>
      <c r="K26" s="164">
        <v>100.0</v>
      </c>
    </row>
    <row r="27">
      <c r="A27" s="163" t="s">
        <v>537</v>
      </c>
      <c r="B27" s="164">
        <v>67.0</v>
      </c>
      <c r="C27" s="164">
        <v>100.0</v>
      </c>
      <c r="D27" s="164">
        <v>100.0</v>
      </c>
      <c r="E27" s="164">
        <v>25.0</v>
      </c>
      <c r="F27" s="164">
        <v>50.0</v>
      </c>
      <c r="G27" s="164">
        <v>40.0</v>
      </c>
      <c r="H27" s="164">
        <v>0.0</v>
      </c>
      <c r="I27" s="164">
        <v>0.0</v>
      </c>
      <c r="J27" s="164">
        <v>0.0</v>
      </c>
      <c r="K27" s="164">
        <v>0.0</v>
      </c>
    </row>
    <row r="28">
      <c r="A28" s="163" t="s">
        <v>538</v>
      </c>
      <c r="B28" s="164">
        <v>100.0</v>
      </c>
      <c r="C28" s="164">
        <v>40.0</v>
      </c>
      <c r="D28" s="164">
        <v>100.0</v>
      </c>
      <c r="E28" s="164">
        <v>100.0</v>
      </c>
      <c r="F28" s="164">
        <v>100.0</v>
      </c>
      <c r="G28" s="164">
        <v>60.0</v>
      </c>
      <c r="H28" s="164">
        <v>60.0</v>
      </c>
      <c r="I28" s="164">
        <v>100.0</v>
      </c>
      <c r="J28" s="164">
        <v>0.0</v>
      </c>
      <c r="K28" s="164">
        <v>100.0</v>
      </c>
    </row>
    <row r="29">
      <c r="A29" s="163" t="s">
        <v>539</v>
      </c>
      <c r="B29" s="164">
        <v>100.0</v>
      </c>
      <c r="C29" s="164">
        <v>100.0</v>
      </c>
      <c r="D29" s="164">
        <v>100.0</v>
      </c>
      <c r="E29" s="164">
        <v>100.0</v>
      </c>
      <c r="F29" s="164">
        <v>75.0</v>
      </c>
      <c r="G29" s="164">
        <v>80.0</v>
      </c>
      <c r="H29" s="164">
        <v>100.0</v>
      </c>
      <c r="I29" s="164">
        <v>100.0</v>
      </c>
      <c r="J29" s="164">
        <v>0.0</v>
      </c>
      <c r="K29" s="164">
        <v>100.0</v>
      </c>
    </row>
    <row r="30">
      <c r="A30" s="163" t="s">
        <v>540</v>
      </c>
      <c r="B30" s="164">
        <v>100.0</v>
      </c>
      <c r="C30" s="164">
        <v>100.0</v>
      </c>
      <c r="D30" s="164">
        <v>0.0</v>
      </c>
      <c r="E30" s="164">
        <v>100.0</v>
      </c>
      <c r="F30" s="164">
        <v>50.0</v>
      </c>
      <c r="G30" s="164">
        <v>60.0</v>
      </c>
      <c r="H30" s="164">
        <v>80.0</v>
      </c>
      <c r="I30" s="164">
        <v>100.0</v>
      </c>
      <c r="J30" s="164">
        <v>20.0</v>
      </c>
      <c r="K30" s="164">
        <v>60.0</v>
      </c>
    </row>
    <row r="31">
      <c r="A31" s="163" t="s">
        <v>541</v>
      </c>
      <c r="B31" s="164">
        <v>20.0</v>
      </c>
      <c r="C31" s="164">
        <v>0.0</v>
      </c>
      <c r="D31" s="164">
        <v>100.0</v>
      </c>
      <c r="E31" s="164">
        <v>75.0</v>
      </c>
      <c r="F31" s="164">
        <v>50.0</v>
      </c>
      <c r="G31" s="164">
        <v>0.0</v>
      </c>
      <c r="H31" s="164">
        <v>0.0</v>
      </c>
      <c r="I31" s="164">
        <v>0.0</v>
      </c>
      <c r="J31" s="164">
        <v>0.0</v>
      </c>
      <c r="K31" s="166"/>
    </row>
    <row r="32">
      <c r="A32" s="163" t="s">
        <v>542</v>
      </c>
      <c r="B32" s="164">
        <v>0.0</v>
      </c>
      <c r="C32" s="164">
        <v>0.0</v>
      </c>
      <c r="D32" s="164">
        <v>0.0</v>
      </c>
      <c r="E32" s="164">
        <v>0.0</v>
      </c>
      <c r="F32" s="165"/>
      <c r="G32" s="165"/>
      <c r="H32" s="165"/>
      <c r="I32" s="165"/>
      <c r="J32" s="165"/>
      <c r="K32" s="166"/>
    </row>
    <row r="33">
      <c r="A33" s="163" t="s">
        <v>543</v>
      </c>
      <c r="B33" s="164">
        <v>100.0</v>
      </c>
      <c r="C33" s="164">
        <v>60.0</v>
      </c>
      <c r="D33" s="164">
        <v>100.0</v>
      </c>
      <c r="E33" s="164">
        <v>40.0</v>
      </c>
      <c r="F33" s="164">
        <v>75.0</v>
      </c>
      <c r="G33" s="164">
        <v>80.0</v>
      </c>
      <c r="H33" s="164">
        <v>40.0</v>
      </c>
      <c r="I33" s="164">
        <v>100.0</v>
      </c>
      <c r="J33" s="164">
        <v>40.0</v>
      </c>
      <c r="K33" s="164">
        <v>20.0</v>
      </c>
    </row>
    <row r="34">
      <c r="A34" s="163" t="s">
        <v>544</v>
      </c>
      <c r="B34" s="164">
        <v>100.0</v>
      </c>
      <c r="C34" s="164">
        <v>100.0</v>
      </c>
      <c r="D34" s="164">
        <v>100.0</v>
      </c>
      <c r="E34" s="164">
        <v>60.0</v>
      </c>
      <c r="F34" s="164">
        <v>100.0</v>
      </c>
      <c r="G34" s="164">
        <v>0.0</v>
      </c>
      <c r="H34" s="164">
        <v>67.0</v>
      </c>
      <c r="I34" s="164">
        <v>100.0</v>
      </c>
      <c r="J34" s="164">
        <v>100.0</v>
      </c>
      <c r="K34" s="164">
        <v>100.0</v>
      </c>
    </row>
    <row r="35">
      <c r="A35" s="163" t="s">
        <v>545</v>
      </c>
      <c r="B35" s="164">
        <v>100.0</v>
      </c>
      <c r="C35" s="164">
        <v>40.0</v>
      </c>
      <c r="D35" s="164">
        <v>100.0</v>
      </c>
      <c r="E35" s="164">
        <v>80.0</v>
      </c>
      <c r="F35" s="164">
        <v>0.0</v>
      </c>
      <c r="G35" s="164">
        <v>80.0</v>
      </c>
      <c r="H35" s="164">
        <v>20.0</v>
      </c>
      <c r="I35" s="164">
        <v>0.0</v>
      </c>
      <c r="J35" s="164">
        <v>0.0</v>
      </c>
      <c r="K35" s="166"/>
    </row>
    <row r="36">
      <c r="A36" s="163" t="s">
        <v>546</v>
      </c>
      <c r="B36" s="164">
        <v>50.0</v>
      </c>
      <c r="C36" s="164">
        <v>100.0</v>
      </c>
      <c r="D36" s="164">
        <v>100.0</v>
      </c>
      <c r="E36" s="164">
        <v>60.0</v>
      </c>
      <c r="F36" s="164">
        <v>100.0</v>
      </c>
      <c r="G36" s="164">
        <v>100.0</v>
      </c>
      <c r="H36" s="164">
        <v>100.0</v>
      </c>
      <c r="I36" s="164">
        <v>100.0</v>
      </c>
      <c r="J36" s="164">
        <v>0.0</v>
      </c>
      <c r="K36" s="164">
        <v>100.0</v>
      </c>
    </row>
    <row r="37">
      <c r="A37" s="163" t="s">
        <v>547</v>
      </c>
      <c r="B37" s="164">
        <v>100.0</v>
      </c>
      <c r="C37" s="164">
        <v>100.0</v>
      </c>
      <c r="D37" s="164">
        <v>100.0</v>
      </c>
      <c r="E37" s="164">
        <v>100.0</v>
      </c>
      <c r="F37" s="164">
        <v>75.0</v>
      </c>
      <c r="G37" s="164">
        <v>100.0</v>
      </c>
      <c r="H37" s="164">
        <v>100.0</v>
      </c>
      <c r="I37" s="164">
        <v>100.0</v>
      </c>
      <c r="J37" s="164">
        <v>80.0</v>
      </c>
      <c r="K37" s="164">
        <v>100.0</v>
      </c>
    </row>
    <row r="38">
      <c r="A38" s="163" t="s">
        <v>548</v>
      </c>
      <c r="B38" s="164">
        <v>100.0</v>
      </c>
      <c r="C38" s="164">
        <v>40.0</v>
      </c>
      <c r="D38" s="164">
        <v>0.0</v>
      </c>
      <c r="E38" s="164">
        <v>100.0</v>
      </c>
      <c r="F38" s="164">
        <v>50.0</v>
      </c>
      <c r="G38" s="164">
        <v>80.0</v>
      </c>
      <c r="H38" s="164">
        <v>40.0</v>
      </c>
      <c r="I38" s="164">
        <v>50.0</v>
      </c>
      <c r="J38" s="164">
        <v>0.0</v>
      </c>
      <c r="K38" s="164">
        <v>100.0</v>
      </c>
    </row>
    <row r="39">
      <c r="A39" s="163" t="s">
        <v>549</v>
      </c>
      <c r="B39" s="164">
        <v>100.0</v>
      </c>
      <c r="C39" s="164">
        <v>100.0</v>
      </c>
      <c r="D39" s="164">
        <v>100.0</v>
      </c>
      <c r="E39" s="164">
        <v>80.0</v>
      </c>
      <c r="F39" s="164">
        <v>100.0</v>
      </c>
      <c r="G39" s="164">
        <v>80.0</v>
      </c>
      <c r="H39" s="164">
        <v>100.0</v>
      </c>
      <c r="I39" s="164">
        <v>80.0</v>
      </c>
      <c r="J39" s="164">
        <v>20.0</v>
      </c>
      <c r="K39" s="164">
        <v>100.0</v>
      </c>
    </row>
    <row r="40">
      <c r="A40" s="163" t="s">
        <v>550</v>
      </c>
      <c r="B40" s="164">
        <v>100.0</v>
      </c>
      <c r="C40" s="164">
        <v>100.0</v>
      </c>
      <c r="D40" s="164">
        <v>0.0</v>
      </c>
      <c r="E40" s="164">
        <v>100.0</v>
      </c>
      <c r="F40" s="164">
        <v>100.0</v>
      </c>
      <c r="G40" s="164">
        <v>100.0</v>
      </c>
      <c r="H40" s="164">
        <v>100.0</v>
      </c>
      <c r="I40" s="164">
        <v>0.0</v>
      </c>
      <c r="J40" s="164">
        <v>60.0</v>
      </c>
      <c r="K40" s="164">
        <v>100.0</v>
      </c>
    </row>
    <row r="41">
      <c r="A41" s="163" t="s">
        <v>551</v>
      </c>
      <c r="B41" s="164">
        <v>100.0</v>
      </c>
      <c r="C41" s="164">
        <v>60.0</v>
      </c>
      <c r="D41" s="164">
        <v>0.0</v>
      </c>
      <c r="E41" s="164">
        <v>60.0</v>
      </c>
      <c r="F41" s="164">
        <v>50.0</v>
      </c>
      <c r="G41" s="164">
        <v>20.0</v>
      </c>
      <c r="H41" s="164">
        <v>50.0</v>
      </c>
      <c r="I41" s="164">
        <v>100.0</v>
      </c>
      <c r="J41" s="164">
        <v>60.0</v>
      </c>
      <c r="K41" s="164">
        <v>100.0</v>
      </c>
    </row>
    <row r="42">
      <c r="A42" s="163" t="s">
        <v>552</v>
      </c>
      <c r="B42" s="164">
        <v>40.0</v>
      </c>
      <c r="C42" s="164">
        <v>100.0</v>
      </c>
      <c r="D42" s="164">
        <v>100.0</v>
      </c>
      <c r="E42" s="164">
        <v>80.0</v>
      </c>
      <c r="F42" s="164">
        <v>75.0</v>
      </c>
      <c r="G42" s="164">
        <v>0.0</v>
      </c>
      <c r="H42" s="164">
        <v>80.0</v>
      </c>
      <c r="I42" s="164">
        <v>80.0</v>
      </c>
      <c r="J42" s="164">
        <v>0.0</v>
      </c>
      <c r="K42" s="164">
        <v>40.0</v>
      </c>
    </row>
    <row r="43">
      <c r="A43" s="163" t="s">
        <v>553</v>
      </c>
      <c r="B43" s="164">
        <v>100.0</v>
      </c>
      <c r="C43" s="164">
        <v>100.0</v>
      </c>
      <c r="D43" s="164">
        <v>100.0</v>
      </c>
      <c r="E43" s="164">
        <v>100.0</v>
      </c>
      <c r="F43" s="164">
        <v>100.0</v>
      </c>
      <c r="G43" s="164">
        <v>40.0</v>
      </c>
      <c r="H43" s="164">
        <v>100.0</v>
      </c>
      <c r="I43" s="164">
        <v>100.0</v>
      </c>
      <c r="J43" s="164">
        <v>60.0</v>
      </c>
      <c r="K43" s="164">
        <v>100.0</v>
      </c>
    </row>
    <row r="44">
      <c r="A44" s="163" t="s">
        <v>554</v>
      </c>
      <c r="B44" s="164">
        <v>20.0</v>
      </c>
      <c r="C44" s="164">
        <v>60.0</v>
      </c>
      <c r="D44" s="164">
        <v>0.0</v>
      </c>
      <c r="E44" s="164">
        <v>100.0</v>
      </c>
      <c r="F44" s="164">
        <v>100.0</v>
      </c>
      <c r="G44" s="165"/>
      <c r="H44" s="165"/>
      <c r="I44" s="165"/>
      <c r="J44" s="165"/>
      <c r="K44" s="166"/>
    </row>
    <row r="45">
      <c r="A45" s="163" t="s">
        <v>555</v>
      </c>
      <c r="B45" s="164">
        <v>80.0</v>
      </c>
      <c r="C45" s="164">
        <v>60.0</v>
      </c>
      <c r="D45" s="164">
        <v>100.0</v>
      </c>
      <c r="E45" s="164">
        <v>100.0</v>
      </c>
      <c r="F45" s="164">
        <v>100.0</v>
      </c>
      <c r="G45" s="164">
        <v>80.0</v>
      </c>
      <c r="H45" s="164">
        <v>33.0</v>
      </c>
      <c r="I45" s="164">
        <v>80.0</v>
      </c>
      <c r="J45" s="164">
        <v>20.0</v>
      </c>
      <c r="K45" s="164">
        <v>100.0</v>
      </c>
    </row>
    <row r="46">
      <c r="A46" s="163" t="s">
        <v>556</v>
      </c>
      <c r="B46" s="164">
        <v>0.0</v>
      </c>
      <c r="C46" s="164">
        <v>0.0</v>
      </c>
      <c r="D46" s="164">
        <v>0.0</v>
      </c>
      <c r="E46" s="164">
        <v>0.0</v>
      </c>
      <c r="F46" s="164">
        <v>0.0</v>
      </c>
      <c r="G46" s="165"/>
      <c r="H46" s="165"/>
      <c r="I46" s="165"/>
      <c r="J46" s="165"/>
      <c r="K46" s="166"/>
    </row>
    <row r="47">
      <c r="A47" s="163" t="s">
        <v>557</v>
      </c>
      <c r="B47" s="164">
        <v>100.0</v>
      </c>
      <c r="C47" s="164">
        <v>100.0</v>
      </c>
      <c r="D47" s="164">
        <v>100.0</v>
      </c>
      <c r="E47" s="164">
        <v>80.0</v>
      </c>
      <c r="F47" s="164">
        <v>75.0</v>
      </c>
      <c r="G47" s="164">
        <v>60.0</v>
      </c>
      <c r="H47" s="164">
        <v>100.0</v>
      </c>
      <c r="I47" s="164">
        <v>100.0</v>
      </c>
      <c r="J47" s="164">
        <v>20.0</v>
      </c>
      <c r="K47" s="164">
        <v>100.0</v>
      </c>
    </row>
    <row r="48">
      <c r="A48" s="163" t="s">
        <v>558</v>
      </c>
      <c r="B48" s="164">
        <v>100.0</v>
      </c>
      <c r="C48" s="164">
        <v>100.0</v>
      </c>
      <c r="D48" s="164">
        <v>100.0</v>
      </c>
      <c r="E48" s="164">
        <v>75.0</v>
      </c>
      <c r="F48" s="164">
        <v>75.0</v>
      </c>
      <c r="G48" s="164">
        <v>80.0</v>
      </c>
      <c r="H48" s="164">
        <v>83.0</v>
      </c>
      <c r="I48" s="164">
        <v>100.0</v>
      </c>
      <c r="J48" s="164">
        <v>20.0</v>
      </c>
      <c r="K48" s="164">
        <v>100.0</v>
      </c>
    </row>
    <row r="49">
      <c r="A49" s="163" t="s">
        <v>559</v>
      </c>
      <c r="B49" s="164">
        <v>100.0</v>
      </c>
      <c r="C49" s="164">
        <v>100.0</v>
      </c>
      <c r="D49" s="164">
        <v>100.0</v>
      </c>
      <c r="E49" s="164">
        <v>80.0</v>
      </c>
      <c r="F49" s="164">
        <v>100.0</v>
      </c>
      <c r="G49" s="164">
        <v>60.0</v>
      </c>
      <c r="H49" s="164">
        <v>100.0</v>
      </c>
      <c r="I49" s="164">
        <v>75.0</v>
      </c>
      <c r="J49" s="164">
        <v>20.0</v>
      </c>
      <c r="K49" s="164">
        <v>100.0</v>
      </c>
    </row>
    <row r="50">
      <c r="A50" s="163" t="s">
        <v>560</v>
      </c>
      <c r="B50" s="164">
        <v>33.0</v>
      </c>
      <c r="C50" s="164">
        <v>100.0</v>
      </c>
      <c r="D50" s="164">
        <v>100.0</v>
      </c>
      <c r="E50" s="164">
        <v>80.0</v>
      </c>
      <c r="F50" s="164">
        <v>100.0</v>
      </c>
      <c r="G50" s="164">
        <v>60.0</v>
      </c>
      <c r="H50" s="164">
        <v>100.0</v>
      </c>
      <c r="I50" s="164">
        <v>100.0</v>
      </c>
      <c r="J50" s="164">
        <v>100.0</v>
      </c>
      <c r="K50" s="164">
        <v>100.0</v>
      </c>
    </row>
    <row r="51">
      <c r="A51" s="163" t="s">
        <v>561</v>
      </c>
      <c r="B51" s="164">
        <v>100.0</v>
      </c>
      <c r="C51" s="164">
        <v>40.0</v>
      </c>
      <c r="D51" s="164">
        <v>100.0</v>
      </c>
      <c r="E51" s="164">
        <v>100.0</v>
      </c>
      <c r="F51" s="164">
        <v>50.0</v>
      </c>
      <c r="G51" s="164">
        <v>80.0</v>
      </c>
      <c r="H51" s="164">
        <v>67.0</v>
      </c>
      <c r="I51" s="164">
        <v>100.0</v>
      </c>
      <c r="J51" s="164">
        <v>20.0</v>
      </c>
      <c r="K51" s="164">
        <v>100.0</v>
      </c>
    </row>
    <row r="52">
      <c r="A52" s="163" t="s">
        <v>562</v>
      </c>
      <c r="B52" s="164">
        <v>100.0</v>
      </c>
      <c r="C52" s="164">
        <v>100.0</v>
      </c>
      <c r="D52" s="164">
        <v>100.0</v>
      </c>
      <c r="E52" s="164">
        <v>100.0</v>
      </c>
      <c r="F52" s="164">
        <v>100.0</v>
      </c>
      <c r="G52" s="164">
        <v>20.0</v>
      </c>
      <c r="H52" s="164">
        <v>17.0</v>
      </c>
      <c r="I52" s="164">
        <v>100.0</v>
      </c>
      <c r="J52" s="164">
        <v>20.0</v>
      </c>
      <c r="K52" s="164">
        <v>100.0</v>
      </c>
    </row>
    <row r="53">
      <c r="A53" s="163" t="s">
        <v>563</v>
      </c>
      <c r="B53" s="164">
        <v>100.0</v>
      </c>
      <c r="C53" s="164">
        <v>100.0</v>
      </c>
      <c r="D53" s="164">
        <v>100.0</v>
      </c>
      <c r="E53" s="164">
        <v>80.0</v>
      </c>
      <c r="F53" s="164">
        <v>100.0</v>
      </c>
      <c r="G53" s="164">
        <v>80.0</v>
      </c>
      <c r="H53" s="164">
        <v>80.0</v>
      </c>
      <c r="I53" s="164">
        <v>100.0</v>
      </c>
      <c r="J53" s="164">
        <v>20.0</v>
      </c>
      <c r="K53" s="164">
        <v>100.0</v>
      </c>
    </row>
    <row r="54">
      <c r="A54" s="163" t="s">
        <v>564</v>
      </c>
      <c r="B54" s="164">
        <v>100.0</v>
      </c>
      <c r="C54" s="164">
        <v>100.0</v>
      </c>
      <c r="D54" s="164">
        <v>100.0</v>
      </c>
      <c r="E54" s="164">
        <v>100.0</v>
      </c>
      <c r="F54" s="164">
        <v>100.0</v>
      </c>
      <c r="G54" s="164">
        <v>60.0</v>
      </c>
      <c r="H54" s="164">
        <v>100.0</v>
      </c>
      <c r="I54" s="164">
        <v>100.0</v>
      </c>
      <c r="J54" s="164">
        <v>40.0</v>
      </c>
      <c r="K54" s="164">
        <v>100.0</v>
      </c>
    </row>
    <row r="55">
      <c r="A55" s="163" t="s">
        <v>565</v>
      </c>
      <c r="B55" s="164">
        <v>100.0</v>
      </c>
      <c r="C55" s="164">
        <v>100.0</v>
      </c>
      <c r="D55" s="164">
        <v>100.0</v>
      </c>
      <c r="E55" s="164">
        <v>100.0</v>
      </c>
      <c r="F55" s="164">
        <v>100.0</v>
      </c>
      <c r="G55" s="164">
        <v>80.0</v>
      </c>
      <c r="H55" s="164">
        <v>100.0</v>
      </c>
      <c r="I55" s="164">
        <v>100.0</v>
      </c>
      <c r="J55" s="164">
        <v>20.0</v>
      </c>
      <c r="K55" s="164">
        <v>100.0</v>
      </c>
    </row>
    <row r="56">
      <c r="A56" s="163" t="s">
        <v>566</v>
      </c>
      <c r="B56" s="164">
        <v>67.0</v>
      </c>
      <c r="C56" s="164">
        <v>100.0</v>
      </c>
      <c r="D56" s="164">
        <v>100.0</v>
      </c>
      <c r="E56" s="164">
        <v>100.0</v>
      </c>
      <c r="F56" s="164">
        <v>75.0</v>
      </c>
      <c r="G56" s="164">
        <v>80.0</v>
      </c>
      <c r="H56" s="164">
        <v>40.0</v>
      </c>
      <c r="I56" s="164">
        <v>100.0</v>
      </c>
      <c r="J56" s="164">
        <v>20.0</v>
      </c>
      <c r="K56" s="164">
        <v>100.0</v>
      </c>
    </row>
    <row r="57">
      <c r="A57" s="163" t="s">
        <v>567</v>
      </c>
      <c r="B57" s="164">
        <v>100.0</v>
      </c>
      <c r="C57" s="164">
        <v>100.0</v>
      </c>
      <c r="D57" s="164">
        <v>100.0</v>
      </c>
      <c r="E57" s="164">
        <v>100.0</v>
      </c>
      <c r="F57" s="164">
        <v>100.0</v>
      </c>
      <c r="G57" s="164">
        <v>40.0</v>
      </c>
      <c r="H57" s="164">
        <v>100.0</v>
      </c>
      <c r="I57" s="164">
        <v>100.0</v>
      </c>
      <c r="J57" s="164">
        <v>80.0</v>
      </c>
      <c r="K57" s="164">
        <v>0.0</v>
      </c>
    </row>
    <row r="58">
      <c r="A58" s="163" t="s">
        <v>568</v>
      </c>
      <c r="B58" s="164">
        <v>83.0</v>
      </c>
      <c r="C58" s="164">
        <v>100.0</v>
      </c>
      <c r="D58" s="164">
        <v>100.0</v>
      </c>
      <c r="E58" s="164">
        <v>40.0</v>
      </c>
      <c r="F58" s="164">
        <v>75.0</v>
      </c>
      <c r="G58" s="164">
        <v>20.0</v>
      </c>
      <c r="H58" s="164">
        <v>17.0</v>
      </c>
      <c r="I58" s="164">
        <v>0.0</v>
      </c>
      <c r="J58" s="164">
        <v>40.0</v>
      </c>
      <c r="K58" s="164">
        <v>100.0</v>
      </c>
    </row>
    <row r="59">
      <c r="A59" s="163" t="s">
        <v>569</v>
      </c>
      <c r="B59" s="164">
        <v>100.0</v>
      </c>
      <c r="C59" s="164">
        <v>0.0</v>
      </c>
      <c r="D59" s="164">
        <v>100.0</v>
      </c>
      <c r="E59" s="164">
        <v>20.0</v>
      </c>
      <c r="F59" s="164">
        <v>50.0</v>
      </c>
      <c r="G59" s="164">
        <v>80.0</v>
      </c>
      <c r="H59" s="164">
        <v>0.0</v>
      </c>
      <c r="I59" s="164">
        <v>100.0</v>
      </c>
      <c r="J59" s="164">
        <v>0.0</v>
      </c>
      <c r="K59" s="164">
        <v>100.0</v>
      </c>
    </row>
    <row r="60">
      <c r="A60" s="163" t="s">
        <v>570</v>
      </c>
      <c r="B60" s="164">
        <v>80.0</v>
      </c>
      <c r="C60" s="164">
        <v>60.0</v>
      </c>
      <c r="D60" s="164">
        <v>100.0</v>
      </c>
      <c r="E60" s="164">
        <v>60.0</v>
      </c>
      <c r="F60" s="164">
        <v>100.0</v>
      </c>
      <c r="G60" s="164">
        <v>40.0</v>
      </c>
      <c r="H60" s="164">
        <v>60.0</v>
      </c>
      <c r="I60" s="164">
        <v>100.0</v>
      </c>
      <c r="J60" s="164">
        <v>20.0</v>
      </c>
      <c r="K60" s="164">
        <v>100.0</v>
      </c>
    </row>
    <row r="61">
      <c r="A61" s="163" t="s">
        <v>571</v>
      </c>
      <c r="B61" s="164">
        <v>60.0</v>
      </c>
      <c r="C61" s="164">
        <v>100.0</v>
      </c>
      <c r="D61" s="164">
        <v>100.0</v>
      </c>
      <c r="E61" s="164">
        <v>40.0</v>
      </c>
      <c r="F61" s="164">
        <v>0.0</v>
      </c>
      <c r="G61" s="164">
        <v>0.0</v>
      </c>
      <c r="H61" s="164">
        <v>60.0</v>
      </c>
      <c r="I61" s="164">
        <v>0.0</v>
      </c>
      <c r="J61" s="164">
        <v>20.0</v>
      </c>
      <c r="K61" s="164">
        <v>20.0</v>
      </c>
    </row>
    <row r="62">
      <c r="A62" s="163" t="s">
        <v>572</v>
      </c>
      <c r="B62" s="164">
        <v>100.0</v>
      </c>
      <c r="C62" s="164">
        <v>40.0</v>
      </c>
      <c r="D62" s="164">
        <v>0.0</v>
      </c>
      <c r="E62" s="164">
        <v>100.0</v>
      </c>
      <c r="F62" s="164">
        <v>75.0</v>
      </c>
      <c r="G62" s="164">
        <v>100.0</v>
      </c>
      <c r="H62" s="164">
        <v>80.0</v>
      </c>
      <c r="I62" s="164">
        <v>100.0</v>
      </c>
      <c r="J62" s="164">
        <v>40.0</v>
      </c>
      <c r="K62" s="164">
        <v>100.0</v>
      </c>
    </row>
    <row r="63">
      <c r="A63" s="163" t="s">
        <v>573</v>
      </c>
      <c r="B63" s="164">
        <v>100.0</v>
      </c>
      <c r="C63" s="164">
        <v>20.0</v>
      </c>
      <c r="D63" s="164">
        <v>100.0</v>
      </c>
      <c r="E63" s="164">
        <v>100.0</v>
      </c>
      <c r="F63" s="164">
        <v>100.0</v>
      </c>
      <c r="G63" s="164">
        <v>40.0</v>
      </c>
      <c r="H63" s="164">
        <v>0.0</v>
      </c>
      <c r="I63" s="164">
        <v>50.0</v>
      </c>
      <c r="J63" s="164">
        <v>20.0</v>
      </c>
      <c r="K63" s="164">
        <v>100.0</v>
      </c>
    </row>
    <row r="64">
      <c r="A64" s="163" t="s">
        <v>574</v>
      </c>
      <c r="B64" s="164">
        <v>100.0</v>
      </c>
      <c r="C64" s="164">
        <v>60.0</v>
      </c>
      <c r="D64" s="164">
        <v>100.0</v>
      </c>
      <c r="E64" s="164">
        <v>100.0</v>
      </c>
      <c r="F64" s="164">
        <v>100.0</v>
      </c>
      <c r="G64" s="164">
        <v>80.0</v>
      </c>
      <c r="H64" s="164">
        <v>100.0</v>
      </c>
      <c r="I64" s="164">
        <v>100.0</v>
      </c>
      <c r="J64" s="164">
        <v>80.0</v>
      </c>
      <c r="K64" s="164">
        <v>100.0</v>
      </c>
    </row>
    <row r="65">
      <c r="A65" s="163" t="s">
        <v>575</v>
      </c>
      <c r="B65" s="164">
        <v>100.0</v>
      </c>
      <c r="C65" s="164">
        <v>40.0</v>
      </c>
      <c r="D65" s="164">
        <v>100.0</v>
      </c>
      <c r="E65" s="164">
        <v>75.0</v>
      </c>
      <c r="F65" s="164">
        <v>100.0</v>
      </c>
      <c r="G65" s="164">
        <v>100.0</v>
      </c>
      <c r="H65" s="164">
        <v>100.0</v>
      </c>
      <c r="I65" s="164">
        <v>100.0</v>
      </c>
      <c r="J65" s="164">
        <v>80.0</v>
      </c>
      <c r="K65" s="164">
        <v>100.0</v>
      </c>
    </row>
    <row r="66">
      <c r="A66" s="163" t="s">
        <v>576</v>
      </c>
      <c r="B66" s="164">
        <v>100.0</v>
      </c>
      <c r="C66" s="164">
        <v>100.0</v>
      </c>
      <c r="D66" s="164">
        <v>100.0</v>
      </c>
      <c r="E66" s="164">
        <v>100.0</v>
      </c>
      <c r="F66" s="164">
        <v>100.0</v>
      </c>
      <c r="G66" s="164">
        <v>100.0</v>
      </c>
      <c r="H66" s="164">
        <v>100.0</v>
      </c>
      <c r="I66" s="164">
        <v>100.0</v>
      </c>
      <c r="J66" s="164">
        <v>100.0</v>
      </c>
      <c r="K66" s="164">
        <v>100.0</v>
      </c>
    </row>
    <row r="67">
      <c r="A67" s="163" t="s">
        <v>577</v>
      </c>
      <c r="B67" s="164">
        <v>100.0</v>
      </c>
      <c r="C67" s="164">
        <v>100.0</v>
      </c>
      <c r="D67" s="164">
        <v>0.0</v>
      </c>
      <c r="E67" s="164">
        <v>0.0</v>
      </c>
      <c r="F67" s="164">
        <v>0.0</v>
      </c>
      <c r="G67" s="164">
        <v>0.0</v>
      </c>
      <c r="H67" s="164">
        <v>0.0</v>
      </c>
      <c r="I67" s="164">
        <v>0.0</v>
      </c>
      <c r="J67" s="164">
        <v>0.0</v>
      </c>
      <c r="K67" s="166"/>
    </row>
    <row r="68">
      <c r="A68" s="163" t="s">
        <v>578</v>
      </c>
      <c r="B68" s="164">
        <v>100.0</v>
      </c>
      <c r="C68" s="164">
        <v>60.0</v>
      </c>
      <c r="D68" s="164">
        <v>100.0</v>
      </c>
      <c r="E68" s="164">
        <v>60.0</v>
      </c>
      <c r="F68" s="164">
        <v>100.0</v>
      </c>
      <c r="G68" s="164">
        <v>20.0</v>
      </c>
      <c r="H68" s="164">
        <v>60.0</v>
      </c>
      <c r="I68" s="164">
        <v>100.0</v>
      </c>
      <c r="J68" s="164">
        <v>0.0</v>
      </c>
      <c r="K68" s="164">
        <v>100.0</v>
      </c>
    </row>
    <row r="69">
      <c r="A69" s="163" t="s">
        <v>579</v>
      </c>
      <c r="B69" s="164">
        <v>100.0</v>
      </c>
      <c r="C69" s="164">
        <v>100.0</v>
      </c>
      <c r="D69" s="164">
        <v>100.0</v>
      </c>
      <c r="E69" s="164">
        <v>75.0</v>
      </c>
      <c r="F69" s="164">
        <v>75.0</v>
      </c>
      <c r="G69" s="164">
        <v>100.0</v>
      </c>
      <c r="H69" s="164">
        <v>100.0</v>
      </c>
      <c r="I69" s="164">
        <v>100.0</v>
      </c>
      <c r="J69" s="164">
        <v>20.0</v>
      </c>
      <c r="K69" s="164">
        <v>100.0</v>
      </c>
    </row>
    <row r="70">
      <c r="A70" s="163" t="s">
        <v>580</v>
      </c>
      <c r="B70" s="164">
        <v>17.0</v>
      </c>
      <c r="C70" s="164">
        <v>40.0</v>
      </c>
      <c r="D70" s="164">
        <v>100.0</v>
      </c>
      <c r="E70" s="164">
        <v>75.0</v>
      </c>
      <c r="F70" s="164">
        <v>50.0</v>
      </c>
      <c r="G70" s="164">
        <v>0.0</v>
      </c>
      <c r="H70" s="164">
        <v>80.0</v>
      </c>
      <c r="I70" s="164">
        <v>0.0</v>
      </c>
      <c r="J70" s="164">
        <v>20.0</v>
      </c>
      <c r="K70" s="164">
        <v>60.0</v>
      </c>
    </row>
    <row r="71">
      <c r="A71" s="163" t="s">
        <v>581</v>
      </c>
      <c r="B71" s="164">
        <v>100.0</v>
      </c>
      <c r="C71" s="164">
        <v>100.0</v>
      </c>
      <c r="D71" s="164">
        <v>0.0</v>
      </c>
      <c r="E71" s="164">
        <v>100.0</v>
      </c>
      <c r="F71" s="164">
        <v>25.0</v>
      </c>
      <c r="G71" s="164">
        <v>100.0</v>
      </c>
      <c r="H71" s="164">
        <v>67.0</v>
      </c>
      <c r="I71" s="164">
        <v>75.0</v>
      </c>
      <c r="J71" s="164">
        <v>0.0</v>
      </c>
      <c r="K71" s="164">
        <v>100.0</v>
      </c>
    </row>
    <row r="72">
      <c r="A72" s="163" t="s">
        <v>582</v>
      </c>
      <c r="B72" s="164">
        <v>100.0</v>
      </c>
      <c r="C72" s="164">
        <v>100.0</v>
      </c>
      <c r="D72" s="164">
        <v>100.0</v>
      </c>
      <c r="E72" s="164">
        <v>100.0</v>
      </c>
      <c r="F72" s="164">
        <v>100.0</v>
      </c>
      <c r="G72" s="164">
        <v>100.0</v>
      </c>
      <c r="H72" s="164">
        <v>80.0</v>
      </c>
      <c r="I72" s="164">
        <v>100.0</v>
      </c>
      <c r="J72" s="164">
        <v>80.0</v>
      </c>
      <c r="K72" s="164">
        <v>100.0</v>
      </c>
    </row>
    <row r="73">
      <c r="A73" s="163" t="s">
        <v>583</v>
      </c>
      <c r="B73" s="164">
        <v>80.0</v>
      </c>
      <c r="C73" s="164">
        <v>60.0</v>
      </c>
      <c r="D73" s="164">
        <v>100.0</v>
      </c>
      <c r="E73" s="164">
        <v>60.0</v>
      </c>
      <c r="F73" s="164">
        <v>50.0</v>
      </c>
      <c r="G73" s="164">
        <v>100.0</v>
      </c>
      <c r="H73" s="164">
        <v>83.0</v>
      </c>
      <c r="I73" s="164">
        <v>100.0</v>
      </c>
      <c r="J73" s="164">
        <v>40.0</v>
      </c>
      <c r="K73" s="164">
        <v>100.0</v>
      </c>
    </row>
    <row r="74">
      <c r="A74" s="163" t="s">
        <v>584</v>
      </c>
      <c r="B74" s="164">
        <v>100.0</v>
      </c>
      <c r="C74" s="164">
        <v>40.0</v>
      </c>
      <c r="D74" s="164">
        <v>100.0</v>
      </c>
      <c r="E74" s="164">
        <v>25.0</v>
      </c>
      <c r="F74" s="164">
        <v>75.0</v>
      </c>
      <c r="G74" s="164">
        <v>0.0</v>
      </c>
      <c r="H74" s="164">
        <v>100.0</v>
      </c>
      <c r="I74" s="164">
        <v>0.0</v>
      </c>
      <c r="J74" s="164">
        <v>0.0</v>
      </c>
      <c r="K74" s="164">
        <v>100.0</v>
      </c>
    </row>
    <row r="75">
      <c r="A75" s="163" t="s">
        <v>585</v>
      </c>
      <c r="B75" s="164">
        <v>33.0</v>
      </c>
      <c r="C75" s="164">
        <v>60.0</v>
      </c>
      <c r="D75" s="164">
        <v>100.0</v>
      </c>
      <c r="E75" s="164">
        <v>100.0</v>
      </c>
      <c r="F75" s="164">
        <v>100.0</v>
      </c>
      <c r="G75" s="164">
        <v>100.0</v>
      </c>
      <c r="H75" s="164">
        <v>33.0</v>
      </c>
      <c r="I75" s="164">
        <v>100.0</v>
      </c>
      <c r="J75" s="164">
        <v>60.0</v>
      </c>
      <c r="K75" s="164">
        <v>100.0</v>
      </c>
    </row>
    <row r="76">
      <c r="A76" s="163" t="s">
        <v>586</v>
      </c>
      <c r="B76" s="164">
        <v>100.0</v>
      </c>
      <c r="C76" s="164">
        <v>100.0</v>
      </c>
      <c r="D76" s="164">
        <v>100.0</v>
      </c>
      <c r="E76" s="164">
        <v>60.0</v>
      </c>
      <c r="F76" s="164">
        <v>100.0</v>
      </c>
      <c r="G76" s="164">
        <v>80.0</v>
      </c>
      <c r="H76" s="164">
        <v>60.0</v>
      </c>
      <c r="I76" s="164">
        <v>100.0</v>
      </c>
      <c r="J76" s="164">
        <v>40.0</v>
      </c>
      <c r="K76" s="164">
        <v>100.0</v>
      </c>
    </row>
    <row r="77">
      <c r="A77" s="163" t="s">
        <v>587</v>
      </c>
      <c r="B77" s="164">
        <v>100.0</v>
      </c>
      <c r="C77" s="164">
        <v>60.0</v>
      </c>
      <c r="D77" s="164">
        <v>100.0</v>
      </c>
      <c r="E77" s="164">
        <v>50.0</v>
      </c>
      <c r="F77" s="164">
        <v>100.0</v>
      </c>
      <c r="G77" s="164">
        <v>100.0</v>
      </c>
      <c r="H77" s="164">
        <v>0.0</v>
      </c>
      <c r="I77" s="164">
        <v>75.0</v>
      </c>
      <c r="J77" s="164">
        <v>60.0</v>
      </c>
      <c r="K77" s="164">
        <v>100.0</v>
      </c>
    </row>
    <row r="78">
      <c r="A78" s="163" t="s">
        <v>588</v>
      </c>
      <c r="B78" s="164">
        <v>100.0</v>
      </c>
      <c r="C78" s="164">
        <v>40.0</v>
      </c>
      <c r="D78" s="164">
        <v>100.0</v>
      </c>
      <c r="E78" s="164">
        <v>50.0</v>
      </c>
      <c r="F78" s="164">
        <v>50.0</v>
      </c>
      <c r="G78" s="164">
        <v>40.0</v>
      </c>
      <c r="H78" s="164">
        <v>100.0</v>
      </c>
      <c r="I78" s="164">
        <v>0.0</v>
      </c>
      <c r="J78" s="164">
        <v>40.0</v>
      </c>
      <c r="K78" s="164">
        <v>100.0</v>
      </c>
    </row>
    <row r="79">
      <c r="A79" s="163" t="s">
        <v>589</v>
      </c>
      <c r="B79" s="164">
        <v>100.0</v>
      </c>
      <c r="C79" s="164">
        <v>100.0</v>
      </c>
      <c r="D79" s="164">
        <v>100.0</v>
      </c>
      <c r="E79" s="164">
        <v>80.0</v>
      </c>
      <c r="F79" s="164">
        <v>100.0</v>
      </c>
      <c r="G79" s="164">
        <v>80.0</v>
      </c>
      <c r="H79" s="164">
        <v>100.0</v>
      </c>
      <c r="I79" s="164">
        <v>50.0</v>
      </c>
      <c r="J79" s="164">
        <v>80.0</v>
      </c>
      <c r="K79" s="164">
        <v>100.0</v>
      </c>
    </row>
    <row r="80">
      <c r="A80" s="163" t="s">
        <v>590</v>
      </c>
      <c r="B80" s="164">
        <v>0.0</v>
      </c>
      <c r="C80" s="164">
        <v>0.0</v>
      </c>
      <c r="D80" s="164">
        <v>0.0</v>
      </c>
      <c r="E80" s="164">
        <v>0.0</v>
      </c>
      <c r="F80" s="166"/>
      <c r="G80" s="166"/>
      <c r="H80" s="166"/>
      <c r="I80" s="166"/>
      <c r="J80" s="166"/>
      <c r="K80" s="166"/>
    </row>
    <row r="81">
      <c r="A81" s="163" t="s">
        <v>591</v>
      </c>
      <c r="B81" s="164">
        <v>67.0</v>
      </c>
      <c r="C81" s="164">
        <v>100.0</v>
      </c>
      <c r="D81" s="164">
        <v>0.0</v>
      </c>
      <c r="E81" s="164">
        <v>100.0</v>
      </c>
      <c r="F81" s="164">
        <v>75.0</v>
      </c>
      <c r="G81" s="164">
        <v>80.0</v>
      </c>
      <c r="H81" s="164">
        <v>100.0</v>
      </c>
      <c r="I81" s="164">
        <v>100.0</v>
      </c>
      <c r="J81" s="164">
        <v>20.0</v>
      </c>
      <c r="K81" s="164">
        <v>40.0</v>
      </c>
    </row>
    <row r="82">
      <c r="A82" s="163" t="s">
        <v>592</v>
      </c>
      <c r="B82" s="164">
        <v>0.0</v>
      </c>
      <c r="C82" s="164">
        <v>0.0</v>
      </c>
      <c r="D82" s="164">
        <v>0.0</v>
      </c>
      <c r="E82" s="164">
        <v>0.0</v>
      </c>
      <c r="F82" s="166"/>
      <c r="G82" s="166"/>
      <c r="H82" s="166"/>
      <c r="I82" s="166"/>
      <c r="J82" s="166"/>
      <c r="K82" s="166"/>
    </row>
  </sheetData>
  <drawing r:id="rId1"/>
</worksheet>
</file>