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rojects (repos)\RA8 graphics benchmark\"/>
    </mc:Choice>
  </mc:AlternateContent>
  <xr:revisionPtr revIDLastSave="0" documentId="13_ncr:1_{BFDFE774-9805-499D-ABEB-FA1489CD3003}" xr6:coauthVersionLast="47" xr6:coauthVersionMax="47" xr10:uidLastSave="{00000000-0000-0000-0000-000000000000}"/>
  <bookViews>
    <workbookView xWindow="-120" yWindow="-120" windowWidth="29040" windowHeight="15720" xr2:uid="{B7A2281A-D7BC-47B3-829F-18E497CCB8AC}"/>
  </bookViews>
  <sheets>
    <sheet name="Sheet1" sheetId="1" r:id="rId1"/>
    <sheet name="Sheet6" sheetId="6" r:id="rId2"/>
    <sheet name="Sheet3" sheetId="3" r:id="rId3"/>
    <sheet name="Sheet2" sheetId="2" r:id="rId4"/>
    <sheet name="Sheet4" sheetId="4" r:id="rId5"/>
    <sheet name="Sheet5" sheetId="5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" l="1"/>
  <c r="O30" i="1"/>
  <c r="O22" i="1" l="1"/>
  <c r="N22" i="1"/>
  <c r="O24" i="1"/>
  <c r="H3" i="1" l="1"/>
  <c r="O7" i="1"/>
  <c r="N7" i="1"/>
  <c r="P16" i="1" l="1"/>
  <c r="E17" i="6" l="1"/>
  <c r="E16" i="6"/>
  <c r="E14" i="6"/>
  <c r="E12" i="6"/>
  <c r="C46" i="5" l="1"/>
  <c r="G45" i="5"/>
  <c r="A45" i="5"/>
  <c r="E16" i="4" l="1"/>
  <c r="E17" i="4" s="1"/>
  <c r="B4" i="4"/>
  <c r="B3" i="4"/>
  <c r="A3" i="4"/>
  <c r="E15" i="4"/>
  <c r="F15" i="4" s="1"/>
  <c r="G15" i="4" s="1"/>
  <c r="B5" i="4"/>
  <c r="B2" i="4"/>
  <c r="B1" i="4"/>
  <c r="F38" i="1"/>
  <c r="F39" i="1"/>
  <c r="C44" i="1"/>
  <c r="C43" i="1"/>
  <c r="C40" i="1"/>
  <c r="F27" i="1"/>
  <c r="D28" i="1"/>
  <c r="D27" i="1"/>
  <c r="E27" i="1"/>
  <c r="E28" i="1"/>
  <c r="C36" i="1"/>
  <c r="C34" i="1"/>
  <c r="C32" i="1"/>
  <c r="C30" i="1"/>
  <c r="C27" i="1"/>
  <c r="H16" i="1"/>
  <c r="H15" i="1"/>
  <c r="H17" i="1" s="1"/>
  <c r="H18" i="1" s="1"/>
  <c r="G16" i="1"/>
  <c r="G15" i="1"/>
  <c r="G17" i="1" s="1"/>
  <c r="G18" i="1" s="1"/>
  <c r="G20" i="1" s="1"/>
  <c r="F16" i="1"/>
  <c r="F15" i="1"/>
  <c r="F17" i="1" s="1"/>
  <c r="F18" i="1" s="1"/>
  <c r="F20" i="1" s="1"/>
  <c r="E16" i="1"/>
  <c r="E15" i="1"/>
  <c r="E17" i="1" s="1"/>
  <c r="E18" i="1" s="1"/>
  <c r="E20" i="1" s="1"/>
  <c r="D16" i="1"/>
  <c r="D15" i="1"/>
  <c r="D17" i="1" s="1"/>
  <c r="D18" i="1" s="1"/>
  <c r="K42" i="1"/>
  <c r="M4" i="1"/>
  <c r="L4" i="1"/>
  <c r="C16" i="1"/>
  <c r="C15" i="1"/>
  <c r="C17" i="1" s="1"/>
  <c r="C18" i="1" s="1"/>
  <c r="C20" i="1" s="1"/>
  <c r="H25" i="1"/>
  <c r="H23" i="1"/>
  <c r="H22" i="1"/>
  <c r="H21" i="1"/>
  <c r="L2" i="1"/>
  <c r="M2" i="1" s="1"/>
  <c r="F16" i="4" l="1"/>
  <c r="F17" i="4"/>
  <c r="G17" i="4"/>
  <c r="H17" i="4" s="1"/>
  <c r="H20" i="1"/>
  <c r="D20" i="1"/>
</calcChain>
</file>

<file path=xl/sharedStrings.xml><?xml version="1.0" encoding="utf-8"?>
<sst xmlns="http://schemas.openxmlformats.org/spreadsheetml/2006/main" count="254" uniqueCount="141">
  <si>
    <t>BCLK</t>
  </si>
  <si>
    <t>HORZ</t>
  </si>
  <si>
    <t>VERT</t>
  </si>
  <si>
    <t>RAS</t>
  </si>
  <si>
    <t>P908</t>
  </si>
  <si>
    <t>SDCS</t>
  </si>
  <si>
    <t>P115</t>
  </si>
  <si>
    <t>WE</t>
  </si>
  <si>
    <t>P114</t>
  </si>
  <si>
    <t>SDCLK</t>
  </si>
  <si>
    <t>PA09</t>
  </si>
  <si>
    <t>CAS</t>
  </si>
  <si>
    <t>P909</t>
  </si>
  <si>
    <t>CKE</t>
  </si>
  <si>
    <t>P113</t>
  </si>
  <si>
    <t>total cycles</t>
  </si>
  <si>
    <t>Horz</t>
  </si>
  <si>
    <t>V total lines</t>
  </si>
  <si>
    <t>clock div</t>
  </si>
  <si>
    <t>frame rate</t>
  </si>
  <si>
    <t>GLCDC clock</t>
  </si>
  <si>
    <t>base bandwidth</t>
  </si>
  <si>
    <t>frame writes/sec</t>
  </si>
  <si>
    <t>clocks gobbled by GLCD</t>
  </si>
  <si>
    <t>GLCD access</t>
  </si>
  <si>
    <t>frame wps with GLCD</t>
  </si>
  <si>
    <t>bandwidth GLCD</t>
  </si>
  <si>
    <t>data clks (MAX)</t>
  </si>
  <si>
    <t>data clks(CAP)</t>
  </si>
  <si>
    <t>difference</t>
  </si>
  <si>
    <t>data clks / 64</t>
  </si>
  <si>
    <t>fps</t>
  </si>
  <si>
    <t>ani</t>
  </si>
  <si>
    <t>ITCM</t>
  </si>
  <si>
    <t>RSV</t>
  </si>
  <si>
    <t>k</t>
  </si>
  <si>
    <t>M</t>
  </si>
  <si>
    <t>64k</t>
  </si>
  <si>
    <t>32M</t>
  </si>
  <si>
    <t>FLASH</t>
  </si>
  <si>
    <t>22F8000</t>
  </si>
  <si>
    <t>0xE000_0000</t>
  </si>
  <si>
    <t>private</t>
  </si>
  <si>
    <t>0xA000_0000</t>
  </si>
  <si>
    <t>reserved</t>
  </si>
  <si>
    <t>0xC000_0000</t>
  </si>
  <si>
    <t>0xB000_0000</t>
  </si>
  <si>
    <t>0xD000_0000</t>
  </si>
  <si>
    <t>0x8000_0000</t>
  </si>
  <si>
    <t>OSPI</t>
  </si>
  <si>
    <t>0x7000_0000</t>
  </si>
  <si>
    <t>0x6000_0000</t>
  </si>
  <si>
    <t>CS/SDRAM</t>
  </si>
  <si>
    <t>0x5000_0000</t>
  </si>
  <si>
    <t>peripheral I/O</t>
  </si>
  <si>
    <t>0x4000_0000</t>
  </si>
  <si>
    <t>NS</t>
  </si>
  <si>
    <t>0x3000_0000</t>
  </si>
  <si>
    <t>DTCM</t>
  </si>
  <si>
    <t>0x2000_0000</t>
  </si>
  <si>
    <t>0x1000_0000</t>
  </si>
  <si>
    <t>0x0000_0000</t>
  </si>
  <si>
    <t>0x0200_0000</t>
  </si>
  <si>
    <t>02f8000</t>
  </si>
  <si>
    <t>0x0F00_0000</t>
  </si>
  <si>
    <t>0x0E00_0000</t>
  </si>
  <si>
    <t>0x0D00_0000</t>
  </si>
  <si>
    <t>0x0C00_0000</t>
  </si>
  <si>
    <t>0x0B00_0000</t>
  </si>
  <si>
    <t>0x0A00_0000</t>
  </si>
  <si>
    <t>0x0900_0000</t>
  </si>
  <si>
    <t>0x0800_0000</t>
  </si>
  <si>
    <t>0x0700_0000</t>
  </si>
  <si>
    <t>0x0600_0000</t>
  </si>
  <si>
    <t>0x0500_0000</t>
  </si>
  <si>
    <t>0x0400_0000</t>
  </si>
  <si>
    <t>0x0300_0000</t>
  </si>
  <si>
    <t>0x0100_0000</t>
  </si>
  <si>
    <t>TCM</t>
  </si>
  <si>
    <t>rsv</t>
  </si>
  <si>
    <t>system</t>
  </si>
  <si>
    <t>assigned</t>
  </si>
  <si>
    <t>simple battery</t>
  </si>
  <si>
    <t>dismissed</t>
  </si>
  <si>
    <t>criminal trespass</t>
  </si>
  <si>
    <t>convicted</t>
  </si>
  <si>
    <t>DUI</t>
  </si>
  <si>
    <t>Burglary</t>
  </si>
  <si>
    <t>F</t>
  </si>
  <si>
    <t>Forgery</t>
  </si>
  <si>
    <t>1-23</t>
  </si>
  <si>
    <t>4-30</t>
  </si>
  <si>
    <t>11-24</t>
  </si>
  <si>
    <t>Suspended DL</t>
  </si>
  <si>
    <t>8-16</t>
  </si>
  <si>
    <t>habitual offender</t>
  </si>
  <si>
    <t>controlled substance</t>
  </si>
  <si>
    <t>U</t>
  </si>
  <si>
    <t>11-15</t>
  </si>
  <si>
    <t>theft by taking</t>
  </si>
  <si>
    <t>7-22</t>
  </si>
  <si>
    <t>suspended DL</t>
  </si>
  <si>
    <t>8-25</t>
  </si>
  <si>
    <t>obstruction</t>
  </si>
  <si>
    <t>driving under infl of drugs</t>
  </si>
  <si>
    <t>Marijuana possession</t>
  </si>
  <si>
    <t>2-26</t>
  </si>
  <si>
    <t>Battery</t>
  </si>
  <si>
    <t>1-27</t>
  </si>
  <si>
    <t>Aggravated assult</t>
  </si>
  <si>
    <t>unknown</t>
  </si>
  <si>
    <t>Fighting</t>
  </si>
  <si>
    <t>probation violation</t>
  </si>
  <si>
    <t>6-3</t>
  </si>
  <si>
    <t>Domestic violence</t>
  </si>
  <si>
    <t>cruilty to children</t>
  </si>
  <si>
    <t>not prosecuted</t>
  </si>
  <si>
    <t>1-3</t>
  </si>
  <si>
    <t>5-31</t>
  </si>
  <si>
    <t>7-25</t>
  </si>
  <si>
    <t>Family Violence</t>
  </si>
  <si>
    <t>7-26</t>
  </si>
  <si>
    <t>Bail jumping</t>
  </si>
  <si>
    <t>8-19</t>
  </si>
  <si>
    <t>DUI  (drugs)</t>
  </si>
  <si>
    <t>8-20</t>
  </si>
  <si>
    <t>other</t>
  </si>
  <si>
    <t>8-7</t>
  </si>
  <si>
    <t>3-22</t>
  </si>
  <si>
    <t>4-4</t>
  </si>
  <si>
    <t>Meth</t>
  </si>
  <si>
    <t>10-19</t>
  </si>
  <si>
    <t>11-21</t>
  </si>
  <si>
    <t>revocation</t>
  </si>
  <si>
    <t>12-28</t>
  </si>
  <si>
    <t>2-8</t>
  </si>
  <si>
    <t>10-2</t>
  </si>
  <si>
    <t>nolo</t>
  </si>
  <si>
    <t>11-04</t>
  </si>
  <si>
    <t>1-19</t>
  </si>
  <si>
    <t>028307638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</si>
</sst>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0" fontId="1" fillId="0" borderId="0" xfId="0" applyFont="1"/>
    <xf numFmtId="0" fontId="0" fillId="5" borderId="0" xfId="0" applyFill="1"/>
    <xf numFmtId="10" fontId="2" fillId="0" borderId="0" xfId="0" applyNumberFormat="1" applyFont="1"/>
    <xf numFmtId="0" fontId="3" fillId="0" borderId="0" xfId="0" applyFont="1"/>
    <xf numFmtId="0" fontId="0" fillId="6" borderId="0" xfId="0" applyFill="1"/>
    <xf numFmtId="0" fontId="0" fillId="7" borderId="0" xfId="0" applyFill="1"/>
    <xf numFmtId="0" fontId="0" fillId="0" borderId="0" xfId="0" quotePrefix="1"/>
    <xf numFmtId="0" fontId="0" fillId="3" borderId="0" xfId="0" quotePrefix="1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11</xdr:row>
      <xdr:rowOff>0</xdr:rowOff>
    </xdr:from>
    <xdr:to>
      <xdr:col>22</xdr:col>
      <xdr:colOff>14625</xdr:colOff>
      <xdr:row>51</xdr:row>
      <xdr:rowOff>11950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3DC5A7-697C-4355-B515-8A3F78C36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095500"/>
          <a:ext cx="7329825" cy="763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71C4-4E73-438A-80FA-912ACDF89196}">
  <dimension ref="A2:P44"/>
  <sheetViews>
    <sheetView tabSelected="1" zoomScaleNormal="100" workbookViewId="0">
      <selection activeCell="O28" sqref="O28"/>
    </sheetView>
  </sheetViews>
  <sheetFormatPr defaultRowHeight="15" x14ac:dyDescent="0.25"/>
  <cols>
    <col min="2" max="2" width="21.28515625" customWidth="1"/>
    <col min="3" max="3" width="11.28515625" customWidth="1"/>
    <col min="4" max="4" width="14.42578125" customWidth="1"/>
    <col min="5" max="5" width="12" customWidth="1"/>
    <col min="6" max="7" width="14.28515625" customWidth="1"/>
    <col min="8" max="8" width="12.7109375" customWidth="1"/>
    <col min="10" max="10" width="16.28515625" customWidth="1"/>
    <col min="11" max="11" width="12" bestFit="1" customWidth="1"/>
    <col min="12" max="12" width="13" customWidth="1"/>
    <col min="13" max="13" width="11.5703125" customWidth="1"/>
  </cols>
  <sheetData>
    <row r="2" spans="1:16" x14ac:dyDescent="0.25">
      <c r="K2">
        <v>68000000</v>
      </c>
      <c r="L2">
        <f>HEX2DEC(K2)</f>
        <v>1744830464</v>
      </c>
      <c r="M2" t="str">
        <f>_xlfn.CONCAT("0x",DEC2HEX(L2,8))</f>
        <v>0x68000000</v>
      </c>
    </row>
    <row r="3" spans="1:16" x14ac:dyDescent="0.25">
      <c r="H3">
        <f>H4*(2/3)</f>
        <v>80000000</v>
      </c>
    </row>
    <row r="4" spans="1:16" x14ac:dyDescent="0.25">
      <c r="B4" t="s">
        <v>0</v>
      </c>
      <c r="C4" s="1">
        <v>60000000</v>
      </c>
      <c r="D4" s="1">
        <v>60000000</v>
      </c>
      <c r="E4" s="1">
        <v>240000000</v>
      </c>
      <c r="F4" s="1">
        <v>120000000</v>
      </c>
      <c r="G4" s="1">
        <v>120000000</v>
      </c>
      <c r="H4" s="1">
        <v>120000000</v>
      </c>
      <c r="L4">
        <f>32*1024*1024</f>
        <v>33554432</v>
      </c>
      <c r="M4" t="str">
        <f>_xlfn.CONCAT("0x",DEC2HEX(L4,8))</f>
        <v>0x02000000</v>
      </c>
    </row>
    <row r="5" spans="1:16" x14ac:dyDescent="0.25">
      <c r="B5" t="s">
        <v>1</v>
      </c>
      <c r="C5" s="1">
        <v>1280</v>
      </c>
      <c r="D5" s="1">
        <v>1280</v>
      </c>
      <c r="E5" s="1">
        <v>1280</v>
      </c>
      <c r="F5" s="1">
        <v>1280</v>
      </c>
      <c r="G5" s="1">
        <v>1280</v>
      </c>
      <c r="H5" s="1">
        <v>800</v>
      </c>
    </row>
    <row r="6" spans="1:16" x14ac:dyDescent="0.25">
      <c r="B6" t="s">
        <v>2</v>
      </c>
      <c r="C6" s="1">
        <v>720</v>
      </c>
      <c r="D6" s="1">
        <v>720</v>
      </c>
      <c r="E6" s="1">
        <v>720</v>
      </c>
      <c r="F6" s="1">
        <v>720</v>
      </c>
      <c r="G6" s="1">
        <v>720</v>
      </c>
      <c r="H6" s="1">
        <v>480</v>
      </c>
    </row>
    <row r="7" spans="1:16" x14ac:dyDescent="0.25">
      <c r="B7" t="s">
        <v>21</v>
      </c>
      <c r="C7" s="6">
        <v>0.66</v>
      </c>
      <c r="D7" s="6">
        <v>0.66</v>
      </c>
      <c r="E7" s="6">
        <v>0.66</v>
      </c>
      <c r="F7" s="6">
        <v>0.66</v>
      </c>
      <c r="G7" s="6">
        <v>0.66</v>
      </c>
      <c r="H7" s="6">
        <v>0.66</v>
      </c>
      <c r="N7">
        <f>800*480*1</f>
        <v>384000</v>
      </c>
      <c r="O7">
        <f>375*1024</f>
        <v>384000</v>
      </c>
    </row>
    <row r="8" spans="1:16" x14ac:dyDescent="0.25">
      <c r="B8" t="s">
        <v>20</v>
      </c>
      <c r="C8" s="4">
        <v>200000000</v>
      </c>
      <c r="D8" s="4">
        <v>200000000</v>
      </c>
      <c r="E8" s="4">
        <v>200000000</v>
      </c>
      <c r="F8" s="4">
        <v>200000000</v>
      </c>
      <c r="G8" s="4">
        <v>200000000</v>
      </c>
      <c r="H8" s="4">
        <v>200000000</v>
      </c>
    </row>
    <row r="9" spans="1:16" x14ac:dyDescent="0.25">
      <c r="A9" t="s">
        <v>16</v>
      </c>
      <c r="B9" t="s">
        <v>15</v>
      </c>
      <c r="C9" s="4">
        <v>1296</v>
      </c>
      <c r="D9" s="4">
        <v>1296</v>
      </c>
      <c r="E9" s="4">
        <v>1296</v>
      </c>
      <c r="F9" s="4">
        <v>1296</v>
      </c>
      <c r="G9" s="4">
        <v>1296</v>
      </c>
      <c r="H9" s="4">
        <v>820</v>
      </c>
    </row>
    <row r="10" spans="1:16" x14ac:dyDescent="0.25">
      <c r="B10" t="s">
        <v>17</v>
      </c>
      <c r="C10" s="4">
        <v>760</v>
      </c>
      <c r="D10" s="4">
        <v>760</v>
      </c>
      <c r="E10" s="4">
        <v>760</v>
      </c>
      <c r="F10" s="4">
        <v>760</v>
      </c>
      <c r="G10" s="4">
        <v>760</v>
      </c>
      <c r="H10" s="4">
        <v>486</v>
      </c>
    </row>
    <row r="11" spans="1:16" x14ac:dyDescent="0.25">
      <c r="B11" t="s">
        <v>18</v>
      </c>
      <c r="C11" s="4">
        <v>4</v>
      </c>
      <c r="D11" s="4">
        <v>8</v>
      </c>
      <c r="E11" s="4">
        <v>16</v>
      </c>
      <c r="F11" s="4">
        <v>32</v>
      </c>
      <c r="G11" s="4">
        <v>64</v>
      </c>
      <c r="H11" s="4">
        <v>8</v>
      </c>
    </row>
    <row r="12" spans="1:16" x14ac:dyDescent="0.25">
      <c r="B12" t="s">
        <v>24</v>
      </c>
      <c r="C12" s="6">
        <v>0.625</v>
      </c>
      <c r="D12" s="6">
        <v>0.625</v>
      </c>
      <c r="E12" s="6">
        <v>0.625</v>
      </c>
      <c r="F12" s="6">
        <v>0.625</v>
      </c>
      <c r="G12" s="6">
        <v>0.625</v>
      </c>
      <c r="H12" s="6">
        <v>0.625</v>
      </c>
    </row>
    <row r="15" spans="1:16" ht="15.75" x14ac:dyDescent="0.25">
      <c r="B15" t="s">
        <v>19</v>
      </c>
      <c r="C15" s="8">
        <f t="shared" ref="C15:H15" si="0">(C8/C11)/(C9*C10)</f>
        <v>50.763482781026639</v>
      </c>
      <c r="D15" s="8">
        <f t="shared" si="0"/>
        <v>25.381741390513319</v>
      </c>
      <c r="E15" s="8">
        <f t="shared" si="0"/>
        <v>12.69087069525666</v>
      </c>
      <c r="F15" s="8">
        <f t="shared" si="0"/>
        <v>6.3454353476283298</v>
      </c>
      <c r="G15" s="8">
        <f t="shared" si="0"/>
        <v>3.1727176738141649</v>
      </c>
      <c r="H15" s="8">
        <f t="shared" si="0"/>
        <v>62.732108802569506</v>
      </c>
    </row>
    <row r="16" spans="1:16" x14ac:dyDescent="0.25">
      <c r="B16" t="s">
        <v>22</v>
      </c>
      <c r="C16" s="5">
        <f t="shared" ref="C16:H16" si="1">(C4/(C5*C6))*C7</f>
        <v>42.968750000000007</v>
      </c>
      <c r="D16" s="5">
        <f t="shared" si="1"/>
        <v>42.968750000000007</v>
      </c>
      <c r="E16" s="5">
        <f t="shared" si="1"/>
        <v>171.87500000000003</v>
      </c>
      <c r="F16" s="5">
        <f t="shared" si="1"/>
        <v>85.937500000000014</v>
      </c>
      <c r="G16" s="5">
        <f t="shared" si="1"/>
        <v>85.937500000000014</v>
      </c>
      <c r="H16" s="5">
        <f t="shared" si="1"/>
        <v>206.25</v>
      </c>
      <c r="O16">
        <v>2000</v>
      </c>
      <c r="P16">
        <f>HEX2DEC(O16)</f>
        <v>8192</v>
      </c>
    </row>
    <row r="17" spans="2:15" x14ac:dyDescent="0.25">
      <c r="B17" t="s">
        <v>23</v>
      </c>
      <c r="C17" s="5">
        <f t="shared" ref="C17:H17" si="2">(C5*C6)*C15*(1/C12)</f>
        <v>74853801.169590637</v>
      </c>
      <c r="D17" s="5">
        <f t="shared" si="2"/>
        <v>37426900.584795319</v>
      </c>
      <c r="E17" s="5">
        <f t="shared" si="2"/>
        <v>18713450.292397659</v>
      </c>
      <c r="F17" s="5">
        <f t="shared" si="2"/>
        <v>9356725.1461988296</v>
      </c>
      <c r="G17" s="5">
        <f t="shared" si="2"/>
        <v>4678362.5730994148</v>
      </c>
      <c r="H17" s="5">
        <f t="shared" si="2"/>
        <v>38542607.648298703</v>
      </c>
    </row>
    <row r="18" spans="2:15" x14ac:dyDescent="0.25">
      <c r="B18" t="s">
        <v>25</v>
      </c>
      <c r="C18" s="5">
        <f t="shared" ref="C18:H18" si="3">((C4-C17)/(C5*C6))*C7</f>
        <v>-10.637487816764128</v>
      </c>
      <c r="D18" s="5">
        <f t="shared" si="3"/>
        <v>16.165631091617936</v>
      </c>
      <c r="E18" s="5">
        <f t="shared" si="3"/>
        <v>158.47344054580898</v>
      </c>
      <c r="F18" s="5">
        <f t="shared" si="3"/>
        <v>79.236720272904492</v>
      </c>
      <c r="G18" s="5">
        <f t="shared" si="3"/>
        <v>82.587110136452239</v>
      </c>
      <c r="H18" s="5">
        <f t="shared" si="3"/>
        <v>140.0048931044866</v>
      </c>
    </row>
    <row r="20" spans="2:15" ht="18.75" x14ac:dyDescent="0.3">
      <c r="B20" t="s">
        <v>26</v>
      </c>
      <c r="C20" s="7">
        <f t="shared" ref="C20:H20" si="4">1-(C18/C16)</f>
        <v>1.2475633528265107</v>
      </c>
      <c r="D20" s="7">
        <f t="shared" si="4"/>
        <v>0.62378167641325533</v>
      </c>
      <c r="E20" s="7">
        <f t="shared" si="4"/>
        <v>7.7972709551657027E-2</v>
      </c>
      <c r="F20" s="7">
        <f t="shared" si="4"/>
        <v>7.7972709551657027E-2</v>
      </c>
      <c r="G20" s="7">
        <f t="shared" si="4"/>
        <v>3.898635477582868E-2</v>
      </c>
      <c r="H20" s="7">
        <f t="shared" si="4"/>
        <v>0.32118839706915592</v>
      </c>
    </row>
    <row r="21" spans="2:15" x14ac:dyDescent="0.25">
      <c r="D21">
        <v>4</v>
      </c>
      <c r="E21">
        <v>193</v>
      </c>
      <c r="F21">
        <v>87</v>
      </c>
      <c r="G21">
        <v>1</v>
      </c>
      <c r="H21" s="3">
        <f>(1-(F21/E21))</f>
        <v>0.54922279792746109</v>
      </c>
    </row>
    <row r="22" spans="2:15" x14ac:dyDescent="0.25">
      <c r="D22">
        <v>8</v>
      </c>
      <c r="E22">
        <v>193</v>
      </c>
      <c r="F22">
        <v>145</v>
      </c>
      <c r="G22">
        <v>0.5</v>
      </c>
      <c r="H22" s="3">
        <f>(1-(F22/E22))</f>
        <v>0.24870466321243523</v>
      </c>
      <c r="L22">
        <v>512</v>
      </c>
      <c r="M22">
        <v>57337</v>
      </c>
      <c r="N22">
        <f>L22*M22</f>
        <v>29356544</v>
      </c>
      <c r="O22">
        <f>N22/(1024*1024)</f>
        <v>27.99658203125</v>
      </c>
    </row>
    <row r="23" spans="2:15" x14ac:dyDescent="0.25">
      <c r="D23">
        <v>16</v>
      </c>
      <c r="E23">
        <v>193</v>
      </c>
      <c r="F23">
        <v>165</v>
      </c>
      <c r="G23">
        <v>0.25</v>
      </c>
      <c r="H23" s="3">
        <f>(1-(F23/E23))</f>
        <v>0.14507772020725385</v>
      </c>
    </row>
    <row r="24" spans="2:15" x14ac:dyDescent="0.25">
      <c r="O24">
        <f>512/8</f>
        <v>64</v>
      </c>
    </row>
    <row r="25" spans="2:15" x14ac:dyDescent="0.25">
      <c r="E25">
        <v>86</v>
      </c>
      <c r="F25">
        <v>39</v>
      </c>
      <c r="H25">
        <f>(1-(F25/E25))</f>
        <v>0.54651162790697683</v>
      </c>
    </row>
    <row r="27" spans="2:15" x14ac:dyDescent="0.25">
      <c r="B27" t="s">
        <v>27</v>
      </c>
      <c r="C27">
        <f>(32*1024*1024)/2</f>
        <v>16777216</v>
      </c>
      <c r="D27">
        <f>C27/1024</f>
        <v>16384</v>
      </c>
      <c r="E27">
        <f>(C27*100)/C28</f>
        <v>66.65840251382815</v>
      </c>
      <c r="F27">
        <f>D27/D28</f>
        <v>0.66658402513828152</v>
      </c>
      <c r="N27">
        <v>60000</v>
      </c>
      <c r="O27">
        <f>N27*0.07</f>
        <v>4200</v>
      </c>
    </row>
    <row r="28" spans="2:15" x14ac:dyDescent="0.25">
      <c r="B28" t="s">
        <v>28</v>
      </c>
      <c r="C28">
        <v>25168944</v>
      </c>
      <c r="D28">
        <f>C28/1024</f>
        <v>24579.046875</v>
      </c>
      <c r="E28">
        <f>(C28*100)</f>
        <v>2516894400</v>
      </c>
    </row>
    <row r="30" spans="2:15" x14ac:dyDescent="0.25">
      <c r="B30" t="s">
        <v>29</v>
      </c>
      <c r="C30">
        <f>C28-C27</f>
        <v>8391728</v>
      </c>
      <c r="G30" s="2"/>
      <c r="N30">
        <v>10000</v>
      </c>
      <c r="O30">
        <f>N30*0.07</f>
        <v>700.00000000000011</v>
      </c>
    </row>
    <row r="32" spans="2:15" x14ac:dyDescent="0.25">
      <c r="C32">
        <f>C27/C30</f>
        <v>1.9992564105986277</v>
      </c>
    </row>
    <row r="34" spans="2:11" x14ac:dyDescent="0.25">
      <c r="B34" t="s">
        <v>30</v>
      </c>
      <c r="C34">
        <f>C27/64</f>
        <v>262144</v>
      </c>
    </row>
    <row r="36" spans="2:11" x14ac:dyDescent="0.25">
      <c r="C36">
        <f>C30/C34</f>
        <v>32.01190185546875</v>
      </c>
    </row>
    <row r="38" spans="2:11" x14ac:dyDescent="0.25">
      <c r="C38">
        <v>58017173</v>
      </c>
      <c r="F38">
        <f>66.65-28.92</f>
        <v>37.730000000000004</v>
      </c>
    </row>
    <row r="39" spans="2:11" x14ac:dyDescent="0.25">
      <c r="F39">
        <f>F38*(0.665)</f>
        <v>25.090450000000004</v>
      </c>
    </row>
    <row r="40" spans="2:11" x14ac:dyDescent="0.25">
      <c r="C40">
        <f>C38-C28</f>
        <v>32848229</v>
      </c>
    </row>
    <row r="42" spans="2:11" x14ac:dyDescent="0.25">
      <c r="K42">
        <f>(1/38400)*1000000</f>
        <v>26.041666666666668</v>
      </c>
    </row>
    <row r="43" spans="2:11" x14ac:dyDescent="0.25">
      <c r="C43">
        <f>50*480*854</f>
        <v>20496000</v>
      </c>
    </row>
    <row r="44" spans="2:11" x14ac:dyDescent="0.25">
      <c r="C44">
        <f>1/(C40/C43)</f>
        <v>0.62396057942728045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DD22B-AC4A-42EE-98BB-0BB0F9C2EC53}">
  <dimension ref="E12:E17"/>
  <sheetViews>
    <sheetView workbookViewId="0">
      <selection activeCell="E22" sqref="E22"/>
    </sheetView>
  </sheetViews>
  <sheetFormatPr defaultRowHeight="15" x14ac:dyDescent="0.25"/>
  <sheetData>
    <row r="12" spans="5:5" x14ac:dyDescent="0.25">
      <c r="E12">
        <f>33*12+8</f>
        <v>404</v>
      </c>
    </row>
    <row r="13" spans="5:5" x14ac:dyDescent="0.25">
      <c r="E13">
        <v>47.25</v>
      </c>
    </row>
    <row r="14" spans="5:5" x14ac:dyDescent="0.25">
      <c r="E14">
        <f>E12/E13</f>
        <v>8.5502645502645507</v>
      </c>
    </row>
    <row r="16" spans="5:5" x14ac:dyDescent="0.25">
      <c r="E16">
        <f>8*47.25</f>
        <v>378</v>
      </c>
    </row>
    <row r="17" spans="5:5" x14ac:dyDescent="0.25">
      <c r="E17">
        <f>E12-E16</f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0499-A4A4-4CDF-94C8-3760BAC13656}">
  <dimension ref="B4:C7"/>
  <sheetViews>
    <sheetView workbookViewId="0">
      <selection activeCell="C9" sqref="C9"/>
    </sheetView>
  </sheetViews>
  <sheetFormatPr defaultRowHeight="15" x14ac:dyDescent="0.25"/>
  <sheetData>
    <row r="4" spans="2:3" x14ac:dyDescent="0.25">
      <c r="B4" t="s">
        <v>31</v>
      </c>
      <c r="C4">
        <v>60</v>
      </c>
    </row>
    <row r="7" spans="2:3" x14ac:dyDescent="0.25">
      <c r="B7" t="s">
        <v>32</v>
      </c>
      <c r="C7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0588-604B-4943-AD78-ACE64520A8BA}">
  <dimension ref="B1:C7"/>
  <sheetViews>
    <sheetView topLeftCell="A10" workbookViewId="0">
      <selection activeCell="C26" sqref="C26"/>
    </sheetView>
  </sheetViews>
  <sheetFormatPr defaultRowHeight="15" x14ac:dyDescent="0.25"/>
  <sheetData>
    <row r="1" spans="2:3" x14ac:dyDescent="0.25">
      <c r="B1" t="s">
        <v>11</v>
      </c>
      <c r="C1" t="s">
        <v>12</v>
      </c>
    </row>
    <row r="2" spans="2:3" x14ac:dyDescent="0.25">
      <c r="B2" t="s">
        <v>3</v>
      </c>
      <c r="C2" t="s">
        <v>4</v>
      </c>
    </row>
    <row r="3" spans="2:3" x14ac:dyDescent="0.25">
      <c r="B3" t="s">
        <v>5</v>
      </c>
      <c r="C3" t="s">
        <v>6</v>
      </c>
    </row>
    <row r="4" spans="2:3" x14ac:dyDescent="0.25">
      <c r="B4" t="s">
        <v>7</v>
      </c>
      <c r="C4" t="s">
        <v>8</v>
      </c>
    </row>
    <row r="5" spans="2:3" x14ac:dyDescent="0.25">
      <c r="B5" t="s">
        <v>13</v>
      </c>
      <c r="C5" t="s">
        <v>14</v>
      </c>
    </row>
    <row r="7" spans="2:3" x14ac:dyDescent="0.25">
      <c r="B7" t="s">
        <v>9</v>
      </c>
      <c r="C7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8AD88-3335-4DFE-950D-DABD6EF01C9F}">
  <dimension ref="A1:J52"/>
  <sheetViews>
    <sheetView topLeftCell="A22" workbookViewId="0">
      <selection activeCell="J27" sqref="J27"/>
    </sheetView>
  </sheetViews>
  <sheetFormatPr defaultRowHeight="15" x14ac:dyDescent="0.25"/>
  <cols>
    <col min="3" max="3" width="12" customWidth="1"/>
    <col min="4" max="4" width="18.28515625" customWidth="1"/>
  </cols>
  <sheetData>
    <row r="1" spans="1:7" x14ac:dyDescent="0.25">
      <c r="A1">
        <v>0</v>
      </c>
      <c r="B1" t="str">
        <f>DEC2HEX(A1,8)</f>
        <v>00000000</v>
      </c>
      <c r="C1" t="s">
        <v>33</v>
      </c>
      <c r="D1" t="s">
        <v>37</v>
      </c>
    </row>
    <row r="2" spans="1:7" x14ac:dyDescent="0.25">
      <c r="A2">
        <v>65535</v>
      </c>
      <c r="B2" t="str">
        <f>DEC2HEX(A2,8)</f>
        <v>0000FFFF</v>
      </c>
      <c r="F2" t="s">
        <v>35</v>
      </c>
      <c r="G2" t="s">
        <v>36</v>
      </c>
    </row>
    <row r="3" spans="1:7" x14ac:dyDescent="0.25">
      <c r="A3">
        <f>A2+1</f>
        <v>65536</v>
      </c>
      <c r="B3" t="str">
        <f>DEC2HEX(A3,8)</f>
        <v>00010000</v>
      </c>
      <c r="C3" t="s">
        <v>34</v>
      </c>
      <c r="D3" t="s">
        <v>38</v>
      </c>
    </row>
    <row r="4" spans="1:7" x14ac:dyDescent="0.25">
      <c r="A4">
        <v>33554431</v>
      </c>
      <c r="B4" t="str">
        <f>DEC2HEX(A4,8)</f>
        <v>01FFFFFF</v>
      </c>
    </row>
    <row r="5" spans="1:7" x14ac:dyDescent="0.25">
      <c r="A5">
        <v>33554432</v>
      </c>
      <c r="B5" t="str">
        <f>DEC2HEX(A5,8)</f>
        <v>02000000</v>
      </c>
      <c r="C5" t="s">
        <v>39</v>
      </c>
    </row>
    <row r="15" spans="1:7" x14ac:dyDescent="0.25">
      <c r="D15" t="s">
        <v>40</v>
      </c>
      <c r="E15">
        <f>HEX2DEC(D15)</f>
        <v>36667392</v>
      </c>
      <c r="F15">
        <f>E15/1024</f>
        <v>35808</v>
      </c>
      <c r="G15">
        <f>F15/1024</f>
        <v>34.96875</v>
      </c>
    </row>
    <row r="16" spans="1:7" x14ac:dyDescent="0.25">
      <c r="D16" t="s">
        <v>63</v>
      </c>
      <c r="E16">
        <f>HEX2DEC(D16)</f>
        <v>3112960</v>
      </c>
      <c r="F16">
        <f>E16/1024</f>
        <v>3040</v>
      </c>
    </row>
    <row r="17" spans="2:10" x14ac:dyDescent="0.25">
      <c r="E17">
        <f>E15-E16</f>
        <v>33554432</v>
      </c>
      <c r="F17" t="str">
        <f>DEC2HEX(E17,8)</f>
        <v>02000000</v>
      </c>
      <c r="G17">
        <f>E17/1024</f>
        <v>32768</v>
      </c>
      <c r="H17">
        <f>G17/1024</f>
        <v>32</v>
      </c>
    </row>
    <row r="23" spans="2:10" x14ac:dyDescent="0.25">
      <c r="C23" t="s">
        <v>41</v>
      </c>
      <c r="D23" t="s">
        <v>42</v>
      </c>
    </row>
    <row r="24" spans="2:10" x14ac:dyDescent="0.25">
      <c r="B24" s="13" t="s">
        <v>56</v>
      </c>
      <c r="C24" s="1" t="s">
        <v>47</v>
      </c>
      <c r="D24" s="1" t="s">
        <v>44</v>
      </c>
      <c r="E24" s="1"/>
    </row>
    <row r="25" spans="2:10" x14ac:dyDescent="0.25">
      <c r="B25" s="13"/>
      <c r="C25" s="1" t="s">
        <v>45</v>
      </c>
      <c r="D25" s="1" t="s">
        <v>44</v>
      </c>
      <c r="E25" s="1"/>
    </row>
    <row r="26" spans="2:10" x14ac:dyDescent="0.25">
      <c r="B26" s="13"/>
      <c r="C26" s="1" t="s">
        <v>46</v>
      </c>
      <c r="D26" s="1" t="s">
        <v>44</v>
      </c>
      <c r="E26" s="1"/>
      <c r="J26" t="s">
        <v>81</v>
      </c>
    </row>
    <row r="27" spans="2:10" x14ac:dyDescent="0.25">
      <c r="B27" s="13"/>
      <c r="C27" s="1" t="s">
        <v>43</v>
      </c>
      <c r="D27" s="1" t="s">
        <v>44</v>
      </c>
      <c r="E27" s="1"/>
    </row>
    <row r="28" spans="2:10" x14ac:dyDescent="0.25">
      <c r="B28" s="13"/>
      <c r="C28" s="1" t="s">
        <v>48</v>
      </c>
      <c r="D28" s="1" t="s">
        <v>49</v>
      </c>
      <c r="E28" s="1"/>
    </row>
    <row r="29" spans="2:10" x14ac:dyDescent="0.25">
      <c r="B29" s="13"/>
      <c r="C29" s="1" t="s">
        <v>50</v>
      </c>
      <c r="D29" s="1" t="s">
        <v>34</v>
      </c>
      <c r="E29" s="1"/>
    </row>
    <row r="30" spans="2:10" x14ac:dyDescent="0.25">
      <c r="B30" s="13"/>
      <c r="C30" s="1" t="s">
        <v>51</v>
      </c>
      <c r="D30" s="1" t="s">
        <v>52</v>
      </c>
      <c r="E30" s="1"/>
    </row>
    <row r="31" spans="2:10" x14ac:dyDescent="0.25">
      <c r="B31" s="13"/>
      <c r="C31" s="1" t="s">
        <v>53</v>
      </c>
      <c r="D31" s="1" t="s">
        <v>54</v>
      </c>
      <c r="E31" s="1"/>
    </row>
    <row r="32" spans="2:10" x14ac:dyDescent="0.25">
      <c r="B32" s="9"/>
      <c r="C32" s="9" t="s">
        <v>55</v>
      </c>
      <c r="D32" s="9" t="s">
        <v>54</v>
      </c>
      <c r="E32" s="9"/>
    </row>
    <row r="33" spans="2:5" x14ac:dyDescent="0.25">
      <c r="B33" s="1"/>
      <c r="C33" s="1" t="s">
        <v>57</v>
      </c>
      <c r="D33" s="1" t="s">
        <v>58</v>
      </c>
      <c r="E33" s="1"/>
    </row>
    <row r="34" spans="2:5" x14ac:dyDescent="0.25">
      <c r="B34" s="9"/>
      <c r="C34" s="9" t="s">
        <v>59</v>
      </c>
      <c r="D34" s="9" t="s">
        <v>58</v>
      </c>
      <c r="E34" s="9"/>
    </row>
    <row r="35" spans="2:5" x14ac:dyDescent="0.25">
      <c r="B35" s="1"/>
      <c r="C35" s="1" t="s">
        <v>60</v>
      </c>
      <c r="D35" s="1" t="s">
        <v>33</v>
      </c>
      <c r="E35" s="1"/>
    </row>
    <row r="36" spans="2:5" x14ac:dyDescent="0.25">
      <c r="C36" s="9" t="s">
        <v>61</v>
      </c>
      <c r="D36" s="9" t="s">
        <v>33</v>
      </c>
      <c r="E36" t="s">
        <v>37</v>
      </c>
    </row>
    <row r="37" spans="2:5" x14ac:dyDescent="0.25">
      <c r="D37" s="10" t="s">
        <v>64</v>
      </c>
      <c r="E37" s="10" t="s">
        <v>79</v>
      </c>
    </row>
    <row r="38" spans="2:5" x14ac:dyDescent="0.25">
      <c r="D38" s="10" t="s">
        <v>65</v>
      </c>
      <c r="E38" s="10" t="s">
        <v>79</v>
      </c>
    </row>
    <row r="39" spans="2:5" x14ac:dyDescent="0.25">
      <c r="D39" s="10" t="s">
        <v>66</v>
      </c>
      <c r="E39" s="10" t="s">
        <v>79</v>
      </c>
    </row>
    <row r="40" spans="2:5" x14ac:dyDescent="0.25">
      <c r="D40" s="10" t="s">
        <v>67</v>
      </c>
      <c r="E40" s="10" t="s">
        <v>79</v>
      </c>
    </row>
    <row r="41" spans="2:5" x14ac:dyDescent="0.25">
      <c r="D41" s="10" t="s">
        <v>68</v>
      </c>
      <c r="E41" s="10" t="s">
        <v>79</v>
      </c>
    </row>
    <row r="42" spans="2:5" x14ac:dyDescent="0.25">
      <c r="D42" s="10" t="s">
        <v>69</v>
      </c>
      <c r="E42" s="10" t="s">
        <v>79</v>
      </c>
    </row>
    <row r="43" spans="2:5" x14ac:dyDescent="0.25">
      <c r="D43" s="10" t="s">
        <v>70</v>
      </c>
      <c r="E43" s="10" t="s">
        <v>79</v>
      </c>
    </row>
    <row r="44" spans="2:5" x14ac:dyDescent="0.25">
      <c r="D44" s="10" t="s">
        <v>71</v>
      </c>
      <c r="E44" s="10" t="s">
        <v>79</v>
      </c>
    </row>
    <row r="45" spans="2:5" x14ac:dyDescent="0.25">
      <c r="D45" s="10" t="s">
        <v>72</v>
      </c>
      <c r="E45" s="10" t="s">
        <v>79</v>
      </c>
    </row>
    <row r="46" spans="2:5" x14ac:dyDescent="0.25">
      <c r="D46" s="10" t="s">
        <v>73</v>
      </c>
      <c r="E46" s="10" t="s">
        <v>79</v>
      </c>
    </row>
    <row r="47" spans="2:5" x14ac:dyDescent="0.25">
      <c r="D47" s="10" t="s">
        <v>74</v>
      </c>
      <c r="E47" s="10" t="s">
        <v>79</v>
      </c>
    </row>
    <row r="48" spans="2:5" x14ac:dyDescent="0.25">
      <c r="D48" s="10" t="s">
        <v>75</v>
      </c>
      <c r="E48" s="10" t="s">
        <v>79</v>
      </c>
    </row>
    <row r="49" spans="4:5" x14ac:dyDescent="0.25">
      <c r="D49" s="1" t="s">
        <v>76</v>
      </c>
      <c r="E49" t="s">
        <v>80</v>
      </c>
    </row>
    <row r="50" spans="4:5" x14ac:dyDescent="0.25">
      <c r="D50" s="1" t="s">
        <v>62</v>
      </c>
      <c r="E50" t="s">
        <v>39</v>
      </c>
    </row>
    <row r="51" spans="4:5" x14ac:dyDescent="0.25">
      <c r="D51" s="1" t="s">
        <v>77</v>
      </c>
      <c r="E51" t="s">
        <v>79</v>
      </c>
    </row>
    <row r="52" spans="4:5" x14ac:dyDescent="0.25">
      <c r="D52" s="9" t="s">
        <v>61</v>
      </c>
      <c r="E52" t="s">
        <v>78</v>
      </c>
    </row>
  </sheetData>
  <mergeCells count="1">
    <mergeCell ref="B24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6A478-0F3A-4DBD-A368-D03759245E2E}">
  <dimension ref="A2:I46"/>
  <sheetViews>
    <sheetView workbookViewId="0">
      <selection activeCell="B18" sqref="B18"/>
    </sheetView>
  </sheetViews>
  <sheetFormatPr defaultRowHeight="15" x14ac:dyDescent="0.25"/>
  <cols>
    <col min="4" max="4" width="23.7109375" customWidth="1"/>
    <col min="5" max="5" width="23" customWidth="1"/>
  </cols>
  <sheetData>
    <row r="2" spans="1:9" x14ac:dyDescent="0.25">
      <c r="A2">
        <v>1</v>
      </c>
      <c r="B2" s="11" t="s">
        <v>138</v>
      </c>
      <c r="C2">
        <v>1987</v>
      </c>
      <c r="D2" t="s">
        <v>82</v>
      </c>
      <c r="E2" t="s">
        <v>116</v>
      </c>
    </row>
    <row r="3" spans="1:9" x14ac:dyDescent="0.25">
      <c r="B3" s="11"/>
      <c r="D3" t="s">
        <v>84</v>
      </c>
      <c r="E3" t="s">
        <v>83</v>
      </c>
    </row>
    <row r="4" spans="1:9" x14ac:dyDescent="0.25">
      <c r="A4">
        <v>1</v>
      </c>
      <c r="B4" s="11" t="s">
        <v>139</v>
      </c>
      <c r="C4" s="1">
        <v>1988</v>
      </c>
      <c r="D4" s="1" t="s">
        <v>84</v>
      </c>
      <c r="E4" s="1" t="s">
        <v>85</v>
      </c>
      <c r="F4" s="1" t="s">
        <v>36</v>
      </c>
    </row>
    <row r="5" spans="1:9" x14ac:dyDescent="0.25">
      <c r="C5" s="1">
        <v>1990</v>
      </c>
      <c r="D5" s="1" t="s">
        <v>86</v>
      </c>
      <c r="E5" s="1" t="s">
        <v>85</v>
      </c>
      <c r="F5" s="1" t="s">
        <v>36</v>
      </c>
    </row>
    <row r="6" spans="1:9" x14ac:dyDescent="0.25">
      <c r="C6">
        <v>1991</v>
      </c>
      <c r="D6" t="s">
        <v>87</v>
      </c>
      <c r="E6" t="s">
        <v>83</v>
      </c>
      <c r="F6" t="s">
        <v>88</v>
      </c>
    </row>
    <row r="7" spans="1:9" x14ac:dyDescent="0.25">
      <c r="C7">
        <v>1991</v>
      </c>
      <c r="D7" t="s">
        <v>89</v>
      </c>
      <c r="E7" t="s">
        <v>83</v>
      </c>
    </row>
    <row r="8" spans="1:9" x14ac:dyDescent="0.25">
      <c r="A8">
        <v>1</v>
      </c>
      <c r="B8" s="11" t="s">
        <v>90</v>
      </c>
      <c r="C8" s="1">
        <v>1992</v>
      </c>
      <c r="D8" s="1" t="s">
        <v>86</v>
      </c>
      <c r="E8" s="1" t="s">
        <v>85</v>
      </c>
      <c r="F8" s="1" t="s">
        <v>36</v>
      </c>
    </row>
    <row r="9" spans="1:9" x14ac:dyDescent="0.25">
      <c r="A9">
        <v>1</v>
      </c>
      <c r="B9" s="11" t="s">
        <v>91</v>
      </c>
      <c r="C9" s="1">
        <v>1992</v>
      </c>
      <c r="D9" s="1" t="s">
        <v>86</v>
      </c>
      <c r="E9" s="1" t="s">
        <v>85</v>
      </c>
      <c r="F9" s="1" t="s">
        <v>36</v>
      </c>
    </row>
    <row r="10" spans="1:9" x14ac:dyDescent="0.25">
      <c r="A10">
        <v>1</v>
      </c>
      <c r="B10" s="11" t="s">
        <v>91</v>
      </c>
      <c r="C10" s="1">
        <v>1992</v>
      </c>
      <c r="D10" s="1" t="s">
        <v>93</v>
      </c>
      <c r="E10" s="1" t="s">
        <v>85</v>
      </c>
      <c r="F10" s="1" t="s">
        <v>36</v>
      </c>
      <c r="G10">
        <v>1</v>
      </c>
    </row>
    <row r="11" spans="1:9" x14ac:dyDescent="0.25">
      <c r="A11">
        <v>1</v>
      </c>
      <c r="B11" s="11" t="s">
        <v>92</v>
      </c>
      <c r="C11" s="1">
        <v>1992</v>
      </c>
      <c r="D11" s="1" t="s">
        <v>93</v>
      </c>
      <c r="E11" s="1" t="s">
        <v>85</v>
      </c>
      <c r="F11" s="1" t="s">
        <v>36</v>
      </c>
      <c r="G11">
        <v>1</v>
      </c>
    </row>
    <row r="12" spans="1:9" x14ac:dyDescent="0.25">
      <c r="A12">
        <v>1</v>
      </c>
      <c r="B12" s="11" t="s">
        <v>94</v>
      </c>
      <c r="C12" s="2">
        <v>1995</v>
      </c>
      <c r="D12" s="2" t="s">
        <v>95</v>
      </c>
      <c r="E12" s="2" t="s">
        <v>85</v>
      </c>
      <c r="F12" s="2" t="s">
        <v>88</v>
      </c>
      <c r="I12" s="12" t="s">
        <v>140</v>
      </c>
    </row>
    <row r="13" spans="1:9" x14ac:dyDescent="0.25">
      <c r="A13">
        <v>1</v>
      </c>
      <c r="B13" s="11" t="s">
        <v>94</v>
      </c>
      <c r="C13" s="1">
        <v>1995</v>
      </c>
      <c r="D13" s="1" t="s">
        <v>96</v>
      </c>
      <c r="E13" s="1" t="s">
        <v>85</v>
      </c>
      <c r="F13" s="1" t="s">
        <v>97</v>
      </c>
    </row>
    <row r="14" spans="1:9" x14ac:dyDescent="0.25">
      <c r="A14">
        <v>1</v>
      </c>
      <c r="B14" s="11" t="s">
        <v>98</v>
      </c>
      <c r="C14" s="1">
        <v>1997</v>
      </c>
      <c r="D14" s="1" t="s">
        <v>84</v>
      </c>
      <c r="E14" s="1" t="s">
        <v>85</v>
      </c>
      <c r="F14" s="1" t="s">
        <v>36</v>
      </c>
    </row>
    <row r="15" spans="1:9" x14ac:dyDescent="0.25">
      <c r="D15" t="s">
        <v>99</v>
      </c>
      <c r="E15" t="s">
        <v>83</v>
      </c>
    </row>
    <row r="16" spans="1:9" x14ac:dyDescent="0.25">
      <c r="C16" s="1"/>
      <c r="D16" s="1" t="s">
        <v>93</v>
      </c>
      <c r="E16" s="1" t="s">
        <v>85</v>
      </c>
      <c r="F16" s="1" t="s">
        <v>36</v>
      </c>
      <c r="G16">
        <v>1</v>
      </c>
    </row>
    <row r="17" spans="1:7" x14ac:dyDescent="0.25">
      <c r="A17">
        <v>1</v>
      </c>
      <c r="B17" s="11" t="s">
        <v>100</v>
      </c>
      <c r="C17">
        <v>1998</v>
      </c>
      <c r="D17" t="s">
        <v>101</v>
      </c>
      <c r="E17" t="s">
        <v>83</v>
      </c>
      <c r="F17" t="s">
        <v>36</v>
      </c>
      <c r="G17">
        <v>1</v>
      </c>
    </row>
    <row r="18" spans="1:7" x14ac:dyDescent="0.25">
      <c r="A18">
        <v>1</v>
      </c>
      <c r="B18" s="11" t="s">
        <v>102</v>
      </c>
      <c r="C18" s="1">
        <v>1998</v>
      </c>
      <c r="D18" s="1" t="s">
        <v>101</v>
      </c>
      <c r="E18" s="1" t="s">
        <v>85</v>
      </c>
      <c r="F18" s="1" t="s">
        <v>36</v>
      </c>
      <c r="G18">
        <v>1</v>
      </c>
    </row>
    <row r="19" spans="1:7" x14ac:dyDescent="0.25">
      <c r="C19" s="2"/>
      <c r="D19" s="2" t="s">
        <v>103</v>
      </c>
      <c r="E19" s="2" t="s">
        <v>85</v>
      </c>
      <c r="F19" s="2" t="s">
        <v>88</v>
      </c>
    </row>
    <row r="20" spans="1:7" x14ac:dyDescent="0.25">
      <c r="C20" s="1"/>
      <c r="D20" s="1" t="s">
        <v>104</v>
      </c>
      <c r="E20" s="1" t="s">
        <v>85</v>
      </c>
      <c r="F20" s="1" t="s">
        <v>36</v>
      </c>
    </row>
    <row r="21" spans="1:7" x14ac:dyDescent="0.25">
      <c r="C21" s="1"/>
      <c r="D21" s="1" t="s">
        <v>105</v>
      </c>
      <c r="E21" s="1" t="s">
        <v>85</v>
      </c>
      <c r="F21" s="1" t="s">
        <v>36</v>
      </c>
    </row>
    <row r="22" spans="1:7" x14ac:dyDescent="0.25">
      <c r="A22">
        <v>1</v>
      </c>
      <c r="B22" s="11" t="s">
        <v>106</v>
      </c>
      <c r="C22">
        <v>1999</v>
      </c>
      <c r="D22" t="s">
        <v>107</v>
      </c>
      <c r="E22" t="s">
        <v>83</v>
      </c>
    </row>
    <row r="23" spans="1:7" x14ac:dyDescent="0.25">
      <c r="A23">
        <v>1</v>
      </c>
      <c r="B23" s="11" t="s">
        <v>108</v>
      </c>
      <c r="C23">
        <v>2001</v>
      </c>
      <c r="D23" t="s">
        <v>109</v>
      </c>
      <c r="E23" t="s">
        <v>110</v>
      </c>
    </row>
    <row r="24" spans="1:7" x14ac:dyDescent="0.25">
      <c r="C24" s="1"/>
      <c r="D24" s="1" t="s">
        <v>111</v>
      </c>
      <c r="E24" s="1" t="s">
        <v>85</v>
      </c>
      <c r="F24" s="1" t="s">
        <v>36</v>
      </c>
    </row>
    <row r="25" spans="1:7" x14ac:dyDescent="0.25">
      <c r="C25" s="2"/>
      <c r="D25" s="2" t="s">
        <v>112</v>
      </c>
      <c r="E25" s="2" t="s">
        <v>85</v>
      </c>
      <c r="F25" s="2" t="s">
        <v>88</v>
      </c>
    </row>
    <row r="26" spans="1:7" x14ac:dyDescent="0.25">
      <c r="A26">
        <v>1</v>
      </c>
      <c r="B26" s="11" t="s">
        <v>113</v>
      </c>
      <c r="C26">
        <v>2004</v>
      </c>
      <c r="D26" t="s">
        <v>114</v>
      </c>
      <c r="E26" t="s">
        <v>116</v>
      </c>
      <c r="F26" t="s">
        <v>36</v>
      </c>
    </row>
    <row r="27" spans="1:7" x14ac:dyDescent="0.25">
      <c r="D27" t="s">
        <v>115</v>
      </c>
      <c r="E27" t="s">
        <v>116</v>
      </c>
      <c r="F27" t="s">
        <v>88</v>
      </c>
    </row>
    <row r="28" spans="1:7" x14ac:dyDescent="0.25">
      <c r="A28">
        <v>1</v>
      </c>
      <c r="B28" s="11" t="s">
        <v>117</v>
      </c>
      <c r="C28">
        <v>2005</v>
      </c>
      <c r="D28" t="s">
        <v>105</v>
      </c>
      <c r="E28" t="s">
        <v>83</v>
      </c>
    </row>
    <row r="29" spans="1:7" x14ac:dyDescent="0.25">
      <c r="D29" t="s">
        <v>93</v>
      </c>
      <c r="E29" t="s">
        <v>83</v>
      </c>
      <c r="G29">
        <v>1</v>
      </c>
    </row>
    <row r="30" spans="1:7" x14ac:dyDescent="0.25">
      <c r="A30">
        <v>1</v>
      </c>
      <c r="B30" s="11" t="s">
        <v>118</v>
      </c>
      <c r="C30" s="1">
        <v>2005</v>
      </c>
      <c r="D30" s="1" t="s">
        <v>93</v>
      </c>
      <c r="E30" s="1" t="s">
        <v>85</v>
      </c>
      <c r="F30" s="1" t="s">
        <v>36</v>
      </c>
      <c r="G30">
        <v>1</v>
      </c>
    </row>
    <row r="31" spans="1:7" x14ac:dyDescent="0.25">
      <c r="A31">
        <v>1</v>
      </c>
      <c r="B31" s="11" t="s">
        <v>119</v>
      </c>
      <c r="C31">
        <v>2005</v>
      </c>
      <c r="D31" t="s">
        <v>120</v>
      </c>
      <c r="E31" t="s">
        <v>116</v>
      </c>
    </row>
    <row r="32" spans="1:7" x14ac:dyDescent="0.25">
      <c r="A32">
        <v>1</v>
      </c>
      <c r="B32" s="11" t="s">
        <v>121</v>
      </c>
      <c r="C32">
        <v>2005</v>
      </c>
      <c r="D32" t="s">
        <v>122</v>
      </c>
      <c r="E32" t="s">
        <v>85</v>
      </c>
      <c r="F32" t="s">
        <v>97</v>
      </c>
    </row>
    <row r="33" spans="1:7" x14ac:dyDescent="0.25">
      <c r="A33">
        <v>1</v>
      </c>
      <c r="B33" s="11" t="s">
        <v>123</v>
      </c>
      <c r="C33" s="1">
        <v>2007</v>
      </c>
      <c r="D33" s="1" t="s">
        <v>124</v>
      </c>
      <c r="E33" s="1" t="s">
        <v>85</v>
      </c>
      <c r="F33" s="1" t="s">
        <v>36</v>
      </c>
    </row>
    <row r="34" spans="1:7" x14ac:dyDescent="0.25">
      <c r="C34" s="1"/>
      <c r="D34" s="1" t="s">
        <v>93</v>
      </c>
      <c r="E34" s="1" t="s">
        <v>85</v>
      </c>
      <c r="F34" s="1" t="s">
        <v>36</v>
      </c>
      <c r="G34">
        <v>1</v>
      </c>
    </row>
    <row r="35" spans="1:7" x14ac:dyDescent="0.25">
      <c r="C35" s="1"/>
      <c r="D35" s="1" t="s">
        <v>105</v>
      </c>
      <c r="E35" s="1" t="s">
        <v>85</v>
      </c>
      <c r="F35" s="1" t="s">
        <v>36</v>
      </c>
    </row>
    <row r="36" spans="1:7" x14ac:dyDescent="0.25">
      <c r="A36">
        <v>1</v>
      </c>
      <c r="B36" s="11" t="s">
        <v>125</v>
      </c>
      <c r="C36">
        <v>2010</v>
      </c>
      <c r="D36" t="s">
        <v>112</v>
      </c>
      <c r="E36" t="s">
        <v>126</v>
      </c>
      <c r="F36" t="s">
        <v>88</v>
      </c>
    </row>
    <row r="37" spans="1:7" x14ac:dyDescent="0.25">
      <c r="A37">
        <v>1</v>
      </c>
      <c r="B37" s="11" t="s">
        <v>127</v>
      </c>
      <c r="C37">
        <v>2012</v>
      </c>
      <c r="D37" t="s">
        <v>87</v>
      </c>
      <c r="E37" t="s">
        <v>83</v>
      </c>
      <c r="F37" t="s">
        <v>88</v>
      </c>
    </row>
    <row r="38" spans="1:7" x14ac:dyDescent="0.25">
      <c r="A38">
        <v>1</v>
      </c>
      <c r="B38" s="11" t="s">
        <v>128</v>
      </c>
      <c r="C38" s="1">
        <v>2013</v>
      </c>
      <c r="D38" s="1" t="s">
        <v>112</v>
      </c>
      <c r="E38" s="1" t="s">
        <v>85</v>
      </c>
      <c r="F38" s="1" t="s">
        <v>36</v>
      </c>
    </row>
    <row r="39" spans="1:7" x14ac:dyDescent="0.25">
      <c r="A39">
        <v>1</v>
      </c>
      <c r="B39" s="11" t="s">
        <v>129</v>
      </c>
      <c r="C39" s="2">
        <v>2014</v>
      </c>
      <c r="D39" s="2" t="s">
        <v>130</v>
      </c>
      <c r="E39" s="2" t="s">
        <v>85</v>
      </c>
      <c r="F39" s="2" t="s">
        <v>88</v>
      </c>
    </row>
    <row r="40" spans="1:7" x14ac:dyDescent="0.25">
      <c r="A40">
        <v>1</v>
      </c>
      <c r="B40" s="11" t="s">
        <v>131</v>
      </c>
      <c r="C40" s="2">
        <v>2015</v>
      </c>
      <c r="D40" s="2" t="s">
        <v>130</v>
      </c>
      <c r="E40" s="2" t="s">
        <v>85</v>
      </c>
      <c r="F40" s="2" t="s">
        <v>88</v>
      </c>
    </row>
    <row r="41" spans="1:7" x14ac:dyDescent="0.25">
      <c r="A41">
        <v>1</v>
      </c>
      <c r="B41" s="11" t="s">
        <v>132</v>
      </c>
      <c r="C41">
        <v>2015</v>
      </c>
      <c r="D41" t="s">
        <v>112</v>
      </c>
      <c r="E41" t="s">
        <v>133</v>
      </c>
      <c r="F41" t="s">
        <v>88</v>
      </c>
    </row>
    <row r="42" spans="1:7" x14ac:dyDescent="0.25">
      <c r="A42">
        <v>1</v>
      </c>
      <c r="B42" s="11" t="s">
        <v>134</v>
      </c>
      <c r="C42">
        <v>2017</v>
      </c>
      <c r="D42" t="s">
        <v>130</v>
      </c>
      <c r="E42" t="s">
        <v>133</v>
      </c>
      <c r="F42" t="s">
        <v>88</v>
      </c>
    </row>
    <row r="43" spans="1:7" x14ac:dyDescent="0.25">
      <c r="A43">
        <v>1</v>
      </c>
      <c r="B43" s="11" t="s">
        <v>135</v>
      </c>
      <c r="C43">
        <v>2018</v>
      </c>
      <c r="D43" t="s">
        <v>112</v>
      </c>
      <c r="E43" t="s">
        <v>133</v>
      </c>
      <c r="F43" t="s">
        <v>88</v>
      </c>
    </row>
    <row r="44" spans="1:7" x14ac:dyDescent="0.25">
      <c r="A44">
        <v>1</v>
      </c>
      <c r="B44" s="11" t="s">
        <v>136</v>
      </c>
      <c r="C44">
        <v>2021</v>
      </c>
      <c r="D44" t="s">
        <v>93</v>
      </c>
      <c r="E44" t="s">
        <v>137</v>
      </c>
      <c r="F44" t="s">
        <v>36</v>
      </c>
      <c r="G44">
        <v>1</v>
      </c>
    </row>
    <row r="45" spans="1:7" x14ac:dyDescent="0.25">
      <c r="A45">
        <f>SUM(A1:A44)</f>
        <v>28</v>
      </c>
      <c r="G45">
        <f>SUM(G1:G44)</f>
        <v>9</v>
      </c>
    </row>
    <row r="46" spans="1:7" x14ac:dyDescent="0.25">
      <c r="C46">
        <f>C44-C2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Drinkard</dc:creator>
  <cp:lastModifiedBy>Dale Drinkard</cp:lastModifiedBy>
  <dcterms:created xsi:type="dcterms:W3CDTF">2024-06-13T13:31:30Z</dcterms:created>
  <dcterms:modified xsi:type="dcterms:W3CDTF">2024-11-22T14:34:25Z</dcterms:modified>
</cp:coreProperties>
</file>