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8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1901023_ed_ac_uk/Documents/001_Informatics/00_MInf_Project/Maxime_Project/testing/"/>
    </mc:Choice>
  </mc:AlternateContent>
  <xr:revisionPtr revIDLastSave="1081" documentId="6_{0F7569CF-E6EC-4F2E-96EB-0C6F4342386A}" xr6:coauthVersionLast="47" xr6:coauthVersionMax="47" xr10:uidLastSave="{5ABA9230-D120-46F3-8A67-FD0717A58FA5}"/>
  <bookViews>
    <workbookView xWindow="4455" yWindow="2775" windowWidth="21600" windowHeight="11835" activeTab="4" xr2:uid="{106E27F1-2DC0-48D0-8DF0-5D3FE33F8581}"/>
  </bookViews>
  <sheets>
    <sheet name="double lud overheads CPU" sheetId="1" r:id="rId1"/>
    <sheet name="double cholesky CPU" sheetId="5" r:id="rId2"/>
    <sheet name="double blur CPU" sheetId="3" r:id="rId3"/>
    <sheet name="ckpt freq vs restore time" sheetId="6" r:id="rId4"/>
    <sheet name="sparse_ckpting" sheetId="10" r:id="rId5"/>
    <sheet name="split BB runtime overheads" sheetId="7" r:id="rId6"/>
    <sheet name="bin file size comparison" sheetId="8" r:id="rId7"/>
    <sheet name="bin (obj) size comparis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10" l="1"/>
  <c r="G43" i="10"/>
  <c r="N31" i="10"/>
  <c r="N54" i="10"/>
  <c r="N53" i="10"/>
  <c r="N52" i="10"/>
  <c r="L53" i="10"/>
  <c r="L52" i="10"/>
  <c r="L51" i="10"/>
  <c r="L31" i="10"/>
  <c r="N33" i="10"/>
  <c r="L33" i="10"/>
  <c r="N32" i="10"/>
  <c r="L32" i="10"/>
  <c r="L30" i="10"/>
  <c r="L11" i="10"/>
  <c r="L10" i="10"/>
  <c r="L9" i="10"/>
  <c r="L8" i="10"/>
  <c r="N9" i="10"/>
  <c r="N10" i="10"/>
  <c r="N11" i="10"/>
  <c r="C29" i="10"/>
  <c r="D43" i="10"/>
  <c r="C43" i="10"/>
  <c r="C14" i="10"/>
  <c r="F43" i="10"/>
  <c r="E43" i="10"/>
  <c r="F29" i="10"/>
  <c r="E29" i="10"/>
  <c r="D29" i="10"/>
  <c r="F14" i="10"/>
  <c r="F15" i="10" s="1"/>
  <c r="E14" i="10"/>
  <c r="E15" i="10" s="1"/>
  <c r="D14" i="10"/>
  <c r="D15" i="10" s="1"/>
  <c r="AI35" i="5"/>
  <c r="AI34" i="5"/>
  <c r="AH34" i="5"/>
  <c r="AH35" i="3"/>
  <c r="AG35" i="3"/>
  <c r="AH34" i="3"/>
  <c r="AG34" i="3"/>
  <c r="AH35" i="5"/>
  <c r="AM71" i="1"/>
  <c r="AM72" i="1"/>
  <c r="AL71" i="1"/>
  <c r="AL72" i="1"/>
  <c r="AG72" i="1"/>
  <c r="AG71" i="1"/>
  <c r="AF72" i="1"/>
  <c r="AF71" i="1"/>
  <c r="K85" i="5"/>
  <c r="K86" i="5" s="1"/>
  <c r="J85" i="5"/>
  <c r="J86" i="5" s="1"/>
  <c r="I85" i="5"/>
  <c r="I86" i="5" s="1"/>
  <c r="H85" i="5"/>
  <c r="H86" i="5" s="1"/>
  <c r="G85" i="5"/>
  <c r="F85" i="5"/>
  <c r="E85" i="5"/>
  <c r="D85" i="5"/>
  <c r="C85" i="5"/>
  <c r="K71" i="5"/>
  <c r="J71" i="5"/>
  <c r="I71" i="5"/>
  <c r="H71" i="5"/>
  <c r="G71" i="5"/>
  <c r="F71" i="5"/>
  <c r="E71" i="5"/>
  <c r="D71" i="5"/>
  <c r="C71" i="5"/>
  <c r="F125" i="1"/>
  <c r="E125" i="1"/>
  <c r="D125" i="1"/>
  <c r="C125" i="1"/>
  <c r="C126" i="1" s="1"/>
  <c r="C111" i="1"/>
  <c r="C112" i="1" s="1"/>
  <c r="D111" i="1"/>
  <c r="D112" i="1" s="1"/>
  <c r="E111" i="1"/>
  <c r="F111" i="1"/>
  <c r="K68" i="3"/>
  <c r="K69" i="3" s="1"/>
  <c r="J68" i="3"/>
  <c r="J69" i="3" s="1"/>
  <c r="I68" i="3"/>
  <c r="I69" i="3" s="1"/>
  <c r="H68" i="3"/>
  <c r="H69" i="3" s="1"/>
  <c r="G68" i="3"/>
  <c r="G69" i="3" s="1"/>
  <c r="F68" i="3"/>
  <c r="F69" i="3" s="1"/>
  <c r="E68" i="3"/>
  <c r="E69" i="3" s="1"/>
  <c r="D68" i="3"/>
  <c r="D69" i="3" s="1"/>
  <c r="C68" i="3"/>
  <c r="K54" i="3"/>
  <c r="K55" i="3" s="1"/>
  <c r="J54" i="3"/>
  <c r="J55" i="3" s="1"/>
  <c r="I54" i="3"/>
  <c r="I55" i="3" s="1"/>
  <c r="H54" i="3"/>
  <c r="H55" i="3" s="1"/>
  <c r="G54" i="3"/>
  <c r="G55" i="3" s="1"/>
  <c r="F54" i="3"/>
  <c r="F55" i="3" s="1"/>
  <c r="E54" i="3"/>
  <c r="E55" i="3" s="1"/>
  <c r="D54" i="3"/>
  <c r="D55" i="3" s="1"/>
  <c r="C54" i="3"/>
  <c r="K54" i="5"/>
  <c r="K55" i="5" s="1"/>
  <c r="J54" i="5"/>
  <c r="J55" i="5" s="1"/>
  <c r="I54" i="5"/>
  <c r="I55" i="5" s="1"/>
  <c r="H54" i="5"/>
  <c r="G54" i="5"/>
  <c r="F54" i="5"/>
  <c r="F55" i="5" s="1"/>
  <c r="E54" i="5"/>
  <c r="E55" i="5" s="1"/>
  <c r="D54" i="5"/>
  <c r="D55" i="5" s="1"/>
  <c r="C54" i="5"/>
  <c r="K93" i="1"/>
  <c r="G93" i="1"/>
  <c r="J93" i="1"/>
  <c r="F93" i="1"/>
  <c r="I93" i="1"/>
  <c r="H93" i="1"/>
  <c r="E93" i="1"/>
  <c r="D93" i="1"/>
  <c r="C93" i="1"/>
  <c r="C94" i="1" s="1"/>
  <c r="N30" i="7"/>
  <c r="N9" i="7"/>
  <c r="O38" i="7"/>
  <c r="K38" i="7"/>
  <c r="P37" i="7"/>
  <c r="O37" i="7"/>
  <c r="O36" i="7"/>
  <c r="P35" i="7"/>
  <c r="O35" i="7"/>
  <c r="K35" i="7"/>
  <c r="L35" i="7"/>
  <c r="L37" i="7"/>
  <c r="K37" i="7"/>
  <c r="K36" i="7"/>
  <c r="N31" i="7"/>
  <c r="P36" i="7"/>
  <c r="P38" i="7" s="1"/>
  <c r="N29" i="7"/>
  <c r="M31" i="7"/>
  <c r="M30" i="7"/>
  <c r="M29" i="7"/>
  <c r="L31" i="7"/>
  <c r="L30" i="7"/>
  <c r="L29" i="7"/>
  <c r="K31" i="7"/>
  <c r="K30" i="7"/>
  <c r="K29" i="7"/>
  <c r="L9" i="7"/>
  <c r="L18" i="9"/>
  <c r="L17" i="9"/>
  <c r="K18" i="9"/>
  <c r="K17" i="9"/>
  <c r="J18" i="9"/>
  <c r="J17" i="9"/>
  <c r="L19" i="9"/>
  <c r="L20" i="9"/>
  <c r="L21" i="9"/>
  <c r="L22" i="9"/>
  <c r="L23" i="9"/>
  <c r="L24" i="9"/>
  <c r="L25" i="9"/>
  <c r="K19" i="9"/>
  <c r="K20" i="9"/>
  <c r="K21" i="9"/>
  <c r="K22" i="9"/>
  <c r="K23" i="9"/>
  <c r="K24" i="9"/>
  <c r="K25" i="9"/>
  <c r="J19" i="9"/>
  <c r="J20" i="9"/>
  <c r="J21" i="9"/>
  <c r="J22" i="9"/>
  <c r="J23" i="9"/>
  <c r="J24" i="9"/>
  <c r="J25" i="9"/>
  <c r="F25" i="9"/>
  <c r="E25" i="9"/>
  <c r="D25" i="9"/>
  <c r="F24" i="9"/>
  <c r="E24" i="9"/>
  <c r="D24" i="9"/>
  <c r="F23" i="9"/>
  <c r="E23" i="9"/>
  <c r="D23" i="9"/>
  <c r="F22" i="9"/>
  <c r="E22" i="9"/>
  <c r="D22" i="9"/>
  <c r="F21" i="9"/>
  <c r="E21" i="9"/>
  <c r="D21" i="9"/>
  <c r="F20" i="9"/>
  <c r="E20" i="9"/>
  <c r="D20" i="9"/>
  <c r="F19" i="9"/>
  <c r="E19" i="9"/>
  <c r="D19" i="9"/>
  <c r="F18" i="9"/>
  <c r="E18" i="9"/>
  <c r="D18" i="9"/>
  <c r="F17" i="9"/>
  <c r="E17" i="9"/>
  <c r="D17" i="9"/>
  <c r="O40" i="8"/>
  <c r="O38" i="8"/>
  <c r="N39" i="8"/>
  <c r="N38" i="8"/>
  <c r="M40" i="8"/>
  <c r="M39" i="8"/>
  <c r="M38" i="8"/>
  <c r="O39" i="8"/>
  <c r="O41" i="8"/>
  <c r="O42" i="8"/>
  <c r="O43" i="8"/>
  <c r="O44" i="8"/>
  <c r="O45" i="8"/>
  <c r="O46" i="8"/>
  <c r="N40" i="8"/>
  <c r="N41" i="8"/>
  <c r="N42" i="8"/>
  <c r="N43" i="8"/>
  <c r="N44" i="8"/>
  <c r="N45" i="8"/>
  <c r="N46" i="8"/>
  <c r="M41" i="8"/>
  <c r="M42" i="8"/>
  <c r="M43" i="8"/>
  <c r="M44" i="8"/>
  <c r="M45" i="8"/>
  <c r="M46" i="8"/>
  <c r="G38" i="8"/>
  <c r="G39" i="8"/>
  <c r="G40" i="8"/>
  <c r="G41" i="8"/>
  <c r="G42" i="8"/>
  <c r="G43" i="8"/>
  <c r="G44" i="8"/>
  <c r="G45" i="8"/>
  <c r="G46" i="8"/>
  <c r="F38" i="8"/>
  <c r="F39" i="8"/>
  <c r="F40" i="8"/>
  <c r="F41" i="8"/>
  <c r="F42" i="8"/>
  <c r="F43" i="8"/>
  <c r="F44" i="8"/>
  <c r="F45" i="8"/>
  <c r="F46" i="8"/>
  <c r="E38" i="8"/>
  <c r="E39" i="8"/>
  <c r="E40" i="8"/>
  <c r="E41" i="8"/>
  <c r="E42" i="8"/>
  <c r="E43" i="8"/>
  <c r="E44" i="8"/>
  <c r="E45" i="8"/>
  <c r="E46" i="8"/>
  <c r="M31" i="10" l="1"/>
  <c r="M9" i="10"/>
  <c r="M52" i="10"/>
  <c r="M53" i="10"/>
  <c r="M54" i="10"/>
  <c r="M32" i="10"/>
  <c r="M33" i="10"/>
  <c r="M10" i="10"/>
  <c r="M11" i="10"/>
  <c r="J72" i="5"/>
  <c r="K72" i="5"/>
  <c r="D72" i="5"/>
  <c r="E72" i="5"/>
  <c r="D86" i="5"/>
  <c r="E86" i="5"/>
  <c r="F86" i="5"/>
  <c r="F72" i="5"/>
  <c r="G72" i="5"/>
  <c r="H72" i="5"/>
  <c r="G86" i="5"/>
  <c r="I72" i="5"/>
  <c r="F112" i="1"/>
  <c r="E112" i="1"/>
  <c r="G94" i="1"/>
  <c r="D126" i="1"/>
  <c r="E126" i="1"/>
  <c r="F126" i="1"/>
  <c r="D94" i="1"/>
  <c r="E94" i="1"/>
  <c r="F94" i="1"/>
  <c r="G55" i="5"/>
  <c r="H55" i="5"/>
  <c r="L36" i="7"/>
  <c r="L38" i="7" s="1"/>
  <c r="N10" i="7"/>
  <c r="M10" i="7"/>
  <c r="T49" i="6"/>
  <c r="U49" i="6"/>
  <c r="N8" i="6"/>
  <c r="U8" i="6"/>
  <c r="T8" i="6"/>
  <c r="U29" i="6"/>
  <c r="T29" i="6"/>
  <c r="O49" i="6"/>
  <c r="N49" i="6"/>
  <c r="O29" i="6"/>
  <c r="N29" i="6"/>
  <c r="O8" i="6"/>
  <c r="Y71" i="1"/>
  <c r="Y72" i="1"/>
  <c r="X81" i="1"/>
  <c r="Z81" i="1" s="1"/>
  <c r="X82" i="1"/>
  <c r="Z82" i="1" s="1"/>
  <c r="X86" i="1"/>
  <c r="Z86" i="1" s="1"/>
  <c r="X87" i="1"/>
  <c r="Z87" i="1" s="1"/>
  <c r="Y77" i="1"/>
  <c r="Y76" i="1"/>
  <c r="X77" i="1"/>
  <c r="X76" i="1"/>
  <c r="X72" i="1"/>
  <c r="X71" i="1"/>
  <c r="C19" i="7"/>
  <c r="E19" i="7"/>
  <c r="F19" i="7"/>
  <c r="D19" i="7"/>
  <c r="F28" i="7"/>
  <c r="E28" i="7"/>
  <c r="D28" i="7"/>
  <c r="C28" i="7"/>
  <c r="D12" i="3"/>
  <c r="C26" i="3"/>
  <c r="C12" i="3"/>
  <c r="F10" i="7"/>
  <c r="E10" i="7"/>
  <c r="D10" i="7"/>
  <c r="C10" i="7"/>
  <c r="H43" i="6"/>
  <c r="G43" i="6"/>
  <c r="F43" i="6"/>
  <c r="E43" i="6"/>
  <c r="D43" i="6"/>
  <c r="C43" i="6"/>
  <c r="H29" i="6"/>
  <c r="G29" i="6"/>
  <c r="F29" i="6"/>
  <c r="E29" i="6"/>
  <c r="D29" i="6"/>
  <c r="C29" i="6"/>
  <c r="H14" i="6"/>
  <c r="H15" i="6" s="1"/>
  <c r="G14" i="6"/>
  <c r="G15" i="6" s="1"/>
  <c r="F14" i="6"/>
  <c r="F15" i="6" s="1"/>
  <c r="E14" i="6"/>
  <c r="E15" i="6" s="1"/>
  <c r="D14" i="6"/>
  <c r="D15" i="6" s="1"/>
  <c r="C14" i="6"/>
  <c r="C15" i="6" s="1"/>
  <c r="K12" i="3"/>
  <c r="J12" i="3"/>
  <c r="I12" i="3"/>
  <c r="H12" i="3"/>
  <c r="H13" i="3" s="1"/>
  <c r="G12" i="3"/>
  <c r="F12" i="3"/>
  <c r="E12" i="3"/>
  <c r="K26" i="3"/>
  <c r="J26" i="3"/>
  <c r="I26" i="3"/>
  <c r="H26" i="3"/>
  <c r="G26" i="3"/>
  <c r="F26" i="3"/>
  <c r="E26" i="3"/>
  <c r="D26" i="3"/>
  <c r="K40" i="3"/>
  <c r="J40" i="3"/>
  <c r="I40" i="3"/>
  <c r="H40" i="3"/>
  <c r="G40" i="3"/>
  <c r="F40" i="3"/>
  <c r="E40" i="3"/>
  <c r="D40" i="3"/>
  <c r="C40" i="3"/>
  <c r="I40" i="5"/>
  <c r="H40" i="5"/>
  <c r="G40" i="5"/>
  <c r="F40" i="5"/>
  <c r="K40" i="5"/>
  <c r="J40" i="5"/>
  <c r="E40" i="5"/>
  <c r="D40" i="5"/>
  <c r="C40" i="5"/>
  <c r="K26" i="5"/>
  <c r="J26" i="5"/>
  <c r="I26" i="5"/>
  <c r="H26" i="5"/>
  <c r="G26" i="5"/>
  <c r="F26" i="5"/>
  <c r="E26" i="5"/>
  <c r="D26" i="5"/>
  <c r="C26" i="5"/>
  <c r="K12" i="5"/>
  <c r="J12" i="5"/>
  <c r="I12" i="5"/>
  <c r="H12" i="5"/>
  <c r="G12" i="5"/>
  <c r="F12" i="5"/>
  <c r="E12" i="5"/>
  <c r="D12" i="5"/>
  <c r="C12" i="5"/>
  <c r="K80" i="1"/>
  <c r="J80" i="1"/>
  <c r="I80" i="1"/>
  <c r="H80" i="1"/>
  <c r="G80" i="1"/>
  <c r="F80" i="1"/>
  <c r="E80" i="1"/>
  <c r="D80" i="1"/>
  <c r="C80" i="1"/>
  <c r="K50" i="1"/>
  <c r="J50" i="1"/>
  <c r="I50" i="1"/>
  <c r="H50" i="1"/>
  <c r="G50" i="1"/>
  <c r="F50" i="1"/>
  <c r="E50" i="1"/>
  <c r="D50" i="1"/>
  <c r="C50" i="1"/>
  <c r="K64" i="1"/>
  <c r="J64" i="1"/>
  <c r="I64" i="1"/>
  <c r="H64" i="1"/>
  <c r="G64" i="1"/>
  <c r="F64" i="1"/>
  <c r="E64" i="1"/>
  <c r="D64" i="1"/>
  <c r="C64" i="1"/>
  <c r="K35" i="1"/>
  <c r="C35" i="1"/>
  <c r="D35" i="1"/>
  <c r="E35" i="1"/>
  <c r="F35" i="1"/>
  <c r="G35" i="1"/>
  <c r="H35" i="1"/>
  <c r="I35" i="1"/>
  <c r="J35" i="1"/>
  <c r="K78" i="1"/>
  <c r="J78" i="1"/>
  <c r="I78" i="1"/>
  <c r="H78" i="1"/>
  <c r="G78" i="1"/>
  <c r="F78" i="1"/>
  <c r="E78" i="1"/>
  <c r="D78" i="1"/>
  <c r="C78" i="1"/>
  <c r="I79" i="1" l="1"/>
  <c r="V29" i="6"/>
  <c r="P49" i="6"/>
  <c r="V8" i="6"/>
  <c r="P29" i="6"/>
  <c r="P8" i="6"/>
  <c r="Z77" i="1"/>
  <c r="Z76" i="1"/>
  <c r="Z72" i="1"/>
  <c r="Z71" i="1"/>
  <c r="V49" i="6"/>
  <c r="K13" i="3"/>
  <c r="J13" i="3"/>
  <c r="F13" i="3"/>
  <c r="G13" i="3"/>
  <c r="E13" i="3"/>
  <c r="D13" i="3"/>
  <c r="I13" i="3"/>
  <c r="D27" i="3"/>
  <c r="E27" i="3"/>
  <c r="F27" i="3"/>
  <c r="J27" i="3"/>
  <c r="G27" i="3"/>
  <c r="H27" i="3"/>
  <c r="I27" i="3"/>
  <c r="K27" i="3"/>
  <c r="D41" i="3"/>
  <c r="E41" i="3"/>
  <c r="F41" i="3"/>
  <c r="G41" i="3"/>
  <c r="H41" i="3"/>
  <c r="I41" i="3"/>
  <c r="J41" i="3"/>
  <c r="K41" i="3"/>
  <c r="F41" i="5"/>
  <c r="J41" i="5"/>
  <c r="E41" i="5"/>
  <c r="G41" i="5"/>
  <c r="H41" i="5"/>
  <c r="I41" i="5"/>
  <c r="K41" i="5"/>
  <c r="D41" i="5"/>
  <c r="F27" i="5"/>
  <c r="G27" i="5"/>
  <c r="H27" i="5"/>
  <c r="I27" i="5"/>
  <c r="J27" i="5"/>
  <c r="K27" i="5"/>
  <c r="D27" i="5"/>
  <c r="E27" i="5"/>
  <c r="G13" i="5"/>
  <c r="I13" i="5"/>
  <c r="H13" i="5"/>
  <c r="J13" i="5"/>
  <c r="K13" i="5"/>
  <c r="E13" i="5"/>
  <c r="D13" i="5"/>
  <c r="F13" i="5"/>
  <c r="H79" i="1"/>
  <c r="F65" i="1"/>
  <c r="G65" i="1"/>
  <c r="J79" i="1"/>
  <c r="H65" i="1"/>
  <c r="I65" i="1"/>
  <c r="J65" i="1"/>
  <c r="E65" i="1"/>
  <c r="E79" i="1"/>
  <c r="D79" i="1"/>
  <c r="G79" i="1"/>
  <c r="H51" i="1"/>
  <c r="I51" i="1"/>
  <c r="F79" i="1"/>
  <c r="D65" i="1"/>
  <c r="K65" i="1"/>
  <c r="J51" i="1"/>
  <c r="D51" i="1"/>
  <c r="E51" i="1"/>
  <c r="F51" i="1"/>
  <c r="K51" i="1"/>
  <c r="K79" i="1"/>
  <c r="G51" i="1"/>
</calcChain>
</file>

<file path=xl/sharedStrings.xml><?xml version="1.0" encoding="utf-8"?>
<sst xmlns="http://schemas.openxmlformats.org/spreadsheetml/2006/main" count="1042" uniqueCount="247">
  <si>
    <t>Size</t>
  </si>
  <si>
    <t>non-restore operation</t>
  </si>
  <si>
    <t>restore from ckpt</t>
  </si>
  <si>
    <t>no ckpt / s</t>
  </si>
  <si>
    <t>result[256]</t>
  </si>
  <si>
    <t>result[1024]</t>
  </si>
  <si>
    <t>Testing methodology: Start timer immediately before the workload() wrapper function, and stop timer after this function returns</t>
  </si>
  <si>
    <t>2 ckpt(s); both @ loop lvl 1, twice per 1024 nested iters</t>
  </si>
  <si>
    <t>2 ckpt restore (s); both @ loop lvl 1, twice per 1024 nested iters</t>
  </si>
  <si>
    <t xml:space="preserve">2 ckpt(s); both @ loop lvl 2, twice per 32 nested iters </t>
  </si>
  <si>
    <t>2 ckpt(s); both @ loop lvl 1, twice per 32 nested iters</t>
  </si>
  <si>
    <t xml:space="preserve">2 ckpt(s); both @ loop lvl 2, twice per 16 nested iters </t>
  </si>
  <si>
    <t xml:space="preserve">1 ckpt restore (s); loop lvl 1, once per 32 nested iters </t>
  </si>
  <si>
    <t>2 ckpt restore (s); both @ loop lvl 1, twice per 32 nested iters</t>
  </si>
  <si>
    <t>1 ckpt(s); loop lvl 2, once per 16 nested iters</t>
  </si>
  <si>
    <t>1 ckpt (s); loop lvl 1, once per 32 nested iters</t>
  </si>
  <si>
    <t>2 ckpt restore (s); both @ loop lvl 2, twice per 16 nested iters</t>
  </si>
  <si>
    <t>1 ckpt restore (s); loop lvl 2, once per 16 nested iters</t>
  </si>
  <si>
    <t>1 ckpt (s); loop lvl 1, once per 1024 nested iters</t>
  </si>
  <si>
    <t xml:space="preserve">1 ckpt restore (s); loop lvl 1, once per 1024 nested iters </t>
  </si>
  <si>
    <t>1 ckpt(s); loop lvl 2, once per 32 nested iters</t>
  </si>
  <si>
    <t>1 ckpt restore (s); loop lvl 2, once per 32 nested iters</t>
  </si>
  <si>
    <t>2 ckpt restore (s); both @ loop lvl 2, twice per 32 nested iters</t>
  </si>
  <si>
    <t xml:space="preserve">finer ckpting </t>
  </si>
  <si>
    <t>finer ckpting</t>
  </si>
  <si>
    <t>sparser ckpting</t>
  </si>
  <si>
    <t xml:space="preserve">sparser ckpting </t>
  </si>
  <si>
    <t>result[1048576]</t>
  </si>
  <si>
    <t>In this version of lud, the save-operation execution is allowed to proceed to comletion =&gt; allows us to restore execution from the last ckpt made before program ends.</t>
  </si>
  <si>
    <t>doesn't make sense to ckpt too much (i.e. do lots of ckpt ops every time a small val is calculated)</t>
  </si>
  <si>
    <t>ckpt size</t>
  </si>
  <si>
    <t>one</t>
  </si>
  <si>
    <t>two</t>
  </si>
  <si>
    <t>three</t>
  </si>
  <si>
    <t>result[512*512]</t>
  </si>
  <si>
    <t>result[256*256]</t>
  </si>
  <si>
    <t>normalised wrt no ckpt</t>
  </si>
  <si>
    <t>2,097,163 Items</t>
  </si>
  <si>
    <t>Checkpointing (save operation)</t>
  </si>
  <si>
    <t>Time taken for restore from last checkpoint (in ms)</t>
  </si>
  <si>
    <t>Need to write in report that the final checkpoint is placed after all computation has completed, so restoring from this checkpoint will just load the results and exit.</t>
  </si>
  <si>
    <t>mean</t>
  </si>
  <si>
    <t>std deviation</t>
  </si>
  <si>
    <t>z-score</t>
  </si>
  <si>
    <t>result[1024*1024]</t>
  </si>
  <si>
    <t>matrixA[128*128]</t>
  </si>
  <si>
    <t>matrixA[256*256]</t>
  </si>
  <si>
    <t>matrixA[512*512]</t>
  </si>
  <si>
    <t>dataA[128*128]</t>
  </si>
  <si>
    <t>dataA[256*256]</t>
  </si>
  <si>
    <t>dataA[512*512]</t>
  </si>
  <si>
    <t>65,555 items</t>
  </si>
  <si>
    <t>262,163 items</t>
  </si>
  <si>
    <t>1,048,595 items</t>
  </si>
  <si>
    <t>image[2200*1650]</t>
  </si>
  <si>
    <t>21676305 items</t>
  </si>
  <si>
    <t>2200*1650</t>
  </si>
  <si>
    <t>change this to a line graph showing datapoints from 1 ckpt in outer loop</t>
  </si>
  <si>
    <t>image[1500*1500]</t>
  </si>
  <si>
    <t>1500*1500</t>
  </si>
  <si>
    <t>image[750*750]</t>
  </si>
  <si>
    <t>750*750</t>
  </si>
  <si>
    <t>13419255 items</t>
  </si>
  <si>
    <t>LUD</t>
  </si>
  <si>
    <t>Experiments conducted with ckpt in external loop</t>
  </si>
  <si>
    <t>iters left from restore</t>
  </si>
  <si>
    <t>CHOLESKY</t>
  </si>
  <si>
    <t>512^2</t>
  </si>
  <si>
    <t>BLUR</t>
  </si>
  <si>
    <t>1641 outer loop iters total</t>
  </si>
  <si>
    <t>512 outer loop iters total</t>
  </si>
  <si>
    <t>1024 outer loop iters total</t>
  </si>
  <si>
    <t>1 ckpt per 3 iter</t>
  </si>
  <si>
    <t>1 ckpt per 33 iter</t>
  </si>
  <si>
    <t>1 ckpt per 333 iter</t>
  </si>
  <si>
    <t>1 ckpt per 3 iter restore</t>
  </si>
  <si>
    <t>1 ckpt per 33 iter restore</t>
  </si>
  <si>
    <t>1 ckpt per 333 iter restore</t>
  </si>
  <si>
    <t>size</t>
  </si>
  <si>
    <t>split O1</t>
  </si>
  <si>
    <t>no split O1</t>
  </si>
  <si>
    <t>no split O0</t>
  </si>
  <si>
    <t>split O0</t>
  </si>
  <si>
    <t>27,976 bytes</t>
  </si>
  <si>
    <t>27,920 bytes</t>
  </si>
  <si>
    <t>use -O0 versions</t>
  </si>
  <si>
    <t>164,040 bytes</t>
  </si>
  <si>
    <t>32,096 bytes</t>
  </si>
  <si>
    <t>normal w.r.t. no ckpt</t>
  </si>
  <si>
    <t>calculate % variance!</t>
  </si>
  <si>
    <t>runtime</t>
  </si>
  <si>
    <t>iterations between each checkpoint</t>
  </si>
  <si>
    <t>1 ckpt / 3 iter</t>
  </si>
  <si>
    <t>1 ckpt / 33 iter</t>
  </si>
  <si>
    <t>1 ckpt / 333 iter</t>
  </si>
  <si>
    <t>524,299 Ckpt Items</t>
  </si>
  <si>
    <t>131,083 Ckpt Items</t>
  </si>
  <si>
    <t>4.19MB/Ckpt</t>
  </si>
  <si>
    <t>2.10MB/Ckpt</t>
  </si>
  <si>
    <t>8.39MB/Ckpt</t>
  </si>
  <si>
    <t>1.05MB/Ckpt</t>
  </si>
  <si>
    <t>3334755 items</t>
  </si>
  <si>
    <t>26.7MB/Ckpt</t>
  </si>
  <si>
    <t>107MB/Ckpt</t>
  </si>
  <si>
    <t>173MB/Ckpt</t>
  </si>
  <si>
    <t>Cholesky</t>
  </si>
  <si>
    <t>Blur</t>
  </si>
  <si>
    <t>1 ckpt/loop (outer)</t>
  </si>
  <si>
    <t>2 ckpt/loop (outer)</t>
  </si>
  <si>
    <t>1 ckpt/loop (inner)</t>
  </si>
  <si>
    <t>2 ckpt/loop (inner)</t>
  </si>
  <si>
    <t>speed incr</t>
  </si>
  <si>
    <t>size incr</t>
  </si>
  <si>
    <t>% deviation</t>
  </si>
  <si>
    <t>% speedup / iter</t>
  </si>
  <si>
    <t xml:space="preserve"> % speedup / iter</t>
  </si>
  <si>
    <t>% slowdown / iter</t>
  </si>
  <si>
    <t>&lt;- avg</t>
  </si>
  <si>
    <t>post-restoration runtime</t>
  </si>
  <si>
    <t>remaining iters after restore</t>
  </si>
  <si>
    <t>split (-O0)</t>
  </si>
  <si>
    <t>split (-O1)</t>
  </si>
  <si>
    <t>un-split (-O0)</t>
  </si>
  <si>
    <t>un-split (-O1)</t>
  </si>
  <si>
    <t xml:space="preserve">avg % slowdown due to splitting </t>
  </si>
  <si>
    <t>avg % speedup due to optimisation</t>
  </si>
  <si>
    <t>^ for un-split BBs</t>
  </si>
  <si>
    <t>save-restore</t>
  </si>
  <si>
    <t>save-only</t>
  </si>
  <si>
    <t>restore-only</t>
  </si>
  <si>
    <t xml:space="preserve">uncheckpointed </t>
  </si>
  <si>
    <t>Kernel (-O0 post-optimised)</t>
  </si>
  <si>
    <t>Kernel (-O1 post-optimised)</t>
  </si>
  <si>
    <t>28,440 bytes</t>
  </si>
  <si>
    <t>197,736 bytes</t>
  </si>
  <si>
    <t>201,832 bytes</t>
  </si>
  <si>
    <t>27,952 bytes</t>
  </si>
  <si>
    <t>28,344 bytes</t>
  </si>
  <si>
    <t>32,440 bytes</t>
  </si>
  <si>
    <t>28,000 bytes</t>
  </si>
  <si>
    <t>No Post-Optimisations Applied</t>
  </si>
  <si>
    <t>524299 items</t>
  </si>
  <si>
    <t>1 ckpt/loop (outer) restore</t>
  </si>
  <si>
    <t>2 ckpt/loop (outer) restore</t>
  </si>
  <si>
    <t>1 ckpt/loop (inner) restore</t>
  </si>
  <si>
    <t>2 ckpt/loop (inner) restore</t>
  </si>
  <si>
    <t>no ckpt</t>
  </si>
  <si>
    <t>No Post-Optimistations applied</t>
  </si>
  <si>
    <t>0.26MB/Ckpt</t>
  </si>
  <si>
    <t>65543 items</t>
  </si>
  <si>
    <t>262151 items</t>
  </si>
  <si>
    <t>1048583 items</t>
  </si>
  <si>
    <t>0.52MB/Ckpt</t>
  </si>
  <si>
    <t>% speedup/iter</t>
  </si>
  <si>
    <t>% slowdown/iter</t>
  </si>
  <si>
    <t>Kernel (not post-optimised)</t>
  </si>
  <si>
    <t>% change</t>
  </si>
  <si>
    <t>1ckpt</t>
  </si>
  <si>
    <t>LUD 1 ckpt</t>
  </si>
  <si>
    <t>Cholesky 1 ckpt</t>
  </si>
  <si>
    <t>Blur 1 ckpt</t>
  </si>
  <si>
    <t>LUD 2 ckpt</t>
  </si>
  <si>
    <t>Cholesky 2 ckpt</t>
  </si>
  <si>
    <t>Blur 2 ckpt</t>
  </si>
  <si>
    <t>Cholesky 4 cpt</t>
  </si>
  <si>
    <t>Blur 4 ckpt</t>
  </si>
  <si>
    <t>LUD 4ckpt</t>
  </si>
  <si>
    <t>log( %change + 1)</t>
  </si>
  <si>
    <t>LUD 4 ckpt</t>
  </si>
  <si>
    <t>ms</t>
  </si>
  <si>
    <t>units: ms</t>
  </si>
  <si>
    <t>normalised</t>
  </si>
  <si>
    <t>%</t>
  </si>
  <si>
    <t>O0 to O1 speedup (un-split)</t>
  </si>
  <si>
    <t>O0 to O1 speedup (split)</t>
  </si>
  <si>
    <t>post-split slowdown (-O0)</t>
  </si>
  <si>
    <t>post-split slowdown (-O1)</t>
  </si>
  <si>
    <t>avgerage</t>
  </si>
  <si>
    <t>8 items</t>
  </si>
  <si>
    <t>64B/Ckpt</t>
  </si>
  <si>
    <t>262149 items</t>
  </si>
  <si>
    <t>10786305 items</t>
  </si>
  <si>
    <t>12 items</t>
  </si>
  <si>
    <t>86MB/Ckpt</t>
  </si>
  <si>
    <t>96B/Ckpt</t>
  </si>
  <si>
    <t>size  (no. items)</t>
  </si>
  <si>
    <t>normalised w.r.t. no ckpt</t>
  </si>
  <si>
    <t>1 ckpt / iter</t>
  </si>
  <si>
    <t>1024 ckpts / iter</t>
  </si>
  <si>
    <t>2 ckpts / iter</t>
  </si>
  <si>
    <t>2048 ckpts / iter</t>
  </si>
  <si>
    <t>512 ckpts / iter</t>
  </si>
  <si>
    <t>These use better placement of the 2nd inner-loop ckpt</t>
  </si>
  <si>
    <t>1 ckpt / iter (restore)</t>
  </si>
  <si>
    <t>2 ckpts / iter3 (restore)</t>
  </si>
  <si>
    <t>512 ckpts / iter4 (restore)</t>
  </si>
  <si>
    <t>1024 ckpts / iter5 (restore)</t>
  </si>
  <si>
    <t>1 ckpt / iter2 (restore)</t>
  </si>
  <si>
    <t>524303 items</t>
  </si>
  <si>
    <t xml:space="preserve"> items</t>
  </si>
  <si>
    <t>1641 ckpts / iter</t>
  </si>
  <si>
    <t>3282 ckpts / iter</t>
  </si>
  <si>
    <t>% step incr (observed)</t>
  </si>
  <si>
    <t>%step  incr (expected)</t>
  </si>
  <si>
    <t>sizes (num)</t>
  </si>
  <si>
    <t>131087 items</t>
  </si>
  <si>
    <t>32783 items</t>
  </si>
  <si>
    <t>expected increase</t>
  </si>
  <si>
    <t>observed increase</t>
  </si>
  <si>
    <t>1 ckpt per 1 iter</t>
  </si>
  <si>
    <t>1 ckpt per 8 iter</t>
  </si>
  <si>
    <t>1 ckpt per 32 iter</t>
  </si>
  <si>
    <t>64triggers</t>
  </si>
  <si>
    <t>512 triggers</t>
  </si>
  <si>
    <t>16triggers</t>
  </si>
  <si>
    <t>8 triggers</t>
  </si>
  <si>
    <t>1 ckpt per 64 iter</t>
  </si>
  <si>
    <t>1491 outer loop iters total</t>
  </si>
  <si>
    <t>497triggers</t>
  </si>
  <si>
    <t>1 ckpt per 7 iter</t>
  </si>
  <si>
    <t>213triggers</t>
  </si>
  <si>
    <t>1491triggers</t>
  </si>
  <si>
    <t>71triggers</t>
  </si>
  <si>
    <t>1 ckpt per 21 iter</t>
  </si>
  <si>
    <t>num of ckpt triggers</t>
  </si>
  <si>
    <t>avg runtime (no migrate)</t>
  </si>
  <si>
    <t>max rollback time</t>
  </si>
  <si>
    <t>T_Extra</t>
  </si>
  <si>
    <t>T_full_diff</t>
  </si>
  <si>
    <t>time btw 2 checkpoints (max rollback time)</t>
  </si>
  <si>
    <t>(ms)</t>
  </si>
  <si>
    <t>512 ckpt/exec</t>
  </si>
  <si>
    <t>64 ckpt/exec</t>
  </si>
  <si>
    <t>16 ckpt/exec</t>
  </si>
  <si>
    <t>8 ckpt/exec</t>
  </si>
  <si>
    <t>runtime speedup</t>
  </si>
  <si>
    <t>rollback slowdown</t>
  </si>
  <si>
    <t>1491 ckpt/exec</t>
  </si>
  <si>
    <t>497 ckpt/exec</t>
  </si>
  <si>
    <t>71 ckpt/exec</t>
  </si>
  <si>
    <t>1 ckpt per 213 iter</t>
  </si>
  <si>
    <t>7 triggers</t>
  </si>
  <si>
    <t>7 ckpt/exec</t>
  </si>
  <si>
    <t>checkpoint interval (C_∆T)</t>
  </si>
  <si>
    <t>runtime without migration (T_full)</t>
  </si>
  <si>
    <r>
      <t xml:space="preserve">runtime speedup (∆T_S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∆T_full)</t>
    </r>
  </si>
  <si>
    <r>
      <t xml:space="preserve">rollback slowdown (∆T_RR </t>
    </r>
    <r>
      <rPr>
        <sz val="11"/>
        <color theme="1"/>
        <rFont val="Calibri"/>
        <family val="2"/>
      </rPr>
      <t>≈ ∆C_∆T</t>
    </r>
    <r>
      <rPr>
        <sz val="12.65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</si>
</sst>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.65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0" fillId="2" borderId="0" xfId="0" applyFill="1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/>
    <xf numFmtId="0" fontId="4" fillId="9" borderId="3" xfId="0" applyFont="1" applyFill="1" applyBorder="1"/>
    <xf numFmtId="0" fontId="0" fillId="10" borderId="1" xfId="0" applyFill="1" applyBorder="1"/>
    <xf numFmtId="0" fontId="0" fillId="0" borderId="1" xfId="0" applyBorder="1"/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7" borderId="3" xfId="0" applyFill="1" applyBorder="1"/>
    <xf numFmtId="0" fontId="0" fillId="4" borderId="3" xfId="0" applyFill="1" applyBorder="1"/>
    <xf numFmtId="0" fontId="0" fillId="11" borderId="0" xfId="0" applyFill="1"/>
    <xf numFmtId="2" fontId="0" fillId="0" borderId="0" xfId="0" applyNumberFormat="1"/>
    <xf numFmtId="0" fontId="6" fillId="0" borderId="4" xfId="0" applyFont="1" applyBorder="1"/>
    <xf numFmtId="0" fontId="0" fillId="0" borderId="5" xfId="0" applyBorder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" xfId="0" applyNumberFormat="1" applyBorder="1"/>
    <xf numFmtId="0" fontId="5" fillId="0" borderId="0" xfId="0" applyFont="1"/>
    <xf numFmtId="0" fontId="0" fillId="3" borderId="0" xfId="1" applyNumberFormat="1" applyFont="1" applyFill="1" applyAlignment="1">
      <alignment horizontal="center"/>
    </xf>
    <xf numFmtId="0" fontId="8" fillId="12" borderId="1" xfId="0" applyFont="1" applyFill="1" applyBorder="1"/>
    <xf numFmtId="0" fontId="7" fillId="0" borderId="0" xfId="0" applyFont="1"/>
    <xf numFmtId="49" fontId="0" fillId="0" borderId="0" xfId="0" applyNumberFormat="1"/>
    <xf numFmtId="0" fontId="9" fillId="0" borderId="0" xfId="0" applyFont="1"/>
    <xf numFmtId="0" fontId="10" fillId="0" borderId="0" xfId="0" applyFont="1"/>
    <xf numFmtId="1" fontId="0" fillId="0" borderId="0" xfId="0" applyNumberFormat="1"/>
    <xf numFmtId="0" fontId="4" fillId="9" borderId="0" xfId="0" applyFont="1" applyFill="1"/>
    <xf numFmtId="0" fontId="0" fillId="2" borderId="0" xfId="0" applyFill="1"/>
    <xf numFmtId="3" fontId="0" fillId="0" borderId="0" xfId="0" applyNumberFormat="1"/>
    <xf numFmtId="0" fontId="4" fillId="0" borderId="2" xfId="0" applyFont="1" applyBorder="1"/>
    <xf numFmtId="164" fontId="0" fillId="0" borderId="0" xfId="0" applyNumberFormat="1"/>
    <xf numFmtId="165" fontId="0" fillId="0" borderId="0" xfId="0" applyNumberFormat="1"/>
    <xf numFmtId="0" fontId="6" fillId="0" borderId="12" xfId="0" applyFont="1" applyBorder="1"/>
    <xf numFmtId="0" fontId="0" fillId="0" borderId="13" xfId="0" applyBorder="1"/>
    <xf numFmtId="0" fontId="0" fillId="0" borderId="14" xfId="0" applyBorder="1"/>
    <xf numFmtId="0" fontId="0" fillId="5" borderId="13" xfId="0" applyFill="1" applyBorder="1"/>
    <xf numFmtId="0" fontId="0" fillId="6" borderId="13" xfId="0" applyFill="1" applyBorder="1"/>
    <xf numFmtId="0" fontId="0" fillId="7" borderId="13" xfId="0" applyFill="1" applyBorder="1"/>
    <xf numFmtId="0" fontId="0" fillId="4" borderId="13" xfId="0" applyFill="1" applyBorder="1"/>
    <xf numFmtId="0" fontId="6" fillId="0" borderId="0" xfId="0" applyFont="1"/>
    <xf numFmtId="0" fontId="9" fillId="13" borderId="0" xfId="0" applyFont="1" applyFill="1"/>
    <xf numFmtId="0" fontId="0" fillId="3" borderId="0" xfId="0" applyFill="1"/>
    <xf numFmtId="0" fontId="4" fillId="14" borderId="2" xfId="0" applyFont="1" applyFill="1" applyBorder="1"/>
    <xf numFmtId="0" fontId="0" fillId="15" borderId="0" xfId="0" applyFill="1"/>
    <xf numFmtId="0" fontId="0" fillId="13" borderId="0" xfId="0" applyFill="1"/>
    <xf numFmtId="0" fontId="0" fillId="16" borderId="0" xfId="0" applyFill="1"/>
    <xf numFmtId="1" fontId="0" fillId="10" borderId="2" xfId="0" applyNumberFormat="1" applyFill="1" applyBorder="1"/>
    <xf numFmtId="1" fontId="0" fillId="0" borderId="2" xfId="0" applyNumberFormat="1" applyBorder="1"/>
    <xf numFmtId="10" fontId="0" fillId="0" borderId="0" xfId="0" applyNumberFormat="1"/>
    <xf numFmtId="0" fontId="0" fillId="0" borderId="4" xfId="0" applyBorder="1"/>
    <xf numFmtId="0" fontId="0" fillId="0" borderId="6" xfId="0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43" fontId="0" fillId="3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54">
    <dxf>
      <numFmt numFmtId="2" formatCode="0.0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numFmt numFmtId="1" formatCode="0"/>
    </dxf>
    <dxf>
      <numFmt numFmtId="1" formatCode="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numFmt numFmtId="1" formatCode="0"/>
    </dxf>
    <dxf>
      <numFmt numFmtId="1" formatCode="0"/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4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LUD: Runtime for Execution to</a:t>
            </a:r>
          </a:p>
          <a:p>
            <a:pPr>
              <a:defRPr/>
            </a:pPr>
            <a:r>
              <a:rPr lang="en-GB"/>
              <a:t>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'double lud overheads CPU'!$Q$43</c:f>
              <c:strCache>
                <c:ptCount val="1"/>
                <c:pt idx="0">
                  <c:v>0.52MB/Ckpt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lud overheads CPU'!$R$42:$U$42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1024 ckpts / iter</c:v>
                </c:pt>
                <c:pt idx="3">
                  <c:v>2048 ckpts / iter</c:v>
                </c:pt>
              </c:strCache>
            </c:strRef>
          </c:cat>
          <c:val>
            <c:numRef>
              <c:f>'double lud overheads CPU'!$R$43:$U$43</c:f>
              <c:numCache>
                <c:formatCode>0.00</c:formatCode>
                <c:ptCount val="4"/>
                <c:pt idx="0">
                  <c:v>1.87954629415984</c:v>
                </c:pt>
                <c:pt idx="1">
                  <c:v>1.9996218701667701</c:v>
                </c:pt>
                <c:pt idx="2">
                  <c:v>23.506938029705299</c:v>
                </c:pt>
                <c:pt idx="3">
                  <c:v>45.873990296629799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9-4ACF-8261-17EAAC82587E}"/>
            </c:ext>
          </c:extLst>
        </c:ser>
        <c:ser>
          <c:idx val="1"/>
          <c:order val="1"/>
          <c:tx>
            <c:strRef>
              <c:f>'double lud overheads CPU'!$Q$44</c:f>
              <c:strCache>
                <c:ptCount val="1"/>
                <c:pt idx="0">
                  <c:v>2.10MB/Ckpt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lud overheads CPU'!$R$42:$U$42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1024 ckpts / iter</c:v>
                </c:pt>
                <c:pt idx="3">
                  <c:v>2048 ckpts / iter</c:v>
                </c:pt>
              </c:strCache>
            </c:strRef>
          </c:cat>
          <c:val>
            <c:numRef>
              <c:f>'double lud overheads CPU'!$R$44:$U$44</c:f>
              <c:numCache>
                <c:formatCode>0.00</c:formatCode>
                <c:ptCount val="4"/>
                <c:pt idx="0">
                  <c:v>2.0026610058301402</c:v>
                </c:pt>
                <c:pt idx="1">
                  <c:v>2.2237966744388702</c:v>
                </c:pt>
                <c:pt idx="2">
                  <c:v>83.761893362338995</c:v>
                </c:pt>
                <c:pt idx="3">
                  <c:v>179.711772487248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9-4ACF-8261-17EAAC82587E}"/>
            </c:ext>
          </c:extLst>
        </c:ser>
        <c:ser>
          <c:idx val="2"/>
          <c:order val="2"/>
          <c:tx>
            <c:strRef>
              <c:f>'double lud overheads CPU'!$Q$45</c:f>
              <c:strCache>
                <c:ptCount val="1"/>
                <c:pt idx="0">
                  <c:v>8.39MB/Ckpt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lud overheads CPU'!$R$42:$U$42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1024 ckpts / iter</c:v>
                </c:pt>
                <c:pt idx="3">
                  <c:v>2048 ckpts / iter</c:v>
                </c:pt>
              </c:strCache>
            </c:strRef>
          </c:cat>
          <c:val>
            <c:numRef>
              <c:f>'double lud overheads CPU'!$R$45:$U$45</c:f>
              <c:numCache>
                <c:formatCode>0.00</c:formatCode>
                <c:ptCount val="4"/>
                <c:pt idx="0">
                  <c:v>2.4657189917649198</c:v>
                </c:pt>
                <c:pt idx="1">
                  <c:v>2.7165784593602398</c:v>
                </c:pt>
                <c:pt idx="2">
                  <c:v>240.93328785822101</c:v>
                </c:pt>
                <c:pt idx="3">
                  <c:v>467.32421068513099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9-4ACF-8261-17EAAC82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629039"/>
        <c:axId val="930627791"/>
      </c:barChart>
      <c:catAx>
        <c:axId val="9306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27791"/>
        <c:crosses val="autoZero"/>
        <c:auto val="1"/>
        <c:lblAlgn val="ctr"/>
        <c:lblOffset val="100"/>
        <c:noMultiLvlLbl val="0"/>
      </c:catAx>
      <c:valAx>
        <c:axId val="930627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Cholesky:</a:t>
            </a:r>
            <a:r>
              <a:rPr lang="en-GB" baseline="0"/>
              <a:t> Runtime for Restore &amp; Return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'double cholesky CPU'!$AG$32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'double cholesky CPU'!$AF$33:$AF$35</c:f>
              <c:strCache>
                <c:ptCount val="3"/>
                <c:pt idx="0">
                  <c:v>0.26MB/Ckpt</c:v>
                </c:pt>
                <c:pt idx="1">
                  <c:v>1.05MB/Ckpt</c:v>
                </c:pt>
                <c:pt idx="2">
                  <c:v>4.19MB/Ckpt</c:v>
                </c:pt>
              </c:strCache>
            </c:strRef>
          </c:cat>
          <c:val>
            <c:numRef>
              <c:f>'double cholesky CPU'!$AG$33:$AG$35</c:f>
              <c:numCache>
                <c:formatCode>0.00</c:formatCode>
                <c:ptCount val="3"/>
                <c:pt idx="0">
                  <c:v>0.12112466666666666</c:v>
                </c:pt>
                <c:pt idx="1">
                  <c:v>0.34285166666666667</c:v>
                </c:pt>
                <c:pt idx="2">
                  <c:v>1.4892226666666666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7-4AE8-B601-6AE56EA2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032128"/>
        <c:axId val="1997030880"/>
      </c:barChart>
      <c:lineChart>
        <c:grouping val="standard"/>
        <c:varyColors val="0"/>
        <c:ser>
          <c:idx val="1"/>
          <c:order val="1"/>
          <c:tx>
            <c:strRef>
              <c:f>'double cholesky CPU'!$AH$32</c:f>
              <c:strCache>
                <c:ptCount val="1"/>
                <c:pt idx="0">
                  <c:v>expected increase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'double cholesky CPU'!$AF$33:$AF$35</c:f>
              <c:strCache>
                <c:ptCount val="3"/>
                <c:pt idx="0">
                  <c:v>0.26MB/Ckpt</c:v>
                </c:pt>
                <c:pt idx="1">
                  <c:v>1.05MB/Ckpt</c:v>
                </c:pt>
                <c:pt idx="2">
                  <c:v>4.19MB/Ckpt</c:v>
                </c:pt>
              </c:strCache>
            </c:strRef>
          </c:cat>
          <c:val>
            <c:numRef>
              <c:f>'double cholesky CPU'!$AH$33:$AH$35</c:f>
              <c:numCache>
                <c:formatCode>0</c:formatCode>
                <c:ptCount val="3"/>
                <c:pt idx="0">
                  <c:v>0</c:v>
                </c:pt>
                <c:pt idx="1">
                  <c:v>403.84615384615381</c:v>
                </c:pt>
                <c:pt idx="2">
                  <c:v>1611.5384615384617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7-4AE8-B601-6AE56EA2E614}"/>
            </c:ext>
          </c:extLst>
        </c:ser>
        <c:ser>
          <c:idx val="2"/>
          <c:order val="2"/>
          <c:tx>
            <c:strRef>
              <c:f>'double cholesky CPU'!$AI$32</c:f>
              <c:strCache>
                <c:ptCount val="1"/>
                <c:pt idx="0">
                  <c:v>observed increase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'double cholesky CPU'!$AF$33:$AF$35</c:f>
              <c:strCache>
                <c:ptCount val="3"/>
                <c:pt idx="0">
                  <c:v>0.26MB/Ckpt</c:v>
                </c:pt>
                <c:pt idx="1">
                  <c:v>1.05MB/Ckpt</c:v>
                </c:pt>
                <c:pt idx="2">
                  <c:v>4.19MB/Ckpt</c:v>
                </c:pt>
              </c:strCache>
            </c:strRef>
          </c:cat>
          <c:val>
            <c:numRef>
              <c:f>'double cholesky CPU'!$AI$33:$AI$35</c:f>
              <c:numCache>
                <c:formatCode>0</c:formatCode>
                <c:ptCount val="3"/>
                <c:pt idx="0">
                  <c:v>0</c:v>
                </c:pt>
                <c:pt idx="1">
                  <c:v>283.05685051764851</c:v>
                </c:pt>
                <c:pt idx="2">
                  <c:v>1229.4957812061402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7-4AE8-B601-6AE56EA2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22688"/>
        <c:axId val="2125021856"/>
      </c:lineChart>
      <c:catAx>
        <c:axId val="19970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30880"/>
        <c:crosses val="autoZero"/>
        <c:auto val="1"/>
        <c:lblAlgn val="ctr"/>
        <c:lblOffset val="100"/>
        <c:noMultiLvlLbl val="0"/>
      </c:catAx>
      <c:valAx>
        <c:axId val="19970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32128"/>
        <c:crosses val="autoZero"/>
        <c:crossBetween val="between"/>
      </c:valAx>
      <c:valAx>
        <c:axId val="2125021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22688"/>
        <c:crosses val="max"/>
        <c:crossBetween val="between"/>
      </c:valAx>
      <c:catAx>
        <c:axId val="212502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502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Blur:</a:t>
            </a:r>
            <a:r>
              <a:rPr lang="en-GB" baseline="0"/>
              <a:t> Runtime for Execution to</a:t>
            </a:r>
          </a:p>
          <a:p>
            <a:pPr>
              <a:defRPr/>
            </a:pPr>
            <a:r>
              <a:rPr lang="en-GB" baseline="0"/>
              <a:t>Completion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'double blur CPU'!$P$6</c:f>
              <c:strCache>
                <c:ptCount val="1"/>
                <c:pt idx="0">
                  <c:v>26.7MB/Ckpt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blur CPU'!$Q$5:$T$5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1641 ckpts / iter</c:v>
                </c:pt>
                <c:pt idx="3">
                  <c:v>3282 ckpts / iter</c:v>
                </c:pt>
              </c:strCache>
            </c:strRef>
          </c:cat>
          <c:val>
            <c:numRef>
              <c:f>'double blur CPU'!$Q$6:$T$6</c:f>
              <c:numCache>
                <c:formatCode>0.00</c:formatCode>
                <c:ptCount val="4"/>
                <c:pt idx="0">
                  <c:v>1.5755891942248399</c:v>
                </c:pt>
                <c:pt idx="1">
                  <c:v>1.60074186216397</c:v>
                </c:pt>
                <c:pt idx="2">
                  <c:v>5.5246356700265196</c:v>
                </c:pt>
                <c:pt idx="3">
                  <c:v>9.3999735150197203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1-4856-A09B-2479E3FDFCBC}"/>
            </c:ext>
          </c:extLst>
        </c:ser>
        <c:ser>
          <c:idx val="1"/>
          <c:order val="1"/>
          <c:tx>
            <c:strRef>
              <c:f>'double blur CPU'!$P$7</c:f>
              <c:strCache>
                <c:ptCount val="1"/>
                <c:pt idx="0">
                  <c:v>107MB/Ckpt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blur CPU'!$Q$5:$T$5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1641 ckpts / iter</c:v>
                </c:pt>
                <c:pt idx="3">
                  <c:v>3282 ckpts / iter</c:v>
                </c:pt>
              </c:strCache>
            </c:strRef>
          </c:cat>
          <c:val>
            <c:numRef>
              <c:f>'double blur CPU'!$Q$7:$T$7</c:f>
              <c:numCache>
                <c:formatCode>0.00</c:formatCode>
                <c:ptCount val="4"/>
                <c:pt idx="0">
                  <c:v>1.731788175558</c:v>
                </c:pt>
                <c:pt idx="1">
                  <c:v>1.76751514017499</c:v>
                </c:pt>
                <c:pt idx="2">
                  <c:v>10.1308240597438</c:v>
                </c:pt>
                <c:pt idx="3">
                  <c:v>18.8395221203623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1-4856-A09B-2479E3FDFCBC}"/>
            </c:ext>
          </c:extLst>
        </c:ser>
        <c:ser>
          <c:idx val="2"/>
          <c:order val="2"/>
          <c:tx>
            <c:strRef>
              <c:f>'double blur CPU'!$P$8</c:f>
              <c:strCache>
                <c:ptCount val="1"/>
                <c:pt idx="0">
                  <c:v>173MB/Ckpt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blur CPU'!$Q$5:$T$5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1641 ckpts / iter</c:v>
                </c:pt>
                <c:pt idx="3">
                  <c:v>3282 ckpts / iter</c:v>
                </c:pt>
              </c:strCache>
            </c:strRef>
          </c:cat>
          <c:val>
            <c:numRef>
              <c:f>'double blur CPU'!$Q$8:$T$8</c:f>
              <c:numCache>
                <c:formatCode>0.00</c:formatCode>
                <c:ptCount val="4"/>
                <c:pt idx="0">
                  <c:v>1.7828630920689601</c:v>
                </c:pt>
                <c:pt idx="1">
                  <c:v>1.7995147840883801</c:v>
                </c:pt>
                <c:pt idx="2">
                  <c:v>11.0727675487309</c:v>
                </c:pt>
                <c:pt idx="3">
                  <c:v>20.063804840378701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1-4856-A09B-2479E3FDF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121903"/>
        <c:axId val="999129807"/>
      </c:barChart>
      <c:catAx>
        <c:axId val="99912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29807"/>
        <c:crosses val="autoZero"/>
        <c:auto val="1"/>
        <c:lblAlgn val="ctr"/>
        <c:lblOffset val="100"/>
        <c:noMultiLvlLbl val="0"/>
      </c:catAx>
      <c:valAx>
        <c:axId val="999129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Normaliesd</a:t>
                </a:r>
                <a:r>
                  <a:rPr lang="en-GB" baseline="0"/>
                  <a:t> Runtime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2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Blur: Runtime for</a:t>
            </a:r>
            <a:r>
              <a:rPr lang="en-GB" baseline="0"/>
              <a:t> </a:t>
            </a:r>
            <a:r>
              <a:rPr lang="en-GB"/>
              <a:t>Restore </a:t>
            </a:r>
          </a:p>
          <a:p>
            <a:pPr>
              <a:defRPr/>
            </a:pPr>
            <a:r>
              <a:rPr lang="en-GB"/>
              <a:t>&amp;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'double blur CPU'!$P$33</c:f>
              <c:strCache>
                <c:ptCount val="1"/>
                <c:pt idx="0">
                  <c:v>26.7MB/Ckpt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blur CPU'!$Q$32:$T$32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1641 ckpts / iter</c:v>
                </c:pt>
                <c:pt idx="3">
                  <c:v>3282 ckpts / iter</c:v>
                </c:pt>
              </c:strCache>
            </c:strRef>
          </c:cat>
          <c:val>
            <c:numRef>
              <c:f>'double blur CPU'!$Q$33:$T$33</c:f>
              <c:numCache>
                <c:formatCode>0.00</c:formatCode>
                <c:ptCount val="4"/>
                <c:pt idx="0">
                  <c:v>19.587725666666671</c:v>
                </c:pt>
                <c:pt idx="1">
                  <c:v>21.553549500000003</c:v>
                </c:pt>
                <c:pt idx="2">
                  <c:v>19.0669535</c:v>
                </c:pt>
                <c:pt idx="3">
                  <c:v>18.42370683333333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7-4BF6-8E96-7A66421906E1}"/>
            </c:ext>
          </c:extLst>
        </c:ser>
        <c:ser>
          <c:idx val="1"/>
          <c:order val="1"/>
          <c:tx>
            <c:strRef>
              <c:f>'double blur CPU'!$P$34</c:f>
              <c:strCache>
                <c:ptCount val="1"/>
                <c:pt idx="0">
                  <c:v>107MB/Ckpt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blur CPU'!$Q$32:$T$32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1641 ckpts / iter</c:v>
                </c:pt>
                <c:pt idx="3">
                  <c:v>3282 ckpts / iter</c:v>
                </c:pt>
              </c:strCache>
            </c:strRef>
          </c:cat>
          <c:val>
            <c:numRef>
              <c:f>'double blur CPU'!$Q$34:$T$34</c:f>
              <c:numCache>
                <c:formatCode>0.00</c:formatCode>
                <c:ptCount val="4"/>
                <c:pt idx="0">
                  <c:v>71.299252666666661</c:v>
                </c:pt>
                <c:pt idx="1">
                  <c:v>75.093845333333334</c:v>
                </c:pt>
                <c:pt idx="2">
                  <c:v>71.924486666666681</c:v>
                </c:pt>
                <c:pt idx="3">
                  <c:v>72.567719833333342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7-4BF6-8E96-7A66421906E1}"/>
            </c:ext>
          </c:extLst>
        </c:ser>
        <c:ser>
          <c:idx val="2"/>
          <c:order val="2"/>
          <c:tx>
            <c:strRef>
              <c:f>'double blur CPU'!$P$35</c:f>
              <c:strCache>
                <c:ptCount val="1"/>
                <c:pt idx="0">
                  <c:v>173MB/Ckpt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blur CPU'!$Q$32:$T$32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1641 ckpts / iter</c:v>
                </c:pt>
                <c:pt idx="3">
                  <c:v>3282 ckpts / iter</c:v>
                </c:pt>
              </c:strCache>
            </c:strRef>
          </c:cat>
          <c:val>
            <c:numRef>
              <c:f>'double blur CPU'!$Q$35:$T$35</c:f>
              <c:numCache>
                <c:formatCode>0.00</c:formatCode>
                <c:ptCount val="4"/>
                <c:pt idx="0">
                  <c:v>108.82776616666666</c:v>
                </c:pt>
                <c:pt idx="1">
                  <c:v>107.42963216666668</c:v>
                </c:pt>
                <c:pt idx="2">
                  <c:v>115.41995133333334</c:v>
                </c:pt>
                <c:pt idx="3">
                  <c:v>110.39967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7-4BF6-8E96-7A664219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400415"/>
        <c:axId val="999394175"/>
      </c:barChart>
      <c:catAx>
        <c:axId val="99940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94175"/>
        <c:crosses val="autoZero"/>
        <c:auto val="1"/>
        <c:lblAlgn val="ctr"/>
        <c:lblOffset val="100"/>
        <c:noMultiLvlLbl val="0"/>
      </c:catAx>
      <c:valAx>
        <c:axId val="9993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Blur: Runtime</a:t>
            </a:r>
            <a:r>
              <a:rPr lang="en-GB" baseline="0"/>
              <a:t> for Execution to Completion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'double blur CPU'!$X$6</c:f>
              <c:strCache>
                <c:ptCount val="1"/>
                <c:pt idx="0">
                  <c:v>96B/Ckpt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blur CPU'!$Y$5:$AB$5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1641 ckpts / iter</c:v>
                </c:pt>
                <c:pt idx="3">
                  <c:v>3282 ckpts / iter</c:v>
                </c:pt>
              </c:strCache>
            </c:strRef>
          </c:cat>
          <c:val>
            <c:numRef>
              <c:f>'double blur CPU'!$Y$6:$AB$6</c:f>
              <c:numCache>
                <c:formatCode>0.00</c:formatCode>
                <c:ptCount val="4"/>
                <c:pt idx="0">
                  <c:v>1.80932493824313</c:v>
                </c:pt>
                <c:pt idx="1">
                  <c:v>1.7627253174119299</c:v>
                </c:pt>
                <c:pt idx="2">
                  <c:v>1.78520091532016</c:v>
                </c:pt>
                <c:pt idx="3">
                  <c:v>1.7477593548503301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B-4715-B5A4-13A2BA789D1F}"/>
            </c:ext>
          </c:extLst>
        </c:ser>
        <c:ser>
          <c:idx val="1"/>
          <c:order val="1"/>
          <c:tx>
            <c:strRef>
              <c:f>'double blur CPU'!$X$7</c:f>
              <c:strCache>
                <c:ptCount val="1"/>
                <c:pt idx="0">
                  <c:v>86MB/Ckpt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blur CPU'!$Y$5:$AB$5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1641 ckpts / iter</c:v>
                </c:pt>
                <c:pt idx="3">
                  <c:v>3282 ckpts / iter</c:v>
                </c:pt>
              </c:strCache>
            </c:strRef>
          </c:cat>
          <c:val>
            <c:numRef>
              <c:f>'double blur CPU'!$Y$7:$AB$7</c:f>
              <c:numCache>
                <c:formatCode>0.00</c:formatCode>
                <c:ptCount val="4"/>
                <c:pt idx="0">
                  <c:v>1.7500472365736299</c:v>
                </c:pt>
                <c:pt idx="1">
                  <c:v>1.7738790652722101</c:v>
                </c:pt>
                <c:pt idx="2">
                  <c:v>6.0848316276722301</c:v>
                </c:pt>
                <c:pt idx="3">
                  <c:v>10.2576206321997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B-4715-B5A4-13A2BA789D1F}"/>
            </c:ext>
          </c:extLst>
        </c:ser>
        <c:ser>
          <c:idx val="2"/>
          <c:order val="2"/>
          <c:tx>
            <c:strRef>
              <c:f>'double blur CPU'!$X$8</c:f>
              <c:strCache>
                <c:ptCount val="1"/>
                <c:pt idx="0">
                  <c:v>173MB/Ckpt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blur CPU'!$Y$5:$AB$5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1641 ckpts / iter</c:v>
                </c:pt>
                <c:pt idx="3">
                  <c:v>3282 ckpts / iter</c:v>
                </c:pt>
              </c:strCache>
            </c:strRef>
          </c:cat>
          <c:val>
            <c:numRef>
              <c:f>'double blur CPU'!$Y$8:$AB$8</c:f>
              <c:numCache>
                <c:formatCode>0.00</c:formatCode>
                <c:ptCount val="4"/>
                <c:pt idx="0">
                  <c:v>1.7828630920689601</c:v>
                </c:pt>
                <c:pt idx="1">
                  <c:v>1.7995147840883801</c:v>
                </c:pt>
                <c:pt idx="2">
                  <c:v>11.0727675487309</c:v>
                </c:pt>
                <c:pt idx="3">
                  <c:v>20.063804840378701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BB-4715-B5A4-13A2BA789D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8912928"/>
        <c:axId val="1808909184"/>
      </c:barChart>
      <c:catAx>
        <c:axId val="18089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09184"/>
        <c:crosses val="autoZero"/>
        <c:auto val="1"/>
        <c:lblAlgn val="ctr"/>
        <c:lblOffset val="100"/>
        <c:noMultiLvlLbl val="0"/>
      </c:catAx>
      <c:valAx>
        <c:axId val="1808909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Blur: Runtime for Restore &amp;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'double blur CPU'!$Z$32</c:f>
              <c:strCache>
                <c:ptCount val="1"/>
                <c:pt idx="0">
                  <c:v>1 ckpt/loop (outer)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blur CPU'!$Y$33:$Y$35</c:f>
              <c:strCache>
                <c:ptCount val="3"/>
                <c:pt idx="0">
                  <c:v>26.7MB/Ckpt</c:v>
                </c:pt>
                <c:pt idx="1">
                  <c:v>107MB/Ckpt</c:v>
                </c:pt>
                <c:pt idx="2">
                  <c:v>173MB/Ckpt</c:v>
                </c:pt>
              </c:strCache>
            </c:strRef>
          </c:cat>
          <c:val>
            <c:numRef>
              <c:f>'double blur CPU'!$Z$33:$Z$35</c:f>
              <c:numCache>
                <c:formatCode>0.00</c:formatCode>
                <c:ptCount val="3"/>
                <c:pt idx="0">
                  <c:v>19.587725666666671</c:v>
                </c:pt>
                <c:pt idx="1">
                  <c:v>71.299252666666661</c:v>
                </c:pt>
                <c:pt idx="2">
                  <c:v>108.82776616666666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3-47C6-91D0-63105EC40D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4931632"/>
        <c:axId val="1994925808"/>
      </c:barChart>
      <c:catAx>
        <c:axId val="19949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25808"/>
        <c:crosses val="autoZero"/>
        <c:auto val="1"/>
        <c:lblAlgn val="ctr"/>
        <c:lblOffset val="100"/>
        <c:noMultiLvlLbl val="0"/>
      </c:catAx>
      <c:valAx>
        <c:axId val="19949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Blur: Runtime</a:t>
            </a:r>
            <a:r>
              <a:rPr lang="en-GB" baseline="0"/>
              <a:t> for Restore &amp; Return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'double blur CPU'!$AF$32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'double blur CPU'!$AE$33:$AE$35</c:f>
              <c:strCache>
                <c:ptCount val="3"/>
                <c:pt idx="0">
                  <c:v>26.7MB/Ckpt</c:v>
                </c:pt>
                <c:pt idx="1">
                  <c:v>107MB/Ckpt</c:v>
                </c:pt>
                <c:pt idx="2">
                  <c:v>173MB/Ckpt</c:v>
                </c:pt>
              </c:strCache>
            </c:strRef>
          </c:cat>
          <c:val>
            <c:numRef>
              <c:f>'double blur CPU'!$AF$33:$AF$35</c:f>
              <c:numCache>
                <c:formatCode>0.00</c:formatCode>
                <c:ptCount val="3"/>
                <c:pt idx="0">
                  <c:v>19.587725666666671</c:v>
                </c:pt>
                <c:pt idx="1">
                  <c:v>71.299252666666661</c:v>
                </c:pt>
                <c:pt idx="2">
                  <c:v>108.82776616666666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3-45DB-A950-B72B839C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205888"/>
        <c:axId val="1815206304"/>
      </c:barChart>
      <c:lineChart>
        <c:grouping val="standard"/>
        <c:varyColors val="0"/>
        <c:ser>
          <c:idx val="1"/>
          <c:order val="1"/>
          <c:tx>
            <c:strRef>
              <c:f>'double blur CPU'!$AG$32</c:f>
              <c:strCache>
                <c:ptCount val="1"/>
                <c:pt idx="0">
                  <c:v>expected increase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'double blur CPU'!$AE$33:$AE$35</c:f>
              <c:strCache>
                <c:ptCount val="3"/>
                <c:pt idx="0">
                  <c:v>26.7MB/Ckpt</c:v>
                </c:pt>
                <c:pt idx="1">
                  <c:v>107MB/Ckpt</c:v>
                </c:pt>
                <c:pt idx="2">
                  <c:v>173MB/Ckpt</c:v>
                </c:pt>
              </c:strCache>
            </c:strRef>
          </c:cat>
          <c:val>
            <c:numRef>
              <c:f>'double blur CPU'!$AG$33:$AG$35</c:f>
              <c:numCache>
                <c:formatCode>0</c:formatCode>
                <c:ptCount val="3"/>
                <c:pt idx="0">
                  <c:v>0</c:v>
                </c:pt>
                <c:pt idx="1">
                  <c:v>400.74906367041206</c:v>
                </c:pt>
                <c:pt idx="2">
                  <c:v>647.94007490636704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3-45DB-A950-B72B839C0EA5}"/>
            </c:ext>
          </c:extLst>
        </c:ser>
        <c:ser>
          <c:idx val="2"/>
          <c:order val="2"/>
          <c:tx>
            <c:strRef>
              <c:f>'double blur CPU'!$AH$32</c:f>
              <c:strCache>
                <c:ptCount val="1"/>
                <c:pt idx="0">
                  <c:v>observed increase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'double blur CPU'!$AE$33:$AE$35</c:f>
              <c:strCache>
                <c:ptCount val="3"/>
                <c:pt idx="0">
                  <c:v>26.7MB/Ckpt</c:v>
                </c:pt>
                <c:pt idx="1">
                  <c:v>107MB/Ckpt</c:v>
                </c:pt>
                <c:pt idx="2">
                  <c:v>173MB/Ckpt</c:v>
                </c:pt>
              </c:strCache>
            </c:strRef>
          </c:cat>
          <c:val>
            <c:numRef>
              <c:f>'double blur CPU'!$AH$33:$AH$35</c:f>
              <c:numCache>
                <c:formatCode>0</c:formatCode>
                <c:ptCount val="3"/>
                <c:pt idx="0">
                  <c:v>0</c:v>
                </c:pt>
                <c:pt idx="1">
                  <c:v>363.99964896383995</c:v>
                </c:pt>
                <c:pt idx="2">
                  <c:v>555.59163947177308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3-45DB-A950-B72B839C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74768"/>
        <c:axId val="2120373520"/>
      </c:lineChart>
      <c:catAx>
        <c:axId val="18152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06304"/>
        <c:crosses val="autoZero"/>
        <c:auto val="1"/>
        <c:lblAlgn val="ctr"/>
        <c:lblOffset val="100"/>
        <c:noMultiLvlLbl val="0"/>
      </c:catAx>
      <c:valAx>
        <c:axId val="18152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05888"/>
        <c:crosses val="autoZero"/>
        <c:crossBetween val="between"/>
      </c:valAx>
      <c:valAx>
        <c:axId val="2120373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Increase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74768"/>
        <c:crosses val="max"/>
        <c:crossBetween val="between"/>
      </c:valAx>
      <c:catAx>
        <c:axId val="212037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037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LUD: Runtime</a:t>
            </a:r>
            <a:r>
              <a:rPr lang="en-GB" baseline="0"/>
              <a:t> vs Checkpoint</a:t>
            </a:r>
          </a:p>
          <a:p>
            <a:pPr>
              <a:defRPr/>
            </a:pPr>
            <a:r>
              <a:rPr lang="en-GB" baseline="0"/>
              <a:t>Sparsity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'ckpt freq vs restore time'!$R$7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'ckpt freq vs restore time'!$S$5:$U$5</c:f>
              <c:strCache>
                <c:ptCount val="3"/>
                <c:pt idx="0">
                  <c:v>1 ckpt / 3 iter</c:v>
                </c:pt>
                <c:pt idx="1">
                  <c:v>1 ckpt / 33 iter</c:v>
                </c:pt>
                <c:pt idx="2">
                  <c:v>1 ckpt / 333 iter</c:v>
                </c:pt>
              </c:strCache>
            </c:strRef>
          </c:cat>
          <c:val>
            <c:numRef>
              <c:f>'ckpt freq vs restore time'!$S$7:$U$7</c:f>
              <c:numCache>
                <c:formatCode>0</c:formatCode>
                <c:ptCount val="3"/>
                <c:pt idx="0">
                  <c:v>226.09778216666666</c:v>
                </c:pt>
                <c:pt idx="1">
                  <c:v>204.72371083333331</c:v>
                </c:pt>
                <c:pt idx="2">
                  <c:v>199.78208833333332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B-42F7-82C4-87E8D1C38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814735"/>
        <c:axId val="121816399"/>
      </c:barChart>
      <c:lineChart>
        <c:grouping val="standard"/>
        <c:varyColors val="0"/>
        <c:ser>
          <c:idx val="0"/>
          <c:order val="0"/>
          <c:tx>
            <c:strRef>
              <c:f>'ckpt freq vs restore time'!$R$6</c:f>
              <c:strCache>
                <c:ptCount val="1"/>
                <c:pt idx="0">
                  <c:v>iterations between each checkpoint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38470260250792"/>
                  <c:y val="-7.5979223130633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EE-4FCD-BF0A-C8889531071E}"/>
                </c:ext>
              </c:extLst>
            </c:dLbl>
            <c:dLbl>
              <c:idx val="1"/>
              <c:layout>
                <c:manualLayout>
                  <c:x val="-0.13536114862605028"/>
                  <c:y val="-9.02319909171338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EE-4FCD-BF0A-C8889531071E}"/>
                </c:ext>
              </c:extLst>
            </c:dLbl>
            <c:dLbl>
              <c:idx val="2"/>
              <c:layout>
                <c:manualLayout>
                  <c:x val="-0.13634406153101122"/>
                  <c:y val="-5.69755327486331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EE-4FCD-BF0A-C888953107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'ckpt freq vs restore time'!$S$5:$U$5</c:f>
              <c:strCache>
                <c:ptCount val="3"/>
                <c:pt idx="0">
                  <c:v>1 ckpt / 3 iter</c:v>
                </c:pt>
                <c:pt idx="1">
                  <c:v>1 ckpt / 33 iter</c:v>
                </c:pt>
                <c:pt idx="2">
                  <c:v>1 ckpt / 333 iter</c:v>
                </c:pt>
              </c:strCache>
            </c:strRef>
          </c:cat>
          <c:val>
            <c:numRef>
              <c:f>'ckpt freq vs restore time'!$S$6:$U$6</c:f>
              <c:numCache>
                <c:formatCode>General</c:formatCode>
                <c:ptCount val="3"/>
                <c:pt idx="0">
                  <c:v>3</c:v>
                </c:pt>
                <c:pt idx="1">
                  <c:v>33</c:v>
                </c:pt>
                <c:pt idx="2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B-42F7-82C4-87E8D1C38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00351"/>
        <c:axId val="181692031"/>
      </c:lineChart>
      <c:catAx>
        <c:axId val="1218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16399"/>
        <c:crosses val="autoZero"/>
        <c:auto val="1"/>
        <c:lblAlgn val="ctr"/>
        <c:lblOffset val="100"/>
        <c:noMultiLvlLbl val="0"/>
      </c:catAx>
      <c:valAx>
        <c:axId val="1218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14735"/>
        <c:crosses val="autoZero"/>
        <c:crossBetween val="between"/>
      </c:valAx>
      <c:valAx>
        <c:axId val="1816920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Iterations Between</a:t>
                </a:r>
              </a:p>
              <a:p>
                <a:pPr>
                  <a:defRPr/>
                </a:pPr>
                <a:r>
                  <a:rPr lang="en-GB" baseline="0"/>
                  <a:t>Each Checkpoint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0351"/>
        <c:crosses val="max"/>
        <c:crossBetween val="between"/>
      </c:valAx>
      <c:catAx>
        <c:axId val="181700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6920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LUD: </a:t>
            </a:r>
            <a:r>
              <a:rPr lang="en-GB" baseline="0"/>
              <a:t>Runtime (resumed) vs</a:t>
            </a:r>
          </a:p>
          <a:p>
            <a:pPr>
              <a:defRPr/>
            </a:pPr>
            <a:r>
              <a:rPr lang="en-GB" baseline="0"/>
              <a:t>Rollback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'ckpt freq vs restore time'!$L$7</c:f>
              <c:strCache>
                <c:ptCount val="1"/>
                <c:pt idx="0">
                  <c:v>post-restoration runtime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'ckpt freq vs restore time'!$M$5:$O$5</c:f>
              <c:strCache>
                <c:ptCount val="3"/>
                <c:pt idx="0">
                  <c:v>1 ckpt / 3 iter</c:v>
                </c:pt>
                <c:pt idx="1">
                  <c:v>1 ckpt / 33 iter</c:v>
                </c:pt>
                <c:pt idx="2">
                  <c:v>1 ckpt / 333 iter</c:v>
                </c:pt>
              </c:strCache>
            </c:strRef>
          </c:cat>
          <c:val>
            <c:numRef>
              <c:f>'ckpt freq vs restore time'!$M$7:$O$7</c:f>
              <c:numCache>
                <c:formatCode>0.00</c:formatCode>
                <c:ptCount val="3"/>
                <c:pt idx="0">
                  <c:v>1.0518063333333332</c:v>
                </c:pt>
                <c:pt idx="1">
                  <c:v>1.7402051666666667</c:v>
                </c:pt>
                <c:pt idx="2">
                  <c:v>65.120055166666646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0-45CE-934C-E4D312D3C5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1721151"/>
        <c:axId val="181722399"/>
      </c:barChart>
      <c:lineChart>
        <c:grouping val="standard"/>
        <c:varyColors val="0"/>
        <c:ser>
          <c:idx val="0"/>
          <c:order val="0"/>
          <c:tx>
            <c:strRef>
              <c:f>'ckpt freq vs restore time'!$L$6</c:f>
              <c:strCache>
                <c:ptCount val="1"/>
                <c:pt idx="0">
                  <c:v>remaining iters after restore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2297226293520676E-2"/>
                  <c:y val="-9.5202474690663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DB-4E81-A2C2-D38908D7CEDE}"/>
                </c:ext>
              </c:extLst>
            </c:dLbl>
            <c:dLbl>
              <c:idx val="1"/>
              <c:layout>
                <c:manualLayout>
                  <c:x val="-0.12840131633527835"/>
                  <c:y val="-6.1869141357330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DB-4E81-A2C2-D38908D7CEDE}"/>
                </c:ext>
              </c:extLst>
            </c:dLbl>
            <c:dLbl>
              <c:idx val="2"/>
              <c:layout>
                <c:manualLayout>
                  <c:x val="-0.1399209092668898"/>
                  <c:y val="-6.6631046119235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DB-4E81-A2C2-D38908D7C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'ckpt freq vs restore time'!$M$5:$O$5</c:f>
              <c:strCache>
                <c:ptCount val="3"/>
                <c:pt idx="0">
                  <c:v>1 ckpt / 3 iter</c:v>
                </c:pt>
                <c:pt idx="1">
                  <c:v>1 ckpt / 33 iter</c:v>
                </c:pt>
                <c:pt idx="2">
                  <c:v>1 ckpt / 333 iter</c:v>
                </c:pt>
              </c:strCache>
            </c:strRef>
          </c:cat>
          <c:val>
            <c:numRef>
              <c:f>'ckpt freq vs restore time'!$M$6:$O$6</c:f>
              <c:numCache>
                <c:formatCode>General</c:formatCode>
                <c:ptCount val="3"/>
                <c:pt idx="0">
                  <c:v>2</c:v>
                </c:pt>
                <c:pt idx="1">
                  <c:v>17</c:v>
                </c:pt>
                <c:pt idx="2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0-45CE-934C-E4D312D3C5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095951"/>
        <c:axId val="109094703"/>
      </c:lineChart>
      <c:catAx>
        <c:axId val="1817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2399"/>
        <c:crosses val="autoZero"/>
        <c:auto val="1"/>
        <c:lblAlgn val="ctr"/>
        <c:lblOffset val="100"/>
        <c:noMultiLvlLbl val="0"/>
      </c:catAx>
      <c:valAx>
        <c:axId val="1817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1151"/>
        <c:crosses val="autoZero"/>
        <c:crossBetween val="between"/>
      </c:valAx>
      <c:valAx>
        <c:axId val="109094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Remaining</a:t>
                </a:r>
                <a:r>
                  <a:rPr lang="en-GB" baseline="0"/>
                  <a:t> Iterations</a:t>
                </a:r>
              </a:p>
              <a:p>
                <a:pPr>
                  <a:defRPr/>
                </a:pPr>
                <a:r>
                  <a:rPr lang="en-GB"/>
                  <a:t>Until Exit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5951"/>
        <c:crosses val="max"/>
        <c:crossBetween val="between"/>
      </c:valAx>
      <c:catAx>
        <c:axId val="109095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094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Cholesky:</a:t>
            </a:r>
            <a:r>
              <a:rPr lang="en-GB" baseline="0"/>
              <a:t> Runtime (resumed) vs</a:t>
            </a:r>
          </a:p>
          <a:p>
            <a:pPr>
              <a:defRPr/>
            </a:pPr>
            <a:r>
              <a:rPr lang="en-GB" baseline="0"/>
              <a:t>Rollback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'ckpt freq vs restore time'!$L$28</c:f>
              <c:strCache>
                <c:ptCount val="1"/>
                <c:pt idx="0">
                  <c:v>post-restoration runtime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'ckpt freq vs restore time'!$M$26:$O$26</c:f>
              <c:strCache>
                <c:ptCount val="3"/>
                <c:pt idx="0">
                  <c:v>1 ckpt / 3 iter</c:v>
                </c:pt>
                <c:pt idx="1">
                  <c:v>1 ckpt / 33 iter</c:v>
                </c:pt>
                <c:pt idx="2">
                  <c:v>1 ckpt / 333 iter</c:v>
                </c:pt>
              </c:strCache>
            </c:strRef>
          </c:cat>
          <c:val>
            <c:numRef>
              <c:f>'ckpt freq vs restore time'!$M$28:$O$28</c:f>
              <c:numCache>
                <c:formatCode>0.00</c:formatCode>
                <c:ptCount val="3"/>
                <c:pt idx="0">
                  <c:v>1.9527043333333334</c:v>
                </c:pt>
                <c:pt idx="1">
                  <c:v>2.3073636666666664</c:v>
                </c:pt>
                <c:pt idx="2">
                  <c:v>31.381552666666668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3-4C66-BF0B-F012D1E1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733775"/>
        <c:axId val="181739183"/>
      </c:barChart>
      <c:lineChart>
        <c:grouping val="standard"/>
        <c:varyColors val="0"/>
        <c:ser>
          <c:idx val="0"/>
          <c:order val="0"/>
          <c:tx>
            <c:strRef>
              <c:f>'ckpt freq vs restore time'!$L$27</c:f>
              <c:strCache>
                <c:ptCount val="1"/>
                <c:pt idx="0">
                  <c:v>remaining iters after restore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2089343405817981E-2"/>
                  <c:y val="-9.5202474690663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1C-4E80-AA59-21C9F04E9DD2}"/>
                </c:ext>
              </c:extLst>
            </c:dLbl>
            <c:dLbl>
              <c:idx val="1"/>
              <c:layout>
                <c:manualLayout>
                  <c:x val="-0.11759963335994104"/>
                  <c:y val="-6.1869141357330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1C-4E80-AA59-21C9F04E9DD2}"/>
                </c:ext>
              </c:extLst>
            </c:dLbl>
            <c:dLbl>
              <c:idx val="2"/>
              <c:layout>
                <c:manualLayout>
                  <c:x val="-0.12558911977414441"/>
                  <c:y val="-7.6154855643044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1C-4E80-AA59-21C9F04E9D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'ckpt freq vs restore time'!$M$26:$O$26</c:f>
              <c:strCache>
                <c:ptCount val="3"/>
                <c:pt idx="0">
                  <c:v>1 ckpt / 3 iter</c:v>
                </c:pt>
                <c:pt idx="1">
                  <c:v>1 ckpt / 33 iter</c:v>
                </c:pt>
                <c:pt idx="2">
                  <c:v>1 ckpt / 333 iter</c:v>
                </c:pt>
              </c:strCache>
            </c:strRef>
          </c:cat>
          <c:val>
            <c:numRef>
              <c:f>'ckpt freq vs restore time'!$M$27:$O$27</c:f>
              <c:numCache>
                <c:formatCode>General</c:formatCode>
                <c:ptCount val="3"/>
                <c:pt idx="0">
                  <c:v>2</c:v>
                </c:pt>
                <c:pt idx="1">
                  <c:v>17</c:v>
                </c:pt>
                <c:pt idx="2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3-4C66-BF0B-F012D1E1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74047"/>
        <c:axId val="183384863"/>
      </c:lineChart>
      <c:catAx>
        <c:axId val="18173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9183"/>
        <c:crosses val="autoZero"/>
        <c:auto val="1"/>
        <c:lblAlgn val="ctr"/>
        <c:lblOffset val="100"/>
        <c:noMultiLvlLbl val="0"/>
      </c:catAx>
      <c:valAx>
        <c:axId val="1817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3775"/>
        <c:crosses val="autoZero"/>
        <c:crossBetween val="between"/>
      </c:valAx>
      <c:valAx>
        <c:axId val="183384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Remaining Itererations</a:t>
                </a:r>
              </a:p>
              <a:p>
                <a:pPr>
                  <a:defRPr/>
                </a:pPr>
                <a:r>
                  <a:rPr lang="en-GB"/>
                  <a:t>Until</a:t>
                </a:r>
                <a:r>
                  <a:rPr lang="en-GB" baseline="0"/>
                  <a:t> Exit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4047"/>
        <c:crosses val="max"/>
        <c:crossBetween val="between"/>
      </c:valAx>
      <c:catAx>
        <c:axId val="183374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384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Cholesky: Runtime vs Checkpoint</a:t>
            </a:r>
            <a:endParaRPr lang="en-GB" baseline="0"/>
          </a:p>
          <a:p>
            <a:pPr>
              <a:defRPr/>
            </a:pPr>
            <a:r>
              <a:rPr lang="en-GB" baseline="0"/>
              <a:t>Sparsity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'ckpt freq vs restore time'!$R$28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'ckpt freq vs restore time'!$S$26:$U$26</c:f>
              <c:strCache>
                <c:ptCount val="3"/>
                <c:pt idx="0">
                  <c:v>1 ckpt / 3 iter</c:v>
                </c:pt>
                <c:pt idx="1">
                  <c:v>1 ckpt / 33 iter</c:v>
                </c:pt>
                <c:pt idx="2">
                  <c:v>1 ckpt / 333 iter</c:v>
                </c:pt>
              </c:strCache>
            </c:strRef>
          </c:cat>
          <c:val>
            <c:numRef>
              <c:f>'ckpt freq vs restore time'!$S$28:$U$28</c:f>
              <c:numCache>
                <c:formatCode>0</c:formatCode>
                <c:ptCount val="3"/>
                <c:pt idx="0">
                  <c:v>145.82160433333334</c:v>
                </c:pt>
                <c:pt idx="1">
                  <c:v>119.56217400000001</c:v>
                </c:pt>
                <c:pt idx="2">
                  <c:v>107.16235766666667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D-48DF-99D9-048265371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4349615"/>
        <c:axId val="274341295"/>
      </c:barChart>
      <c:lineChart>
        <c:grouping val="standard"/>
        <c:varyColors val="0"/>
        <c:ser>
          <c:idx val="0"/>
          <c:order val="0"/>
          <c:tx>
            <c:strRef>
              <c:f>'ckpt freq vs restore time'!$R$27</c:f>
              <c:strCache>
                <c:ptCount val="1"/>
                <c:pt idx="0">
                  <c:v>iterations between each checkpoint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666665187327354"/>
                  <c:y val="-8.53737588851216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6A-4957-865C-146B64DBB947}"/>
                </c:ext>
              </c:extLst>
            </c:dLbl>
            <c:dLbl>
              <c:idx val="1"/>
              <c:layout>
                <c:manualLayout>
                  <c:x val="-0.12526638509291962"/>
                  <c:y val="-9.486367584834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6A-4957-865C-146B64DBB947}"/>
                </c:ext>
              </c:extLst>
            </c:dLbl>
            <c:dLbl>
              <c:idx val="2"/>
              <c:layout>
                <c:manualLayout>
                  <c:x val="-0.11920738108955005"/>
                  <c:y val="-6.1648966477055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6A-4957-865C-146B64DB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'ckpt freq vs restore time'!$S$26:$U$26</c:f>
              <c:strCache>
                <c:ptCount val="3"/>
                <c:pt idx="0">
                  <c:v>1 ckpt / 3 iter</c:v>
                </c:pt>
                <c:pt idx="1">
                  <c:v>1 ckpt / 33 iter</c:v>
                </c:pt>
                <c:pt idx="2">
                  <c:v>1 ckpt / 333 iter</c:v>
                </c:pt>
              </c:strCache>
            </c:strRef>
          </c:cat>
          <c:val>
            <c:numRef>
              <c:f>'ckpt freq vs restore time'!$S$27:$U$27</c:f>
              <c:numCache>
                <c:formatCode>General</c:formatCode>
                <c:ptCount val="3"/>
                <c:pt idx="0">
                  <c:v>3</c:v>
                </c:pt>
                <c:pt idx="1">
                  <c:v>33</c:v>
                </c:pt>
                <c:pt idx="2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D-48DF-99D9-048265371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337551"/>
        <c:axId val="274347119"/>
      </c:lineChart>
      <c:catAx>
        <c:axId val="27434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41295"/>
        <c:crosses val="autoZero"/>
        <c:auto val="1"/>
        <c:lblAlgn val="ctr"/>
        <c:lblOffset val="100"/>
        <c:noMultiLvlLbl val="0"/>
      </c:catAx>
      <c:valAx>
        <c:axId val="27434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49615"/>
        <c:crosses val="autoZero"/>
        <c:crossBetween val="between"/>
      </c:valAx>
      <c:valAx>
        <c:axId val="2743471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 Between</a:t>
                </a:r>
                <a:r>
                  <a:rPr lang="en-GB" baseline="0"/>
                  <a:t> </a:t>
                </a:r>
              </a:p>
              <a:p>
                <a:pPr>
                  <a:defRPr/>
                </a:pPr>
                <a:r>
                  <a:rPr lang="en-GB" baseline="0"/>
                  <a:t>Each Checkpoint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37551"/>
        <c:crosses val="max"/>
        <c:crossBetween val="between"/>
      </c:valAx>
      <c:catAx>
        <c:axId val="274337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347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LUD: Runtime for Restore</a:t>
            </a:r>
          </a:p>
          <a:p>
            <a:pPr>
              <a:defRPr/>
            </a:pPr>
            <a:r>
              <a:rPr lang="en-GB"/>
              <a:t>&amp; Return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'double lud overheads CPU'!$Q$70</c:f>
              <c:strCache>
                <c:ptCount val="1"/>
                <c:pt idx="0">
                  <c:v>0.52MB/Ckpt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lud overheads CPU'!$R$69:$U$69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1024 ckpts / iter</c:v>
                </c:pt>
                <c:pt idx="3">
                  <c:v>2048 ckpts / iter</c:v>
                </c:pt>
              </c:strCache>
            </c:strRef>
          </c:cat>
          <c:val>
            <c:numRef>
              <c:f>'double lud overheads CPU'!$R$70:$U$70</c:f>
              <c:numCache>
                <c:formatCode>0.00</c:formatCode>
                <c:ptCount val="4"/>
                <c:pt idx="0">
                  <c:v>0.34964166666666668</c:v>
                </c:pt>
                <c:pt idx="1">
                  <c:v>0.38373499999999999</c:v>
                </c:pt>
                <c:pt idx="2">
                  <c:v>0.35508683333333341</c:v>
                </c:pt>
                <c:pt idx="3">
                  <c:v>0.39885033333333342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A-45C9-A398-2781AC684E60}"/>
            </c:ext>
          </c:extLst>
        </c:ser>
        <c:ser>
          <c:idx val="1"/>
          <c:order val="1"/>
          <c:tx>
            <c:strRef>
              <c:f>'double lud overheads CPU'!$Q$71</c:f>
              <c:strCache>
                <c:ptCount val="1"/>
                <c:pt idx="0">
                  <c:v>2.10MB/Ckpt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lud overheads CPU'!$R$69:$U$69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1024 ckpts / iter</c:v>
                </c:pt>
                <c:pt idx="3">
                  <c:v>2048 ckpts / iter</c:v>
                </c:pt>
              </c:strCache>
            </c:strRef>
          </c:cat>
          <c:val>
            <c:numRef>
              <c:f>'double lud overheads CPU'!$R$71:$U$71</c:f>
              <c:numCache>
                <c:formatCode>0.00</c:formatCode>
                <c:ptCount val="4"/>
                <c:pt idx="0">
                  <c:v>1.0469021666666665</c:v>
                </c:pt>
                <c:pt idx="1">
                  <c:v>1.0730255</c:v>
                </c:pt>
                <c:pt idx="2">
                  <c:v>1.0500353333333332</c:v>
                </c:pt>
                <c:pt idx="3">
                  <c:v>1.2411701666666666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A-45C9-A398-2781AC684E60}"/>
            </c:ext>
          </c:extLst>
        </c:ser>
        <c:ser>
          <c:idx val="2"/>
          <c:order val="2"/>
          <c:tx>
            <c:strRef>
              <c:f>'double lud overheads CPU'!$Q$72</c:f>
              <c:strCache>
                <c:ptCount val="1"/>
                <c:pt idx="0">
                  <c:v>8.39MB/Ckpt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lud overheads CPU'!$R$69:$U$69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1024 ckpts / iter</c:v>
                </c:pt>
                <c:pt idx="3">
                  <c:v>2048 ckpts / iter</c:v>
                </c:pt>
              </c:strCache>
            </c:strRef>
          </c:cat>
          <c:val>
            <c:numRef>
              <c:f>'double lud overheads CPU'!$R$72:$U$72</c:f>
              <c:numCache>
                <c:formatCode>0.00</c:formatCode>
                <c:ptCount val="4"/>
                <c:pt idx="0">
                  <c:v>4.7685508333333333</c:v>
                </c:pt>
                <c:pt idx="1">
                  <c:v>4.8407648333333331</c:v>
                </c:pt>
                <c:pt idx="2">
                  <c:v>4.9481000000000002</c:v>
                </c:pt>
                <c:pt idx="3">
                  <c:v>5.0081709999999999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9A-45C9-A398-2781AC684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697999"/>
        <c:axId val="960700911"/>
      </c:barChart>
      <c:catAx>
        <c:axId val="9606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00911"/>
        <c:crosses val="autoZero"/>
        <c:auto val="1"/>
        <c:lblAlgn val="ctr"/>
        <c:lblOffset val="100"/>
        <c:noMultiLvlLbl val="0"/>
      </c:catAx>
      <c:valAx>
        <c:axId val="9607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Blur:</a:t>
            </a:r>
            <a:r>
              <a:rPr lang="en-GB" baseline="0"/>
              <a:t> Runtime (resumed) vs</a:t>
            </a:r>
          </a:p>
          <a:p>
            <a:pPr>
              <a:defRPr/>
            </a:pPr>
            <a:r>
              <a:rPr lang="en-GB" baseline="0"/>
              <a:t>Rollback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'ckpt freq vs restore time'!$L$48</c:f>
              <c:strCache>
                <c:ptCount val="1"/>
                <c:pt idx="0">
                  <c:v>post-restoration runtime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'ckpt freq vs restore time'!$M$46:$O$46</c:f>
              <c:strCache>
                <c:ptCount val="3"/>
                <c:pt idx="0">
                  <c:v>1 ckpt / 3 iter</c:v>
                </c:pt>
                <c:pt idx="1">
                  <c:v>1 ckpt / 33 iter</c:v>
                </c:pt>
                <c:pt idx="2">
                  <c:v>1 ckpt / 333 iter</c:v>
                </c:pt>
              </c:strCache>
            </c:strRef>
          </c:cat>
          <c:val>
            <c:numRef>
              <c:f>'ckpt freq vs restore time'!$M$48:$O$48</c:f>
              <c:numCache>
                <c:formatCode>0</c:formatCode>
                <c:ptCount val="3"/>
                <c:pt idx="0">
                  <c:v>125.68534666666667</c:v>
                </c:pt>
                <c:pt idx="1">
                  <c:v>164.09881516666667</c:v>
                </c:pt>
                <c:pt idx="2">
                  <c:v>2358.0621406666664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1-46BA-B4BD-4790B50B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728223"/>
        <c:axId val="205731967"/>
      </c:barChart>
      <c:lineChart>
        <c:grouping val="standard"/>
        <c:varyColors val="0"/>
        <c:ser>
          <c:idx val="0"/>
          <c:order val="0"/>
          <c:tx>
            <c:strRef>
              <c:f>'ckpt freq vs restore time'!$L$47</c:f>
              <c:strCache>
                <c:ptCount val="1"/>
                <c:pt idx="0">
                  <c:v>remaining iters after restore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04391576927567"/>
                  <c:y val="-5.6904007995441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3A-4F00-95C1-26CEE02F1853}"/>
                </c:ext>
              </c:extLst>
            </c:dLbl>
            <c:dLbl>
              <c:idx val="1"/>
              <c:layout>
                <c:manualLayout>
                  <c:x val="-0.14250327409621388"/>
                  <c:y val="-0.109098551293188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3A-4F00-95C1-26CEE02F1853}"/>
                </c:ext>
              </c:extLst>
            </c:dLbl>
            <c:dLbl>
              <c:idx val="2"/>
              <c:layout>
                <c:manualLayout>
                  <c:x val="-0.11889326418678201"/>
                  <c:y val="-7.5883841921894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3A-4F00-95C1-26CEE02F18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'ckpt freq vs restore time'!$M$46:$O$46</c:f>
              <c:strCache>
                <c:ptCount val="3"/>
                <c:pt idx="0">
                  <c:v>1 ckpt / 3 iter</c:v>
                </c:pt>
                <c:pt idx="1">
                  <c:v>1 ckpt / 33 iter</c:v>
                </c:pt>
                <c:pt idx="2">
                  <c:v>1 ckpt / 333 iter</c:v>
                </c:pt>
              </c:strCache>
            </c:strRef>
          </c:cat>
          <c:val>
            <c:numRef>
              <c:f>'ckpt freq vs restore time'!$M$47:$O$47</c:f>
              <c:numCache>
                <c:formatCode>General</c:formatCode>
                <c:ptCount val="3"/>
                <c:pt idx="0">
                  <c:v>2</c:v>
                </c:pt>
                <c:pt idx="1">
                  <c:v>23</c:v>
                </c:pt>
                <c:pt idx="2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1-46BA-B4BD-4790B50B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21279"/>
        <c:axId val="315430015"/>
      </c:lineChart>
      <c:catAx>
        <c:axId val="2057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1967"/>
        <c:crosses val="autoZero"/>
        <c:auto val="1"/>
        <c:lblAlgn val="ctr"/>
        <c:lblOffset val="100"/>
        <c:noMultiLvlLbl val="0"/>
      </c:catAx>
      <c:valAx>
        <c:axId val="2057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8223"/>
        <c:crosses val="autoZero"/>
        <c:crossBetween val="between"/>
      </c:valAx>
      <c:valAx>
        <c:axId val="315430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Remaining Iterations</a:t>
                </a:r>
                <a:endParaRPr lang="en-GB" baseline="0"/>
              </a:p>
              <a:p>
                <a:pPr>
                  <a:defRPr/>
                </a:pPr>
                <a:r>
                  <a:rPr lang="en-GB" baseline="0"/>
                  <a:t>Until Exit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21279"/>
        <c:crosses val="max"/>
        <c:crossBetween val="between"/>
      </c:valAx>
      <c:catAx>
        <c:axId val="315421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30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Blur: Runtime vs Checkpoint</a:t>
            </a:r>
          </a:p>
          <a:p>
            <a:pPr>
              <a:defRPr/>
            </a:pPr>
            <a:r>
              <a:rPr lang="en-GB"/>
              <a:t>Sparsity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'ckpt freq vs restore time'!$R$48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'ckpt freq vs restore time'!$S$46:$U$46</c:f>
              <c:strCache>
                <c:ptCount val="3"/>
                <c:pt idx="0">
                  <c:v>1 ckpt / 3 iter</c:v>
                </c:pt>
                <c:pt idx="1">
                  <c:v>1 ckpt / 33 iter</c:v>
                </c:pt>
                <c:pt idx="2">
                  <c:v>1 ckpt / 333 iter</c:v>
                </c:pt>
              </c:strCache>
            </c:strRef>
          </c:cat>
          <c:val>
            <c:numRef>
              <c:f>'ckpt freq vs restore time'!$S$48:$U$48</c:f>
              <c:numCache>
                <c:formatCode>0</c:formatCode>
                <c:ptCount val="3"/>
                <c:pt idx="0">
                  <c:v>28689.77403816667</c:v>
                </c:pt>
                <c:pt idx="1">
                  <c:v>12035.372023833332</c:v>
                </c:pt>
                <c:pt idx="2">
                  <c:v>10583.062762333333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B-4D9A-A509-FBA0C636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834303"/>
        <c:axId val="205839711"/>
      </c:barChart>
      <c:lineChart>
        <c:grouping val="standard"/>
        <c:varyColors val="0"/>
        <c:ser>
          <c:idx val="0"/>
          <c:order val="0"/>
          <c:tx>
            <c:strRef>
              <c:f>'ckpt freq vs restore time'!$R$47</c:f>
              <c:strCache>
                <c:ptCount val="1"/>
                <c:pt idx="0">
                  <c:v>iterations between each checkpoint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075735885785389"/>
                  <c:y val="-0.109098551293187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27-4605-845E-A650A3611A95}"/>
                </c:ext>
              </c:extLst>
            </c:dLbl>
            <c:dLbl>
              <c:idx val="1"/>
              <c:layout>
                <c:manualLayout>
                  <c:x val="-0.13231173858520981"/>
                  <c:y val="-8.53737588851215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27-4605-845E-A650A3611A95}"/>
                </c:ext>
              </c:extLst>
            </c:dLbl>
            <c:dLbl>
              <c:idx val="2"/>
              <c:layout>
                <c:manualLayout>
                  <c:x val="-0.1403434415664207"/>
                  <c:y val="-4.74140910322153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27-4605-845E-A650A3611A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'ckpt freq vs restore time'!$S$46:$U$46</c:f>
              <c:strCache>
                <c:ptCount val="3"/>
                <c:pt idx="0">
                  <c:v>1 ckpt / 3 iter</c:v>
                </c:pt>
                <c:pt idx="1">
                  <c:v>1 ckpt / 33 iter</c:v>
                </c:pt>
                <c:pt idx="2">
                  <c:v>1 ckpt / 333 iter</c:v>
                </c:pt>
              </c:strCache>
            </c:strRef>
          </c:cat>
          <c:val>
            <c:numRef>
              <c:f>'ckpt freq vs restore time'!$S$47:$U$47</c:f>
              <c:numCache>
                <c:formatCode>General</c:formatCode>
                <c:ptCount val="3"/>
                <c:pt idx="0">
                  <c:v>3</c:v>
                </c:pt>
                <c:pt idx="1">
                  <c:v>33</c:v>
                </c:pt>
                <c:pt idx="2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B-4D9A-A509-FBA0C636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74527"/>
        <c:axId val="315489087"/>
      </c:lineChart>
      <c:catAx>
        <c:axId val="2058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9711"/>
        <c:crosses val="autoZero"/>
        <c:auto val="1"/>
        <c:lblAlgn val="ctr"/>
        <c:lblOffset val="100"/>
        <c:noMultiLvlLbl val="0"/>
      </c:catAx>
      <c:valAx>
        <c:axId val="20583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4303"/>
        <c:crosses val="autoZero"/>
        <c:crossBetween val="between"/>
      </c:valAx>
      <c:valAx>
        <c:axId val="3154890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  <a:r>
                  <a:rPr lang="en-GB" baseline="0"/>
                  <a:t> Between</a:t>
                </a:r>
              </a:p>
              <a:p>
                <a:pPr>
                  <a:defRPr/>
                </a:pPr>
                <a:r>
                  <a:rPr lang="en-GB" baseline="0"/>
                  <a:t>Each Checkpoint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74527"/>
        <c:crosses val="max"/>
        <c:crossBetween val="between"/>
      </c:valAx>
      <c:catAx>
        <c:axId val="315474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89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Speedup vs Resume-time Slowdown</a:t>
            </a:r>
          </a:p>
          <a:p>
            <a:pPr>
              <a:defRPr/>
            </a:pPr>
            <a:r>
              <a:rPr lang="en-GB" baseline="0"/>
              <a:t>(from n = 3 to 33)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'ckpt freq vs restore time'!$M$67</c:f>
              <c:strCache>
                <c:ptCount val="1"/>
                <c:pt idx="0">
                  <c:v>% speedup/iter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'ckpt freq vs restore time'!$L$68:$L$70</c:f>
              <c:strCache>
                <c:ptCount val="3"/>
                <c:pt idx="0">
                  <c:v>LUD</c:v>
                </c:pt>
                <c:pt idx="1">
                  <c:v>Cholesky</c:v>
                </c:pt>
                <c:pt idx="2">
                  <c:v>Blur</c:v>
                </c:pt>
              </c:strCache>
            </c:strRef>
          </c:cat>
          <c:val>
            <c:numRef>
              <c:f>'ckpt freq vs restore time'!$M$68:$M$70</c:f>
              <c:numCache>
                <c:formatCode>0.00</c:formatCode>
                <c:ptCount val="3"/>
                <c:pt idx="0">
                  <c:v>0.31511545032283977</c:v>
                </c:pt>
                <c:pt idx="1">
                  <c:v>0.60026382815235313</c:v>
                </c:pt>
                <c:pt idx="2">
                  <c:v>1.9349986272899422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C-4317-BB8A-D67A82C4EC33}"/>
            </c:ext>
          </c:extLst>
        </c:ser>
        <c:ser>
          <c:idx val="1"/>
          <c:order val="1"/>
          <c:tx>
            <c:strRef>
              <c:f>'ckpt freq vs restore time'!$N$67</c:f>
              <c:strCache>
                <c:ptCount val="1"/>
                <c:pt idx="0">
                  <c:v>% slowdown/iter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'ckpt freq vs restore time'!$L$68:$L$70</c:f>
              <c:strCache>
                <c:ptCount val="3"/>
                <c:pt idx="0">
                  <c:v>LUD</c:v>
                </c:pt>
                <c:pt idx="1">
                  <c:v>Cholesky</c:v>
                </c:pt>
                <c:pt idx="2">
                  <c:v>Blur</c:v>
                </c:pt>
              </c:strCache>
            </c:strRef>
          </c:cat>
          <c:val>
            <c:numRef>
              <c:f>'ckpt freq vs restore time'!$N$68:$N$70</c:f>
              <c:numCache>
                <c:formatCode>0.00</c:formatCode>
                <c:ptCount val="3"/>
                <c:pt idx="0">
                  <c:v>2.18164000829473</c:v>
                </c:pt>
                <c:pt idx="1">
                  <c:v>0.60541565745374482</c:v>
                </c:pt>
                <c:pt idx="2">
                  <c:v>1.0187734560623931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C-4317-BB8A-D67A82C4E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0910800"/>
        <c:axId val="1260926192"/>
      </c:barChart>
      <c:catAx>
        <c:axId val="12609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26192"/>
        <c:crosses val="autoZero"/>
        <c:auto val="1"/>
        <c:lblAlgn val="ctr"/>
        <c:lblOffset val="100"/>
        <c:noMultiLvlLbl val="0"/>
      </c:catAx>
      <c:valAx>
        <c:axId val="12609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runtime change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 Speedup</a:t>
            </a:r>
            <a:r>
              <a:rPr lang="en-GB" baseline="0"/>
              <a:t> vs Resume-time Slowdown</a:t>
            </a:r>
          </a:p>
          <a:p>
            <a:pPr>
              <a:defRPr/>
            </a:pPr>
            <a:r>
              <a:rPr lang="en-GB" baseline="0"/>
              <a:t>(from n = 33 to 333)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'ckpt freq vs restore time'!$Q$67</c:f>
              <c:strCache>
                <c:ptCount val="1"/>
                <c:pt idx="0">
                  <c:v>% speedup/iter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'ckpt freq vs restore time'!$P$68:$P$70</c:f>
              <c:strCache>
                <c:ptCount val="3"/>
                <c:pt idx="0">
                  <c:v>LUD</c:v>
                </c:pt>
                <c:pt idx="1">
                  <c:v>Cholesky</c:v>
                </c:pt>
                <c:pt idx="2">
                  <c:v>Blur</c:v>
                </c:pt>
              </c:strCache>
            </c:strRef>
          </c:cat>
          <c:val>
            <c:numRef>
              <c:f>'ckpt freq vs restore time'!$Q$68:$Q$70</c:f>
              <c:numCache>
                <c:formatCode>0</c:formatCode>
                <c:ptCount val="3"/>
                <c:pt idx="0">
                  <c:v>8.0460025528796653</c:v>
                </c:pt>
                <c:pt idx="1">
                  <c:v>34.570064869438689</c:v>
                </c:pt>
                <c:pt idx="2">
                  <c:v>40.223358796720994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6-4295-820F-B32C63071FC1}"/>
            </c:ext>
          </c:extLst>
        </c:ser>
        <c:ser>
          <c:idx val="1"/>
          <c:order val="1"/>
          <c:tx>
            <c:strRef>
              <c:f>'ckpt freq vs restore time'!$R$67</c:f>
              <c:strCache>
                <c:ptCount val="1"/>
                <c:pt idx="0">
                  <c:v>% slowdown/iter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'ckpt freq vs restore time'!$P$68:$P$70</c:f>
              <c:strCache>
                <c:ptCount val="3"/>
                <c:pt idx="0">
                  <c:v>LUD</c:v>
                </c:pt>
                <c:pt idx="1">
                  <c:v>Cholesky</c:v>
                </c:pt>
                <c:pt idx="2">
                  <c:v>Blur</c:v>
                </c:pt>
              </c:strCache>
            </c:strRef>
          </c:cat>
          <c:val>
            <c:numRef>
              <c:f>'ckpt freq vs restore time'!$R$68:$R$70</c:f>
              <c:numCache>
                <c:formatCode>0</c:formatCode>
                <c:ptCount val="3"/>
                <c:pt idx="0">
                  <c:v>12140.302230646937</c:v>
                </c:pt>
                <c:pt idx="1">
                  <c:v>4200.2032333871375</c:v>
                </c:pt>
                <c:pt idx="2">
                  <c:v>4456.5898160643937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6-4295-820F-B32C63071F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3400880"/>
        <c:axId val="1263401296"/>
      </c:barChart>
      <c:catAx>
        <c:axId val="1263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01296"/>
        <c:crosses val="autoZero"/>
        <c:auto val="1"/>
        <c:lblAlgn val="ctr"/>
        <c:lblOffset val="100"/>
        <c:noMultiLvlLbl val="0"/>
      </c:catAx>
      <c:valAx>
        <c:axId val="126340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change  (E-3 %)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LUD: Runtime vs Checkpoint</a:t>
            </a:r>
            <a:r>
              <a:rPr lang="en-GB" baseline="0"/>
              <a:t> Interval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sparse_ckpting!$Q$7</c:f>
              <c:strCache>
                <c:ptCount val="1"/>
                <c:pt idx="0">
                  <c:v>runtime without migration (T_full)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sparse_ckpting!$P$8:$P$11</c:f>
              <c:strCache>
                <c:ptCount val="4"/>
                <c:pt idx="0">
                  <c:v>512 ckpt/exec</c:v>
                </c:pt>
                <c:pt idx="1">
                  <c:v>64 ckpt/exec</c:v>
                </c:pt>
                <c:pt idx="2">
                  <c:v>16 ckpt/exec</c:v>
                </c:pt>
                <c:pt idx="3">
                  <c:v>8 ckpt/exec</c:v>
                </c:pt>
              </c:strCache>
            </c:strRef>
          </c:cat>
          <c:val>
            <c:numRef>
              <c:f>sparse_ckpting!$Q$8:$Q$11</c:f>
              <c:numCache>
                <c:formatCode>0.00</c:formatCode>
                <c:ptCount val="4"/>
                <c:pt idx="0">
                  <c:v>299.8511006666667</c:v>
                </c:pt>
                <c:pt idx="1">
                  <c:v>270.17717766666664</c:v>
                </c:pt>
                <c:pt idx="2">
                  <c:v>248.88118383333332</c:v>
                </c:pt>
                <c:pt idx="3">
                  <c:v>237.77842199999998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1-4540-9AA1-3933342F02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24382447"/>
        <c:axId val="324379567"/>
      </c:barChart>
      <c:lineChart>
        <c:grouping val="standard"/>
        <c:varyColors val="0"/>
        <c:ser>
          <c:idx val="1"/>
          <c:order val="1"/>
          <c:tx>
            <c:strRef>
              <c:f>sparse_ckpting!$R$7</c:f>
              <c:strCache>
                <c:ptCount val="1"/>
                <c:pt idx="0">
                  <c:v>checkpoint interval (C_∆T)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3402922755741124E-2"/>
                  <c:y val="-9.72222222222223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41-4540-9AA1-3933342F0276}"/>
                </c:ext>
              </c:extLst>
            </c:dLbl>
            <c:dLbl>
              <c:idx val="1"/>
              <c:layout>
                <c:manualLayout>
                  <c:x val="4.4712443202664182E-2"/>
                  <c:y val="-0.201432712520106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41-4540-9AA1-3933342F0276}"/>
                </c:ext>
              </c:extLst>
            </c:dLbl>
            <c:dLbl>
              <c:idx val="2"/>
              <c:layout>
                <c:manualLayout>
                  <c:x val="2.7660569208620603E-2"/>
                  <c:y val="-0.191020109499243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41-4540-9AA1-3933342F0276}"/>
                </c:ext>
              </c:extLst>
            </c:dLbl>
            <c:dLbl>
              <c:idx val="3"/>
              <c:layout>
                <c:manualLayout>
                  <c:x val="-4.7325322334690202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41-4540-9AA1-3933342F02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sparse_ckpting!$P$8:$P$11</c:f>
              <c:strCache>
                <c:ptCount val="4"/>
                <c:pt idx="0">
                  <c:v>512 ckpt/exec</c:v>
                </c:pt>
                <c:pt idx="1">
                  <c:v>64 ckpt/exec</c:v>
                </c:pt>
                <c:pt idx="2">
                  <c:v>16 ckpt/exec</c:v>
                </c:pt>
                <c:pt idx="3">
                  <c:v>8 ckpt/exec</c:v>
                </c:pt>
              </c:strCache>
            </c:strRef>
          </c:cat>
          <c:val>
            <c:numRef>
              <c:f>sparse_ckpting!$R$8:$R$11</c:f>
              <c:numCache>
                <c:formatCode>0.00</c:formatCode>
                <c:ptCount val="4"/>
                <c:pt idx="0">
                  <c:v>0.58564668098958339</c:v>
                </c:pt>
                <c:pt idx="1">
                  <c:v>4.2215184010416662</c:v>
                </c:pt>
                <c:pt idx="2">
                  <c:v>15.555073989583333</c:v>
                </c:pt>
                <c:pt idx="3">
                  <c:v>29.722302749999997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1-4540-9AA1-3933342F02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8843215"/>
        <c:axId val="1188845135"/>
      </c:lineChart>
      <c:catAx>
        <c:axId val="3243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79567"/>
        <c:crosses val="autoZero"/>
        <c:auto val="1"/>
        <c:lblAlgn val="ctr"/>
        <c:lblOffset val="100"/>
        <c:noMultiLvlLbl val="0"/>
      </c:catAx>
      <c:valAx>
        <c:axId val="3243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82447"/>
        <c:crosses val="autoZero"/>
        <c:crossBetween val="between"/>
      </c:valAx>
      <c:valAx>
        <c:axId val="11888451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Checkpoint</a:t>
                </a:r>
                <a:r>
                  <a:rPr lang="en-GB" baseline="0"/>
                  <a:t> Inerval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43215"/>
        <c:crosses val="max"/>
        <c:crossBetween val="between"/>
      </c:valAx>
      <c:catAx>
        <c:axId val="1188843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8845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LUD: Runtime</a:t>
            </a:r>
            <a:r>
              <a:rPr lang="en-GB" baseline="0"/>
              <a:t> Speedup vs Rollback Slowdown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sparse_ckpting!$U$7</c:f>
              <c:strCache>
                <c:ptCount val="1"/>
                <c:pt idx="0">
                  <c:v>max rollback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sparse_ckpting!$T$8:$T$11</c:f>
              <c:strCache>
                <c:ptCount val="4"/>
                <c:pt idx="0">
                  <c:v>512 ckpt/exec</c:v>
                </c:pt>
                <c:pt idx="1">
                  <c:v>64 ckpt/exec</c:v>
                </c:pt>
                <c:pt idx="2">
                  <c:v>16 ckpt/exec</c:v>
                </c:pt>
                <c:pt idx="3">
                  <c:v>8 ckpt/exec</c:v>
                </c:pt>
              </c:strCache>
            </c:strRef>
          </c:cat>
          <c:val>
            <c:numRef>
              <c:f>sparse_ckpting!$U$8:$U$11</c:f>
              <c:numCache>
                <c:formatCode>0.00</c:formatCode>
                <c:ptCount val="4"/>
                <c:pt idx="0">
                  <c:v>0.58564668098958339</c:v>
                </c:pt>
                <c:pt idx="1">
                  <c:v>4.2215184010416662</c:v>
                </c:pt>
                <c:pt idx="2">
                  <c:v>15.555073989583333</c:v>
                </c:pt>
                <c:pt idx="3">
                  <c:v>29.722302749999997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4-45DF-8214-35991E79E4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84173471"/>
        <c:axId val="1184185471"/>
      </c:barChart>
      <c:lineChart>
        <c:grouping val="standard"/>
        <c:varyColors val="0"/>
        <c:ser>
          <c:idx val="1"/>
          <c:order val="1"/>
          <c:tx>
            <c:strRef>
              <c:f>sparse_ckpting!$V$7</c:f>
              <c:strCache>
                <c:ptCount val="1"/>
                <c:pt idx="0">
                  <c:v>runtime speedup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413209930422179"/>
                  <c:y val="-0.10991635970864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34-45DF-8214-35991E79E498}"/>
                </c:ext>
              </c:extLst>
            </c:dLbl>
            <c:dLbl>
              <c:idx val="1"/>
              <c:layout>
                <c:manualLayout>
                  <c:x val="-5.0570895992601984E-2"/>
                  <c:y val="-5.495817985432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34-45DF-8214-35991E79E498}"/>
                </c:ext>
              </c:extLst>
            </c:dLbl>
            <c:dLbl>
              <c:idx val="2"/>
              <c:layout>
                <c:manualLayout>
                  <c:x val="-1.7749217626561207E-2"/>
                  <c:y val="-3.8470725898025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34-45DF-8214-35991E79E498}"/>
                </c:ext>
              </c:extLst>
            </c:dLbl>
            <c:dLbl>
              <c:idx val="3"/>
              <c:layout>
                <c:manualLayout>
                  <c:x val="2.6757206457705626E-2"/>
                  <c:y val="6.5949815825186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34-45DF-8214-35991E79E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sparse_ckpting!$T$8:$T$11</c:f>
              <c:strCache>
                <c:ptCount val="4"/>
                <c:pt idx="0">
                  <c:v>512 ckpt/exec</c:v>
                </c:pt>
                <c:pt idx="1">
                  <c:v>64 ckpt/exec</c:v>
                </c:pt>
                <c:pt idx="2">
                  <c:v>16 ckpt/exec</c:v>
                </c:pt>
                <c:pt idx="3">
                  <c:v>8 ckpt/exec</c:v>
                </c:pt>
              </c:strCache>
            </c:strRef>
          </c:cat>
          <c:val>
            <c:numRef>
              <c:f>sparse_ckpting!$V$8:$V$11</c:f>
              <c:numCache>
                <c:formatCode>0.00</c:formatCode>
                <c:ptCount val="4"/>
                <c:pt idx="0">
                  <c:v>0</c:v>
                </c:pt>
                <c:pt idx="1">
                  <c:v>29.673923000000059</c:v>
                </c:pt>
                <c:pt idx="2">
                  <c:v>21.295993833333313</c:v>
                </c:pt>
                <c:pt idx="3">
                  <c:v>11.102761833333346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4-45DF-8214-35991E79E498}"/>
            </c:ext>
          </c:extLst>
        </c:ser>
        <c:ser>
          <c:idx val="2"/>
          <c:order val="2"/>
          <c:tx>
            <c:strRef>
              <c:f>sparse_ckpting!$W$7</c:f>
              <c:strCache>
                <c:ptCount val="1"/>
                <c:pt idx="0">
                  <c:v>rollback slowdown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707565997109332"/>
                  <c:y val="-4.3966543883457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F34-45DF-8214-35991E79E498}"/>
                </c:ext>
              </c:extLst>
            </c:dLbl>
            <c:dLbl>
              <c:idx val="1"/>
              <c:layout>
                <c:manualLayout>
                  <c:x val="-6.5413546623619701E-2"/>
                  <c:y val="-6.0453997839754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F34-45DF-8214-35991E79E498}"/>
                </c:ext>
              </c:extLst>
            </c:dLbl>
            <c:dLbl>
              <c:idx val="2"/>
              <c:layout>
                <c:manualLayout>
                  <c:x val="-0.14232079708444662"/>
                  <c:y val="-9.3428905752347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F34-45DF-8214-35991E79E498}"/>
                </c:ext>
              </c:extLst>
            </c:dLbl>
            <c:dLbl>
              <c:idx val="3"/>
              <c:layout>
                <c:manualLayout>
                  <c:x val="2.6725983697524974E-2"/>
                  <c:y val="-4.94623618688897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F34-45DF-8214-35991E79E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sparse_ckpting!$T$8:$T$11</c:f>
              <c:strCache>
                <c:ptCount val="4"/>
                <c:pt idx="0">
                  <c:v>512 ckpt/exec</c:v>
                </c:pt>
                <c:pt idx="1">
                  <c:v>64 ckpt/exec</c:v>
                </c:pt>
                <c:pt idx="2">
                  <c:v>16 ckpt/exec</c:v>
                </c:pt>
                <c:pt idx="3">
                  <c:v>8 ckpt/exec</c:v>
                </c:pt>
              </c:strCache>
            </c:strRef>
          </c:cat>
          <c:val>
            <c:numRef>
              <c:f>sparse_ckpting!$W$8:$W$11</c:f>
              <c:numCache>
                <c:formatCode>0.00</c:formatCode>
                <c:ptCount val="4"/>
                <c:pt idx="0">
                  <c:v>0</c:v>
                </c:pt>
                <c:pt idx="1">
                  <c:v>3.6358717200520827</c:v>
                </c:pt>
                <c:pt idx="2">
                  <c:v>11.333555588541667</c:v>
                </c:pt>
                <c:pt idx="3">
                  <c:v>14.167228760416664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4-45DF-8214-35991E79E4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4173471"/>
        <c:axId val="1184185471"/>
      </c:lineChart>
      <c:catAx>
        <c:axId val="118417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85471"/>
        <c:crosses val="autoZero"/>
        <c:auto val="1"/>
        <c:lblAlgn val="ctr"/>
        <c:lblOffset val="100"/>
        <c:noMultiLvlLbl val="0"/>
      </c:catAx>
      <c:valAx>
        <c:axId val="11841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7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Cholesky:</a:t>
            </a:r>
            <a:r>
              <a:rPr lang="en-GB" baseline="0"/>
              <a:t> Runtime vs Checkpoint Interval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sparse_ckpting!$Q$29</c:f>
              <c:strCache>
                <c:ptCount val="1"/>
                <c:pt idx="0">
                  <c:v>runtime without migration (T_full)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sparse_ckpting!$P$30:$P$33</c:f>
              <c:strCache>
                <c:ptCount val="4"/>
                <c:pt idx="0">
                  <c:v>512 ckpt/exec</c:v>
                </c:pt>
                <c:pt idx="1">
                  <c:v>64 ckpt/exec</c:v>
                </c:pt>
                <c:pt idx="2">
                  <c:v>16 ckpt/exec</c:v>
                </c:pt>
                <c:pt idx="3">
                  <c:v>8 ckpt/exec</c:v>
                </c:pt>
              </c:strCache>
            </c:strRef>
          </c:cat>
          <c:val>
            <c:numRef>
              <c:f>sparse_ckpting!$Q$30:$Q$33</c:f>
              <c:numCache>
                <c:formatCode>0.00</c:formatCode>
                <c:ptCount val="4"/>
                <c:pt idx="0">
                  <c:v>158.378995</c:v>
                </c:pt>
                <c:pt idx="1">
                  <c:v>85.152679499999991</c:v>
                </c:pt>
                <c:pt idx="2">
                  <c:v>73.85856316666667</c:v>
                </c:pt>
                <c:pt idx="3">
                  <c:v>70.278465166666663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3-4310-9605-2D3BE33C64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56034735"/>
        <c:axId val="856035215"/>
      </c:barChart>
      <c:lineChart>
        <c:grouping val="standard"/>
        <c:varyColors val="0"/>
        <c:ser>
          <c:idx val="1"/>
          <c:order val="1"/>
          <c:tx>
            <c:strRef>
              <c:f>sparse_ckpting!$R$29</c:f>
              <c:strCache>
                <c:ptCount val="1"/>
                <c:pt idx="0">
                  <c:v>checkpoint interval (C_∆T)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0316774658027354E-2"/>
                  <c:y val="-8.8888888888888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93-4310-9605-2D3BE33C64E8}"/>
                </c:ext>
              </c:extLst>
            </c:dLbl>
            <c:dLbl>
              <c:idx val="1"/>
              <c:layout>
                <c:manualLayout>
                  <c:x val="3.4557130965934039E-2"/>
                  <c:y val="-0.150000000000000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93-4310-9605-2D3BE33C64E8}"/>
                </c:ext>
              </c:extLst>
            </c:dLbl>
            <c:dLbl>
              <c:idx val="2"/>
              <c:layout>
                <c:manualLayout>
                  <c:x val="-4.9036581010527033E-2"/>
                  <c:y val="-5.5555555555555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93-4310-9605-2D3BE33C64E8}"/>
                </c:ext>
              </c:extLst>
            </c:dLbl>
            <c:dLbl>
              <c:idx val="3"/>
              <c:layout>
                <c:manualLayout>
                  <c:x val="-5.183585313174946E-2"/>
                  <c:y val="-5.0000000000000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93-4310-9605-2D3BE33C6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sparse_ckpting!$P$30:$P$33</c:f>
              <c:strCache>
                <c:ptCount val="4"/>
                <c:pt idx="0">
                  <c:v>512 ckpt/exec</c:v>
                </c:pt>
                <c:pt idx="1">
                  <c:v>64 ckpt/exec</c:v>
                </c:pt>
                <c:pt idx="2">
                  <c:v>16 ckpt/exec</c:v>
                </c:pt>
                <c:pt idx="3">
                  <c:v>8 ckpt/exec</c:v>
                </c:pt>
              </c:strCache>
            </c:strRef>
          </c:cat>
          <c:val>
            <c:numRef>
              <c:f>sparse_ckpting!$R$30:$R$33</c:f>
              <c:numCache>
                <c:formatCode>0.00</c:formatCode>
                <c:ptCount val="4"/>
                <c:pt idx="0">
                  <c:v>0.30933397460937501</c:v>
                </c:pt>
                <c:pt idx="1">
                  <c:v>1.3305106171874999</c:v>
                </c:pt>
                <c:pt idx="2">
                  <c:v>4.6161601979166669</c:v>
                </c:pt>
                <c:pt idx="3">
                  <c:v>8.7848081458333329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3-4310-9605-2D3BE33C64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4179711"/>
        <c:axId val="1184186911"/>
      </c:lineChart>
      <c:catAx>
        <c:axId val="85603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35215"/>
        <c:crosses val="autoZero"/>
        <c:auto val="1"/>
        <c:lblAlgn val="ctr"/>
        <c:lblOffset val="100"/>
        <c:noMultiLvlLbl val="0"/>
      </c:catAx>
      <c:valAx>
        <c:axId val="8560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34735"/>
        <c:crosses val="autoZero"/>
        <c:crossBetween val="between"/>
      </c:valAx>
      <c:valAx>
        <c:axId val="1184186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Checkpoint Inerval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79711"/>
        <c:crosses val="max"/>
        <c:crossBetween val="between"/>
      </c:valAx>
      <c:catAx>
        <c:axId val="1184179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4186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Cholesky:</a:t>
            </a:r>
            <a:r>
              <a:rPr lang="en-GB" sz="1400" baseline="0"/>
              <a:t> Runtime Speedup vs Rollback Slowdown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sparse_ckpting!$U$29</c:f>
              <c:strCache>
                <c:ptCount val="1"/>
                <c:pt idx="0">
                  <c:v>max rollback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sparse_ckpting!$T$30:$T$33</c:f>
              <c:strCache>
                <c:ptCount val="4"/>
                <c:pt idx="0">
                  <c:v>512 ckpt/exec</c:v>
                </c:pt>
                <c:pt idx="1">
                  <c:v>64 ckpt/exec</c:v>
                </c:pt>
                <c:pt idx="2">
                  <c:v>16 ckpt/exec</c:v>
                </c:pt>
                <c:pt idx="3">
                  <c:v>8 ckpt/exec</c:v>
                </c:pt>
              </c:strCache>
            </c:strRef>
          </c:cat>
          <c:val>
            <c:numRef>
              <c:f>sparse_ckpting!$U$30:$U$33</c:f>
              <c:numCache>
                <c:formatCode>0.00</c:formatCode>
                <c:ptCount val="4"/>
                <c:pt idx="0">
                  <c:v>0.30933397460937501</c:v>
                </c:pt>
                <c:pt idx="1">
                  <c:v>1.3305106171874999</c:v>
                </c:pt>
                <c:pt idx="2">
                  <c:v>4.6161601979166669</c:v>
                </c:pt>
                <c:pt idx="3">
                  <c:v>8.7848081458333329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1-4DB7-A3C1-3843291DD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49482719"/>
        <c:axId val="684313215"/>
      </c:barChart>
      <c:lineChart>
        <c:grouping val="standard"/>
        <c:varyColors val="0"/>
        <c:ser>
          <c:idx val="1"/>
          <c:order val="1"/>
          <c:tx>
            <c:strRef>
              <c:f>sparse_ckpting!$V$29</c:f>
              <c:strCache>
                <c:ptCount val="1"/>
                <c:pt idx="0">
                  <c:v>runtime speedup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752135891760414"/>
                  <c:y val="-0.1715076071922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81-4DB7-A3C1-3843291DDF5C}"/>
                </c:ext>
              </c:extLst>
            </c:dLbl>
            <c:dLbl>
              <c:idx val="1"/>
              <c:layout>
                <c:manualLayout>
                  <c:x val="-4.7787252656284598E-2"/>
                  <c:y val="-5.53250345781466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81-4DB7-A3C1-3843291DDF5C}"/>
                </c:ext>
              </c:extLst>
            </c:dLbl>
            <c:dLbl>
              <c:idx val="2"/>
              <c:layout>
                <c:manualLayout>
                  <c:x val="2.0371903353103585E-2"/>
                  <c:y val="-8.8520055325034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81-4DB7-A3C1-3843291DDF5C}"/>
                </c:ext>
              </c:extLst>
            </c:dLbl>
            <c:dLbl>
              <c:idx val="3"/>
              <c:layout>
                <c:manualLayout>
                  <c:x val="2.0906923037124488E-2"/>
                  <c:y val="-0.149377593360995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81-4DB7-A3C1-3843291DD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sparse_ckpting!$T$30:$T$33</c:f>
              <c:strCache>
                <c:ptCount val="4"/>
                <c:pt idx="0">
                  <c:v>512 ckpt/exec</c:v>
                </c:pt>
                <c:pt idx="1">
                  <c:v>64 ckpt/exec</c:v>
                </c:pt>
                <c:pt idx="2">
                  <c:v>16 ckpt/exec</c:v>
                </c:pt>
                <c:pt idx="3">
                  <c:v>8 ckpt/exec</c:v>
                </c:pt>
              </c:strCache>
            </c:strRef>
          </c:cat>
          <c:val>
            <c:numRef>
              <c:f>sparse_ckpting!$V$30:$V$33</c:f>
              <c:numCache>
                <c:formatCode>0.00</c:formatCode>
                <c:ptCount val="4"/>
                <c:pt idx="0">
                  <c:v>0</c:v>
                </c:pt>
                <c:pt idx="1">
                  <c:v>73.226315500000013</c:v>
                </c:pt>
                <c:pt idx="2">
                  <c:v>11.294116333333321</c:v>
                </c:pt>
                <c:pt idx="3">
                  <c:v>3.5800980000000067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1-4DB7-A3C1-3843291DDF5C}"/>
            </c:ext>
          </c:extLst>
        </c:ser>
        <c:ser>
          <c:idx val="2"/>
          <c:order val="2"/>
          <c:tx>
            <c:strRef>
              <c:f>sparse_ckpting!$W$29</c:f>
              <c:strCache>
                <c:ptCount val="1"/>
                <c:pt idx="0">
                  <c:v>rollback slowdown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752695992293612"/>
                  <c:y val="-6.08575380359612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81-4DB7-A3C1-3843291DDF5C}"/>
                </c:ext>
              </c:extLst>
            </c:dLbl>
            <c:dLbl>
              <c:idx val="1"/>
              <c:layout>
                <c:manualLayout>
                  <c:x val="-0.12222365939353461"/>
                  <c:y val="-6.08575380359613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81-4DB7-A3C1-3843291DDF5C}"/>
                </c:ext>
              </c:extLst>
            </c:dLbl>
            <c:dLbl>
              <c:idx val="2"/>
              <c:layout>
                <c:manualLayout>
                  <c:x val="-0.13091170008673494"/>
                  <c:y val="-5.5325034578146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81-4DB7-A3C1-3843291DDF5C}"/>
                </c:ext>
              </c:extLst>
            </c:dLbl>
            <c:dLbl>
              <c:idx val="3"/>
              <c:layout>
                <c:manualLayout>
                  <c:x val="2.0838722725754679E-2"/>
                  <c:y val="-3.3195020746887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81-4DB7-A3C1-3843291DD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sparse_ckpting!$T$30:$T$33</c:f>
              <c:strCache>
                <c:ptCount val="4"/>
                <c:pt idx="0">
                  <c:v>512 ckpt/exec</c:v>
                </c:pt>
                <c:pt idx="1">
                  <c:v>64 ckpt/exec</c:v>
                </c:pt>
                <c:pt idx="2">
                  <c:v>16 ckpt/exec</c:v>
                </c:pt>
                <c:pt idx="3">
                  <c:v>8 ckpt/exec</c:v>
                </c:pt>
              </c:strCache>
            </c:strRef>
          </c:cat>
          <c:val>
            <c:numRef>
              <c:f>sparse_ckpting!$W$30:$W$33</c:f>
              <c:numCache>
                <c:formatCode>0.00</c:formatCode>
                <c:ptCount val="4"/>
                <c:pt idx="0">
                  <c:v>0</c:v>
                </c:pt>
                <c:pt idx="1">
                  <c:v>1.0211766425781248</c:v>
                </c:pt>
                <c:pt idx="2">
                  <c:v>3.2856495807291672</c:v>
                </c:pt>
                <c:pt idx="3">
                  <c:v>4.168647947916666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1-4DB7-A3C1-3843291DD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447183"/>
        <c:axId val="376447663"/>
      </c:lineChart>
      <c:catAx>
        <c:axId val="37644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47663"/>
        <c:crosses val="autoZero"/>
        <c:auto val="1"/>
        <c:lblAlgn val="ctr"/>
        <c:lblOffset val="100"/>
        <c:noMultiLvlLbl val="0"/>
      </c:catAx>
      <c:valAx>
        <c:axId val="3764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 / Slowdown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47183"/>
        <c:crosses val="autoZero"/>
        <c:crossBetween val="between"/>
      </c:valAx>
      <c:valAx>
        <c:axId val="6843132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Rollback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82719"/>
        <c:crosses val="max"/>
        <c:crossBetween val="between"/>
      </c:valAx>
      <c:catAx>
        <c:axId val="154948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4313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Blur: Runtime vs Checkpoint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sparse_ckpting!$Q$50</c:f>
              <c:strCache>
                <c:ptCount val="1"/>
                <c:pt idx="0">
                  <c:v>runtime without migration (T_full)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sparse_ckpting!$P$51:$P$54</c:f>
              <c:strCache>
                <c:ptCount val="4"/>
                <c:pt idx="0">
                  <c:v>1491 ckpt/exec</c:v>
                </c:pt>
                <c:pt idx="1">
                  <c:v>497 ckpt/exec</c:v>
                </c:pt>
                <c:pt idx="2">
                  <c:v>71 ckpt/exec</c:v>
                </c:pt>
                <c:pt idx="3">
                  <c:v>7 ckpt/exec</c:v>
                </c:pt>
              </c:strCache>
            </c:strRef>
          </c:cat>
          <c:val>
            <c:numRef>
              <c:f>sparse_ckpting!$Q$51:$Q$54</c:f>
              <c:numCache>
                <c:formatCode>0</c:formatCode>
                <c:ptCount val="4"/>
                <c:pt idx="0">
                  <c:v>39420.207952166667</c:v>
                </c:pt>
                <c:pt idx="1">
                  <c:v>16981.902535666668</c:v>
                </c:pt>
                <c:pt idx="2">
                  <c:v>8248.1973424999996</c:v>
                </c:pt>
                <c:pt idx="3">
                  <c:v>6759.0158734999986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0-4B39-B638-83D4FED024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84178751"/>
        <c:axId val="1184181151"/>
      </c:barChart>
      <c:lineChart>
        <c:grouping val="standard"/>
        <c:varyColors val="0"/>
        <c:ser>
          <c:idx val="1"/>
          <c:order val="1"/>
          <c:tx>
            <c:strRef>
              <c:f>sparse_ckpting!$R$50</c:f>
              <c:strCache>
                <c:ptCount val="1"/>
                <c:pt idx="0">
                  <c:v>checkpoint interval (C_∆T)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3292997455270314E-2"/>
                  <c:y val="-7.7134986225895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50-4B39-B638-83D4FED024E1}"/>
                </c:ext>
              </c:extLst>
            </c:dLbl>
            <c:dLbl>
              <c:idx val="1"/>
              <c:layout>
                <c:manualLayout>
                  <c:x val="3.4625570742149774E-2"/>
                  <c:y val="-0.126721763085399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50-4B39-B638-83D4FED024E1}"/>
                </c:ext>
              </c:extLst>
            </c:dLbl>
            <c:dLbl>
              <c:idx val="2"/>
              <c:layout>
                <c:manualLayout>
                  <c:x val="3.9980299451059957E-2"/>
                  <c:y val="-1.6528925619834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50-4B39-B638-83D4FED024E1}"/>
                </c:ext>
              </c:extLst>
            </c:dLbl>
            <c:dLbl>
              <c:idx val="3"/>
              <c:layout>
                <c:manualLayout>
                  <c:x val="-4.6272343712426597E-2"/>
                  <c:y val="-4.9586776859504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50-4B39-B638-83D4FED024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sparse_ckpting!$P$51:$P$54</c:f>
              <c:strCache>
                <c:ptCount val="4"/>
                <c:pt idx="0">
                  <c:v>1491 ckpt/exec</c:v>
                </c:pt>
                <c:pt idx="1">
                  <c:v>497 ckpt/exec</c:v>
                </c:pt>
                <c:pt idx="2">
                  <c:v>71 ckpt/exec</c:v>
                </c:pt>
                <c:pt idx="3">
                  <c:v>7 ckpt/exec</c:v>
                </c:pt>
              </c:strCache>
            </c:strRef>
          </c:cat>
          <c:val>
            <c:numRef>
              <c:f>sparse_ckpting!$R$51:$R$54</c:f>
              <c:numCache>
                <c:formatCode>0</c:formatCode>
                <c:ptCount val="4"/>
                <c:pt idx="0">
                  <c:v>26.438771262351889</c:v>
                </c:pt>
                <c:pt idx="1">
                  <c:v>34.16881797920859</c:v>
                </c:pt>
                <c:pt idx="2">
                  <c:v>116.17179355633802</c:v>
                </c:pt>
                <c:pt idx="3">
                  <c:v>965.57369621428552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0-4B39-B638-83D4FED024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4943295"/>
        <c:axId val="1604941375"/>
      </c:lineChart>
      <c:catAx>
        <c:axId val="118417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81151"/>
        <c:crosses val="autoZero"/>
        <c:auto val="1"/>
        <c:lblAlgn val="ctr"/>
        <c:lblOffset val="100"/>
        <c:noMultiLvlLbl val="0"/>
      </c:catAx>
      <c:valAx>
        <c:axId val="11841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78751"/>
        <c:crosses val="autoZero"/>
        <c:crossBetween val="between"/>
      </c:valAx>
      <c:valAx>
        <c:axId val="16049413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Checkpoint Interval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43295"/>
        <c:crosses val="max"/>
        <c:crossBetween val="between"/>
      </c:valAx>
      <c:catAx>
        <c:axId val="1604943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494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Blur:</a:t>
            </a:r>
            <a:r>
              <a:rPr lang="en-GB" baseline="0"/>
              <a:t> Runtime Speedup vs Rollback Slowdown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sparse_ckpting!$U$50</c:f>
              <c:strCache>
                <c:ptCount val="1"/>
                <c:pt idx="0">
                  <c:v>max rollback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sparse_ckpting!$T$51:$T$54</c:f>
              <c:strCache>
                <c:ptCount val="4"/>
                <c:pt idx="0">
                  <c:v>1491 ckpt/exec</c:v>
                </c:pt>
                <c:pt idx="1">
                  <c:v>497 ckpt/exec</c:v>
                </c:pt>
                <c:pt idx="2">
                  <c:v>71 ckpt/exec</c:v>
                </c:pt>
                <c:pt idx="3">
                  <c:v>7 ckpt/exec</c:v>
                </c:pt>
              </c:strCache>
            </c:strRef>
          </c:cat>
          <c:val>
            <c:numRef>
              <c:f>sparse_ckpting!$U$51:$U$54</c:f>
              <c:numCache>
                <c:formatCode>0</c:formatCode>
                <c:ptCount val="4"/>
                <c:pt idx="0">
                  <c:v>26.438771262351889</c:v>
                </c:pt>
                <c:pt idx="1">
                  <c:v>34.16881797920859</c:v>
                </c:pt>
                <c:pt idx="2">
                  <c:v>116.17179355633802</c:v>
                </c:pt>
                <c:pt idx="3">
                  <c:v>965.57369621428552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1-413A-8813-A6F6EBC0F8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03047807"/>
        <c:axId val="1203047327"/>
      </c:barChart>
      <c:lineChart>
        <c:grouping val="standard"/>
        <c:varyColors val="0"/>
        <c:ser>
          <c:idx val="1"/>
          <c:order val="1"/>
          <c:tx>
            <c:strRef>
              <c:f>sparse_ckpting!$V$50</c:f>
              <c:strCache>
                <c:ptCount val="1"/>
                <c:pt idx="0">
                  <c:v>runtime speedup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201471238963978E-2"/>
                  <c:y val="-0.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41-413A-8813-A6F6EBC0F80C}"/>
                </c:ext>
              </c:extLst>
            </c:dLbl>
            <c:dLbl>
              <c:idx val="1"/>
              <c:layout>
                <c:manualLayout>
                  <c:x val="-5.3520882743378372E-2"/>
                  <c:y val="-4.4444444444444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41-413A-8813-A6F6EBC0F80C}"/>
                </c:ext>
              </c:extLst>
            </c:dLbl>
            <c:dLbl>
              <c:idx val="2"/>
              <c:layout>
                <c:manualLayout>
                  <c:x val="-1.4635934526128429E-2"/>
                  <c:y val="-4.4444444444444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41-413A-8813-A6F6EBC0F80C}"/>
                </c:ext>
              </c:extLst>
            </c:dLbl>
            <c:dLbl>
              <c:idx val="3"/>
              <c:layout>
                <c:manualLayout>
                  <c:x val="2.3765802917116666E-2"/>
                  <c:y val="-0.116666666666666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41-413A-8813-A6F6EBC0F8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sparse_ckpting!$T$51:$T$54</c:f>
              <c:strCache>
                <c:ptCount val="4"/>
                <c:pt idx="0">
                  <c:v>1491 ckpt/exec</c:v>
                </c:pt>
                <c:pt idx="1">
                  <c:v>497 ckpt/exec</c:v>
                </c:pt>
                <c:pt idx="2">
                  <c:v>71 ckpt/exec</c:v>
                </c:pt>
                <c:pt idx="3">
                  <c:v>7 ckpt/exec</c:v>
                </c:pt>
              </c:strCache>
            </c:strRef>
          </c:cat>
          <c:val>
            <c:numRef>
              <c:f>sparse_ckpting!$V$51:$V$54</c:f>
              <c:numCache>
                <c:formatCode>0</c:formatCode>
                <c:ptCount val="4"/>
                <c:pt idx="0">
                  <c:v>0</c:v>
                </c:pt>
                <c:pt idx="1">
                  <c:v>22438.305416499999</c:v>
                </c:pt>
                <c:pt idx="2">
                  <c:v>8733.7051931666683</c:v>
                </c:pt>
                <c:pt idx="3">
                  <c:v>1489.181469000001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1-413A-8813-A6F6EBC0F80C}"/>
            </c:ext>
          </c:extLst>
        </c:ser>
        <c:ser>
          <c:idx val="2"/>
          <c:order val="2"/>
          <c:tx>
            <c:strRef>
              <c:f>sparse_ckpting!$W$50</c:f>
              <c:strCache>
                <c:ptCount val="1"/>
                <c:pt idx="0">
                  <c:v>rollback slowdown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201471238963978E-2"/>
                  <c:y val="-0.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41-413A-8813-A6F6EBC0F80C}"/>
                </c:ext>
              </c:extLst>
            </c:dLbl>
            <c:dLbl>
              <c:idx val="1"/>
              <c:layout>
                <c:manualLayout>
                  <c:x val="-0.10967308561883159"/>
                  <c:y val="-6.666666666666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41-413A-8813-A6F6EBC0F80C}"/>
                </c:ext>
              </c:extLst>
            </c:dLbl>
            <c:dLbl>
              <c:idx val="2"/>
              <c:layout>
                <c:manualLayout>
                  <c:x val="-0.12155960731409267"/>
                  <c:y val="-7.7777777777777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41-413A-8813-A6F6EBC0F80C}"/>
                </c:ext>
              </c:extLst>
            </c:dLbl>
            <c:dLbl>
              <c:idx val="3"/>
              <c:layout>
                <c:manualLayout>
                  <c:x val="3.2672405455073023E-2"/>
                  <c:y val="-4.4444444444444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41-413A-8813-A6F6EBC0F8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sparse_ckpting!$T$51:$T$54</c:f>
              <c:strCache>
                <c:ptCount val="4"/>
                <c:pt idx="0">
                  <c:v>1491 ckpt/exec</c:v>
                </c:pt>
                <c:pt idx="1">
                  <c:v>497 ckpt/exec</c:v>
                </c:pt>
                <c:pt idx="2">
                  <c:v>71 ckpt/exec</c:v>
                </c:pt>
                <c:pt idx="3">
                  <c:v>7 ckpt/exec</c:v>
                </c:pt>
              </c:strCache>
            </c:strRef>
          </c:cat>
          <c:val>
            <c:numRef>
              <c:f>sparse_ckpting!$W$51:$W$54</c:f>
              <c:numCache>
                <c:formatCode>0</c:formatCode>
                <c:ptCount val="4"/>
                <c:pt idx="0">
                  <c:v>0</c:v>
                </c:pt>
                <c:pt idx="1">
                  <c:v>7.7300467168567017</c:v>
                </c:pt>
                <c:pt idx="2">
                  <c:v>82.002975577129433</c:v>
                </c:pt>
                <c:pt idx="3">
                  <c:v>849.40190265794752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1-413A-8813-A6F6EBC0F8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5813695"/>
        <c:axId val="1545814655"/>
      </c:lineChart>
      <c:catAx>
        <c:axId val="154581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14655"/>
        <c:crosses val="autoZero"/>
        <c:auto val="1"/>
        <c:lblAlgn val="ctr"/>
        <c:lblOffset val="100"/>
        <c:noMultiLvlLbl val="0"/>
      </c:catAx>
      <c:valAx>
        <c:axId val="15458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  / Slowdown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13695"/>
        <c:crosses val="autoZero"/>
        <c:crossBetween val="between"/>
      </c:valAx>
      <c:valAx>
        <c:axId val="12030473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Rollback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47807"/>
        <c:crosses val="max"/>
        <c:crossBetween val="between"/>
      </c:valAx>
      <c:catAx>
        <c:axId val="1203047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3047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LUD:</a:t>
            </a:r>
            <a:r>
              <a:rPr lang="en-GB" baseline="0"/>
              <a:t> Runtime for Execution to Completion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'double lud overheads CPU'!$Z$43</c:f>
              <c:strCache>
                <c:ptCount val="1"/>
                <c:pt idx="0">
                  <c:v>64B/Ckpt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lud overheads CPU'!$AA$42:$AD$42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1024 ckpts / iter</c:v>
                </c:pt>
                <c:pt idx="3">
                  <c:v>2048 ckpts / iter</c:v>
                </c:pt>
              </c:strCache>
            </c:strRef>
          </c:cat>
          <c:val>
            <c:numRef>
              <c:f>'double lud overheads CPU'!$AA$43:$AD$43</c:f>
              <c:numCache>
                <c:formatCode>0.00</c:formatCode>
                <c:ptCount val="4"/>
                <c:pt idx="0">
                  <c:v>1.9038546078278336</c:v>
                </c:pt>
                <c:pt idx="1">
                  <c:v>1.9647724396508777</c:v>
                </c:pt>
                <c:pt idx="2">
                  <c:v>1.9265696641980126</c:v>
                </c:pt>
                <c:pt idx="3">
                  <c:v>1.9715790049592334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7-4C9D-B1B9-E95714DB552F}"/>
            </c:ext>
          </c:extLst>
        </c:ser>
        <c:ser>
          <c:idx val="1"/>
          <c:order val="1"/>
          <c:tx>
            <c:strRef>
              <c:f>'double lud overheads CPU'!$Z$44</c:f>
              <c:strCache>
                <c:ptCount val="1"/>
                <c:pt idx="0">
                  <c:v>8.39MB/Ckpt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lud overheads CPU'!$AA$42:$AD$42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1024 ckpts / iter</c:v>
                </c:pt>
                <c:pt idx="3">
                  <c:v>2048 ckpts / iter</c:v>
                </c:pt>
              </c:strCache>
            </c:strRef>
          </c:cat>
          <c:val>
            <c:numRef>
              <c:f>'double lud overheads CPU'!$AA$44:$AD$44</c:f>
              <c:numCache>
                <c:formatCode>0.00</c:formatCode>
                <c:ptCount val="4"/>
                <c:pt idx="0">
                  <c:v>2.4657189917649198</c:v>
                </c:pt>
                <c:pt idx="1">
                  <c:v>2.7165784593602398</c:v>
                </c:pt>
                <c:pt idx="2">
                  <c:v>240.93328785822101</c:v>
                </c:pt>
                <c:pt idx="3">
                  <c:v>467.32421068513099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7-4C9D-B1B9-E95714DB55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859888"/>
        <c:axId val="1834862800"/>
      </c:barChart>
      <c:catAx>
        <c:axId val="18348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62800"/>
        <c:crosses val="autoZero"/>
        <c:auto val="1"/>
        <c:lblAlgn val="ctr"/>
        <c:lblOffset val="100"/>
        <c:noMultiLvlLbl val="0"/>
      </c:catAx>
      <c:valAx>
        <c:axId val="1834862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LUD:</a:t>
            </a:r>
            <a:r>
              <a:rPr lang="en-GB" baseline="0"/>
              <a:t> Runtime Speedup vs Rollback Slowdown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sparse_ckpting!$Z$7</c:f>
              <c:strCache>
                <c:ptCount val="1"/>
                <c:pt idx="0">
                  <c:v>runtime speedup (∆T_S ≈ ∆T_full)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80811879910092"/>
                  <c:y val="-0.12213637311753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AE-47E9-A758-04A2D6F478E9}"/>
                </c:ext>
              </c:extLst>
            </c:dLbl>
            <c:dLbl>
              <c:idx val="1"/>
              <c:layout>
                <c:manualLayout>
                  <c:x val="-5.7183432030148751E-2"/>
                  <c:y val="-4.9940332224228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AE-47E9-A758-04A2D6F478E9}"/>
                </c:ext>
              </c:extLst>
            </c:dLbl>
            <c:dLbl>
              <c:idx val="3"/>
              <c:layout>
                <c:manualLayout>
                  <c:x val="-5.7183432030148862E-2"/>
                  <c:y val="5.5576958312143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AE-47E9-A758-04A2D6F478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sparse_ckpting!$Y$8:$Y$11</c:f>
              <c:strCache>
                <c:ptCount val="4"/>
                <c:pt idx="0">
                  <c:v>512 ckpt/exec</c:v>
                </c:pt>
                <c:pt idx="1">
                  <c:v>64 ckpt/exec</c:v>
                </c:pt>
                <c:pt idx="2">
                  <c:v>16 ckpt/exec</c:v>
                </c:pt>
                <c:pt idx="3">
                  <c:v>8 ckpt/exec</c:v>
                </c:pt>
              </c:strCache>
            </c:strRef>
          </c:cat>
          <c:val>
            <c:numRef>
              <c:f>sparse_ckpting!$Z$8:$Z$11</c:f>
              <c:numCache>
                <c:formatCode>0.00</c:formatCode>
                <c:ptCount val="4"/>
                <c:pt idx="0">
                  <c:v>0</c:v>
                </c:pt>
                <c:pt idx="1">
                  <c:v>29.673923000000059</c:v>
                </c:pt>
                <c:pt idx="2">
                  <c:v>21.295993833333313</c:v>
                </c:pt>
                <c:pt idx="3">
                  <c:v>11.102761833333346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E-47E9-A758-04A2D6F478E9}"/>
            </c:ext>
          </c:extLst>
        </c:ser>
        <c:ser>
          <c:idx val="1"/>
          <c:order val="1"/>
          <c:tx>
            <c:strRef>
              <c:f>sparse_ckpting!$AA$7</c:f>
              <c:strCache>
                <c:ptCount val="1"/>
                <c:pt idx="0">
                  <c:v>rollback slowdown (∆T_RR ≈ ∆C_∆T)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80811879910092"/>
                  <c:y val="-4.9940332224228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AE-47E9-A758-04A2D6F478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sparse_ckpting!$Y$8:$Y$11</c:f>
              <c:strCache>
                <c:ptCount val="4"/>
                <c:pt idx="0">
                  <c:v>512 ckpt/exec</c:v>
                </c:pt>
                <c:pt idx="1">
                  <c:v>64 ckpt/exec</c:v>
                </c:pt>
                <c:pt idx="2">
                  <c:v>16 ckpt/exec</c:v>
                </c:pt>
                <c:pt idx="3">
                  <c:v>8 ckpt/exec</c:v>
                </c:pt>
              </c:strCache>
            </c:strRef>
          </c:cat>
          <c:val>
            <c:numRef>
              <c:f>sparse_ckpting!$AA$8:$AA$11</c:f>
              <c:numCache>
                <c:formatCode>0.00</c:formatCode>
                <c:ptCount val="4"/>
                <c:pt idx="0">
                  <c:v>0</c:v>
                </c:pt>
                <c:pt idx="1">
                  <c:v>3.6358717200520827</c:v>
                </c:pt>
                <c:pt idx="2">
                  <c:v>11.333555588541667</c:v>
                </c:pt>
                <c:pt idx="3">
                  <c:v>14.167228760416664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E-47E9-A758-04A2D6F478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7401535"/>
        <c:axId val="397398175"/>
      </c:lineChart>
      <c:catAx>
        <c:axId val="3974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98175"/>
        <c:crosses val="autoZero"/>
        <c:auto val="1"/>
        <c:lblAlgn val="ctr"/>
        <c:lblOffset val="100"/>
        <c:noMultiLvlLbl val="0"/>
      </c:catAx>
      <c:valAx>
        <c:axId val="3973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Cholesky: Runtime</a:t>
            </a:r>
            <a:r>
              <a:rPr lang="en-GB" baseline="0"/>
              <a:t> Speedup vs Rollback Slowdown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sparse_ckpting!$Z$29</c:f>
              <c:strCache>
                <c:ptCount val="1"/>
                <c:pt idx="0">
                  <c:v>runtime speedup (∆T_S ≈ ∆T_full)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245121035622851"/>
                  <c:y val="-0.155457622760599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16-4A05-B74E-0A3706F519C5}"/>
                </c:ext>
              </c:extLst>
            </c:dLbl>
            <c:dLbl>
              <c:idx val="2"/>
              <c:layout>
                <c:manualLayout>
                  <c:x val="1.108953045359796E-2"/>
                  <c:y val="-8.8815123474470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16-4A05-B74E-0A3706F519C5}"/>
                </c:ext>
              </c:extLst>
            </c:dLbl>
            <c:dLbl>
              <c:idx val="3"/>
              <c:layout>
                <c:manualLayout>
                  <c:x val="1.1918662942254512E-2"/>
                  <c:y val="-0.149904081153422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16-4A05-B74E-0A3706F51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sparse_ckpting!$Y$30:$Y$33</c:f>
              <c:strCache>
                <c:ptCount val="4"/>
                <c:pt idx="0">
                  <c:v>512 ckpt/exec</c:v>
                </c:pt>
                <c:pt idx="1">
                  <c:v>64 ckpt/exec</c:v>
                </c:pt>
                <c:pt idx="2">
                  <c:v>16 ckpt/exec</c:v>
                </c:pt>
                <c:pt idx="3">
                  <c:v>8 ckpt/exec</c:v>
                </c:pt>
              </c:strCache>
            </c:strRef>
          </c:cat>
          <c:val>
            <c:numRef>
              <c:f>sparse_ckpting!$Z$30:$Z$33</c:f>
              <c:numCache>
                <c:formatCode>0.00</c:formatCode>
                <c:ptCount val="4"/>
                <c:pt idx="0">
                  <c:v>0</c:v>
                </c:pt>
                <c:pt idx="1">
                  <c:v>73.226315500000013</c:v>
                </c:pt>
                <c:pt idx="2">
                  <c:v>11.294116333333321</c:v>
                </c:pt>
                <c:pt idx="3">
                  <c:v>3.5800980000000067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6-4A05-B74E-0A3706F519C5}"/>
            </c:ext>
          </c:extLst>
        </c:ser>
        <c:ser>
          <c:idx val="1"/>
          <c:order val="1"/>
          <c:tx>
            <c:strRef>
              <c:f>sparse_ckpting!$AA$29</c:f>
              <c:strCache>
                <c:ptCount val="1"/>
                <c:pt idx="0">
                  <c:v>rollback slowdown (∆T_RR ≈ ∆C_∆T)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241380685463487"/>
                  <c:y val="-6.10474154385832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16-4A05-B74E-0A3706F519C5}"/>
                </c:ext>
              </c:extLst>
            </c:dLbl>
            <c:dLbl>
              <c:idx val="1"/>
              <c:layout>
                <c:manualLayout>
                  <c:x val="-5.0266273706987004E-2"/>
                  <c:y val="-6.10474154385832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16-4A05-B74E-0A3706F519C5}"/>
                </c:ext>
              </c:extLst>
            </c:dLbl>
            <c:dLbl>
              <c:idx val="2"/>
              <c:layout>
                <c:manualLayout>
                  <c:x val="-0.12725714765366697"/>
                  <c:y val="-4.9940332224228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16-4A05-B74E-0A3706F519C5}"/>
                </c:ext>
              </c:extLst>
            </c:dLbl>
            <c:dLbl>
              <c:idx val="3"/>
              <c:layout>
                <c:manualLayout>
                  <c:x val="1.1918662942254512E-2"/>
                  <c:y val="-3.8833249009873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16-4A05-B74E-0A3706F51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sparse_ckpting!$Y$30:$Y$33</c:f>
              <c:strCache>
                <c:ptCount val="4"/>
                <c:pt idx="0">
                  <c:v>512 ckpt/exec</c:v>
                </c:pt>
                <c:pt idx="1">
                  <c:v>64 ckpt/exec</c:v>
                </c:pt>
                <c:pt idx="2">
                  <c:v>16 ckpt/exec</c:v>
                </c:pt>
                <c:pt idx="3">
                  <c:v>8 ckpt/exec</c:v>
                </c:pt>
              </c:strCache>
            </c:strRef>
          </c:cat>
          <c:val>
            <c:numRef>
              <c:f>sparse_ckpting!$AA$30:$AA$33</c:f>
              <c:numCache>
                <c:formatCode>0.00</c:formatCode>
                <c:ptCount val="4"/>
                <c:pt idx="0">
                  <c:v>0</c:v>
                </c:pt>
                <c:pt idx="1">
                  <c:v>1.0211766425781248</c:v>
                </c:pt>
                <c:pt idx="2">
                  <c:v>3.2856495807291672</c:v>
                </c:pt>
                <c:pt idx="3">
                  <c:v>4.168647947916666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6-4A05-B74E-0A3706F519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175631"/>
        <c:axId val="72176111"/>
      </c:lineChart>
      <c:catAx>
        <c:axId val="721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6111"/>
        <c:crosses val="autoZero"/>
        <c:auto val="1"/>
        <c:lblAlgn val="ctr"/>
        <c:lblOffset val="100"/>
        <c:noMultiLvlLbl val="0"/>
      </c:catAx>
      <c:valAx>
        <c:axId val="721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Blur: Runtime Speedup</a:t>
            </a:r>
            <a:r>
              <a:rPr lang="en-GB" baseline="0"/>
              <a:t> vs Rollback Slowdown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sparse_ckpting!$Z$50</c:f>
              <c:strCache>
                <c:ptCount val="1"/>
                <c:pt idx="0">
                  <c:v>runtime speedup (∆T_S ≈ ∆T_full)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067059651856096E-2"/>
                  <c:y val="-0.159853242649759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A0-4AB3-8B22-3DE8E9D5A1F2}"/>
                </c:ext>
              </c:extLst>
            </c:dLbl>
            <c:dLbl>
              <c:idx val="3"/>
              <c:layout>
                <c:manualLayout>
                  <c:x val="8.5612847170205945E-3"/>
                  <c:y val="-0.13779883076885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A0-4AB3-8B22-3DE8E9D5A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sparse_ckpting!$Y$51:$Y$54</c:f>
              <c:strCache>
                <c:ptCount val="4"/>
                <c:pt idx="0">
                  <c:v>1491 ckpt/exec</c:v>
                </c:pt>
                <c:pt idx="1">
                  <c:v>497 ckpt/exec</c:v>
                </c:pt>
                <c:pt idx="2">
                  <c:v>71 ckpt/exec</c:v>
                </c:pt>
                <c:pt idx="3">
                  <c:v>7 ckpt/exec</c:v>
                </c:pt>
              </c:strCache>
            </c:strRef>
          </c:cat>
          <c:val>
            <c:numRef>
              <c:f>sparse_ckpting!$Z$51:$Z$54</c:f>
              <c:numCache>
                <c:formatCode>0</c:formatCode>
                <c:ptCount val="4"/>
                <c:pt idx="0">
                  <c:v>0</c:v>
                </c:pt>
                <c:pt idx="1">
                  <c:v>22438.305416499999</c:v>
                </c:pt>
                <c:pt idx="2">
                  <c:v>8733.7051931666683</c:v>
                </c:pt>
                <c:pt idx="3">
                  <c:v>1489.181469000001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0-4AB3-8B22-3DE8E9D5A1F2}"/>
            </c:ext>
          </c:extLst>
        </c:ser>
        <c:ser>
          <c:idx val="1"/>
          <c:order val="1"/>
          <c:tx>
            <c:strRef>
              <c:f>sparse_ckpting!$AA$50</c:f>
              <c:strCache>
                <c:ptCount val="1"/>
                <c:pt idx="0">
                  <c:v>rollback slowdown (∆T_RR ≈ ∆C_∆T)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067059651856096E-2"/>
                  <c:y val="-6.06083891856972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A0-4AB3-8B22-3DE8E9D5A1F2}"/>
                </c:ext>
              </c:extLst>
            </c:dLbl>
            <c:dLbl>
              <c:idx val="3"/>
              <c:layout>
                <c:manualLayout>
                  <c:x val="1.8311636755849837E-2"/>
                  <c:y val="-4.4067580275020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A0-4AB3-8B22-3DE8E9D5A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sparse_ckpting!$Y$51:$Y$54</c:f>
              <c:strCache>
                <c:ptCount val="4"/>
                <c:pt idx="0">
                  <c:v>1491 ckpt/exec</c:v>
                </c:pt>
                <c:pt idx="1">
                  <c:v>497 ckpt/exec</c:v>
                </c:pt>
                <c:pt idx="2">
                  <c:v>71 ckpt/exec</c:v>
                </c:pt>
                <c:pt idx="3">
                  <c:v>7 ckpt/exec</c:v>
                </c:pt>
              </c:strCache>
            </c:strRef>
          </c:cat>
          <c:val>
            <c:numRef>
              <c:f>sparse_ckpting!$AA$51:$AA$54</c:f>
              <c:numCache>
                <c:formatCode>0</c:formatCode>
                <c:ptCount val="4"/>
                <c:pt idx="0">
                  <c:v>0</c:v>
                </c:pt>
                <c:pt idx="1">
                  <c:v>7.7300467168567017</c:v>
                </c:pt>
                <c:pt idx="2">
                  <c:v>82.002975577129433</c:v>
                </c:pt>
                <c:pt idx="3">
                  <c:v>849.40190265794752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0-4AB3-8B22-3DE8E9D5A1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4560527"/>
        <c:axId val="354561007"/>
      </c:lineChart>
      <c:catAx>
        <c:axId val="35456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61007"/>
        <c:crosses val="autoZero"/>
        <c:auto val="1"/>
        <c:lblAlgn val="ctr"/>
        <c:lblOffset val="100"/>
        <c:noMultiLvlLbl val="0"/>
      </c:catAx>
      <c:valAx>
        <c:axId val="354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6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Comparison: Split vs No-Split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'split BB runtime overheads'!$J$6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'split BB runtime overheads'!$K$5:$N$5</c:f>
              <c:strCache>
                <c:ptCount val="4"/>
                <c:pt idx="0">
                  <c:v>un-split (-O0)</c:v>
                </c:pt>
                <c:pt idx="1">
                  <c:v>split (-O0)</c:v>
                </c:pt>
                <c:pt idx="2">
                  <c:v>un-split (-O1)</c:v>
                </c:pt>
                <c:pt idx="3">
                  <c:v>split (-O1)</c:v>
                </c:pt>
              </c:strCache>
            </c:strRef>
          </c:cat>
          <c:val>
            <c:numRef>
              <c:f>'split BB runtime overheads'!$K$6:$N$6</c:f>
              <c:numCache>
                <c:formatCode>0</c:formatCode>
                <c:ptCount val="4"/>
                <c:pt idx="0">
                  <c:v>49.1129386</c:v>
                </c:pt>
                <c:pt idx="1">
                  <c:v>54.418449800000005</c:v>
                </c:pt>
                <c:pt idx="2">
                  <c:v>19.258793599999997</c:v>
                </c:pt>
                <c:pt idx="3">
                  <c:v>20.336590199999996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7-442C-8A8B-C2F54D6D5922}"/>
            </c:ext>
          </c:extLst>
        </c:ser>
        <c:ser>
          <c:idx val="1"/>
          <c:order val="1"/>
          <c:tx>
            <c:strRef>
              <c:f>'split BB runtime overheads'!$J$7</c:f>
              <c:strCache>
                <c:ptCount val="1"/>
                <c:pt idx="0">
                  <c:v>LUD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'split BB runtime overheads'!$K$5:$N$5</c:f>
              <c:strCache>
                <c:ptCount val="4"/>
                <c:pt idx="0">
                  <c:v>un-split (-O0)</c:v>
                </c:pt>
                <c:pt idx="1">
                  <c:v>split (-O0)</c:v>
                </c:pt>
                <c:pt idx="2">
                  <c:v>un-split (-O1)</c:v>
                </c:pt>
                <c:pt idx="3">
                  <c:v>split (-O1)</c:v>
                </c:pt>
              </c:strCache>
            </c:strRef>
          </c:cat>
          <c:val>
            <c:numRef>
              <c:f>'split BB runtime overheads'!$K$7:$N$7</c:f>
              <c:numCache>
                <c:formatCode>0</c:formatCode>
                <c:ptCount val="4"/>
                <c:pt idx="0">
                  <c:v>117.804434</c:v>
                </c:pt>
                <c:pt idx="1">
                  <c:v>126.68933320000001</c:v>
                </c:pt>
                <c:pt idx="2">
                  <c:v>45.418013000000002</c:v>
                </c:pt>
                <c:pt idx="3">
                  <c:v>47.5815926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7-442C-8A8B-C2F54D6D5922}"/>
            </c:ext>
          </c:extLst>
        </c:ser>
        <c:ser>
          <c:idx val="2"/>
          <c:order val="2"/>
          <c:tx>
            <c:strRef>
              <c:f>'split BB runtime overheads'!$J$8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'split BB runtime overheads'!$K$5:$N$5</c:f>
              <c:strCache>
                <c:ptCount val="4"/>
                <c:pt idx="0">
                  <c:v>un-split (-O0)</c:v>
                </c:pt>
                <c:pt idx="1">
                  <c:v>split (-O0)</c:v>
                </c:pt>
                <c:pt idx="2">
                  <c:v>un-split (-O1)</c:v>
                </c:pt>
                <c:pt idx="3">
                  <c:v>split (-O1)</c:v>
                </c:pt>
              </c:strCache>
            </c:strRef>
          </c:cat>
          <c:val>
            <c:numRef>
              <c:f>'split BB runtime overheads'!$K$8:$N$8</c:f>
              <c:numCache>
                <c:formatCode>0</c:formatCode>
                <c:ptCount val="4"/>
                <c:pt idx="0">
                  <c:v>5220.8395212000005</c:v>
                </c:pt>
                <c:pt idx="1">
                  <c:v>5512.1247974000007</c:v>
                </c:pt>
                <c:pt idx="2">
                  <c:v>1078.0704742</c:v>
                </c:pt>
                <c:pt idx="3">
                  <c:v>1120.9390888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7-442C-8A8B-C2F54D6D59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0381631"/>
        <c:axId val="310388287"/>
      </c:barChart>
      <c:catAx>
        <c:axId val="3103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88287"/>
        <c:crosses val="autoZero"/>
        <c:auto val="1"/>
        <c:lblAlgn val="ctr"/>
        <c:lblOffset val="100"/>
        <c:noMultiLvlLbl val="0"/>
      </c:catAx>
      <c:valAx>
        <c:axId val="3103882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8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Slowdown After</a:t>
            </a:r>
          </a:p>
          <a:p>
            <a:pPr>
              <a:defRPr/>
            </a:pPr>
            <a:r>
              <a:rPr lang="en-GB" baseline="0"/>
              <a:t>Splitting BBs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'split BB runtime overheads'!$K$34</c:f>
              <c:strCache>
                <c:ptCount val="1"/>
                <c:pt idx="0">
                  <c:v>post-split slowdown (-O0)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'split BB runtime overheads'!$J$35:$J$38</c:f>
              <c:strCache>
                <c:ptCount val="4"/>
                <c:pt idx="0">
                  <c:v>Cholesky</c:v>
                </c:pt>
                <c:pt idx="1">
                  <c:v>LUD</c:v>
                </c:pt>
                <c:pt idx="2">
                  <c:v>Blur</c:v>
                </c:pt>
                <c:pt idx="3">
                  <c:v>avgerage</c:v>
                </c:pt>
              </c:strCache>
            </c:strRef>
          </c:cat>
          <c:val>
            <c:numRef>
              <c:f>'split BB runtime overheads'!$K$35:$K$38</c:f>
              <c:numCache>
                <c:formatCode>0.00</c:formatCode>
                <c:ptCount val="4"/>
                <c:pt idx="0">
                  <c:v>10.802675122355643</c:v>
                </c:pt>
                <c:pt idx="1">
                  <c:v>7.5420753687420738</c:v>
                </c:pt>
                <c:pt idx="2">
                  <c:v>5.5792804014985098</c:v>
                </c:pt>
                <c:pt idx="3">
                  <c:v>7.9746769641987427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8-406F-8A08-9F1DADAB5EE6}"/>
            </c:ext>
          </c:extLst>
        </c:ser>
        <c:ser>
          <c:idx val="1"/>
          <c:order val="1"/>
          <c:tx>
            <c:strRef>
              <c:f>'split BB runtime overheads'!$L$34</c:f>
              <c:strCache>
                <c:ptCount val="1"/>
                <c:pt idx="0">
                  <c:v>post-split slowdown (-O1)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'split BB runtime overheads'!$J$35:$J$38</c:f>
              <c:strCache>
                <c:ptCount val="4"/>
                <c:pt idx="0">
                  <c:v>Cholesky</c:v>
                </c:pt>
                <c:pt idx="1">
                  <c:v>LUD</c:v>
                </c:pt>
                <c:pt idx="2">
                  <c:v>Blur</c:v>
                </c:pt>
                <c:pt idx="3">
                  <c:v>avgerage</c:v>
                </c:pt>
              </c:strCache>
            </c:strRef>
          </c:cat>
          <c:val>
            <c:numRef>
              <c:f>'split BB runtime overheads'!$L$35:$L$38</c:f>
              <c:numCache>
                <c:formatCode>0.00</c:formatCode>
                <c:ptCount val="4"/>
                <c:pt idx="0">
                  <c:v>5.5963868889482136</c:v>
                </c:pt>
                <c:pt idx="1">
                  <c:v>4.7637037754161486</c:v>
                </c:pt>
                <c:pt idx="2">
                  <c:v>3.9764204313091356</c:v>
                </c:pt>
                <c:pt idx="3">
                  <c:v>4.7788370318911655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8-406F-8A08-9F1DADAB5E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8363408"/>
        <c:axId val="1248343024"/>
      </c:barChart>
      <c:catAx>
        <c:axId val="12483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43024"/>
        <c:crosses val="autoZero"/>
        <c:auto val="1"/>
        <c:lblAlgn val="ctr"/>
        <c:lblOffset val="100"/>
        <c:noMultiLvlLbl val="0"/>
      </c:catAx>
      <c:valAx>
        <c:axId val="12483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slowdown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Speedup from</a:t>
            </a:r>
          </a:p>
          <a:p>
            <a:pPr>
              <a:defRPr/>
            </a:pPr>
            <a:r>
              <a:rPr lang="en-GB" baseline="0"/>
              <a:t>-O0 to -O1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'split BB runtime overheads'!$O$34</c:f>
              <c:strCache>
                <c:ptCount val="1"/>
                <c:pt idx="0">
                  <c:v>O0 to O1 speedup (un-split)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'split BB runtime overheads'!$N$35:$N$38</c:f>
              <c:strCache>
                <c:ptCount val="4"/>
                <c:pt idx="0">
                  <c:v>Cholesky</c:v>
                </c:pt>
                <c:pt idx="1">
                  <c:v>LUD</c:v>
                </c:pt>
                <c:pt idx="2">
                  <c:v>Blur</c:v>
                </c:pt>
                <c:pt idx="3">
                  <c:v>avgerage</c:v>
                </c:pt>
              </c:strCache>
            </c:strRef>
          </c:cat>
          <c:val>
            <c:numRef>
              <c:f>'split BB runtime overheads'!$O$35:$O$38</c:f>
              <c:numCache>
                <c:formatCode>0.0</c:formatCode>
                <c:ptCount val="4"/>
                <c:pt idx="0">
                  <c:v>60.786721078017521</c:v>
                </c:pt>
                <c:pt idx="1">
                  <c:v>61.446261861416865</c:v>
                </c:pt>
                <c:pt idx="2">
                  <c:v>79.350629916465863</c:v>
                </c:pt>
                <c:pt idx="3">
                  <c:v>67.194537618633419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9-4366-8E86-84E49F35DE82}"/>
            </c:ext>
          </c:extLst>
        </c:ser>
        <c:ser>
          <c:idx val="1"/>
          <c:order val="1"/>
          <c:tx>
            <c:strRef>
              <c:f>'split BB runtime overheads'!$P$34</c:f>
              <c:strCache>
                <c:ptCount val="1"/>
                <c:pt idx="0">
                  <c:v>O0 to O1 speedup (split)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'split BB runtime overheads'!$N$35:$N$38</c:f>
              <c:strCache>
                <c:ptCount val="4"/>
                <c:pt idx="0">
                  <c:v>Cholesky</c:v>
                </c:pt>
                <c:pt idx="1">
                  <c:v>LUD</c:v>
                </c:pt>
                <c:pt idx="2">
                  <c:v>Blur</c:v>
                </c:pt>
                <c:pt idx="3">
                  <c:v>avgerage</c:v>
                </c:pt>
              </c:strCache>
            </c:strRef>
          </c:cat>
          <c:val>
            <c:numRef>
              <c:f>'split BB runtime overheads'!$P$35:$P$38</c:f>
              <c:numCache>
                <c:formatCode>0.0</c:formatCode>
                <c:ptCount val="4"/>
                <c:pt idx="0">
                  <c:v>62.629236454287977</c:v>
                </c:pt>
                <c:pt idx="1">
                  <c:v>62.442305600516022</c:v>
                </c:pt>
                <c:pt idx="2">
                  <c:v>79.66411991744576</c:v>
                </c:pt>
                <c:pt idx="3">
                  <c:v>68.245220657416596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9-4366-8E86-84E49F35DE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1150128"/>
        <c:axId val="1581153040"/>
      </c:barChart>
      <c:catAx>
        <c:axId val="15811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53040"/>
        <c:crosses val="autoZero"/>
        <c:auto val="1"/>
        <c:lblAlgn val="ctr"/>
        <c:lblOffset val="100"/>
        <c:noMultiLvlLbl val="0"/>
      </c:catAx>
      <c:valAx>
        <c:axId val="15811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-O0 CPU Kernel Binaries</a:t>
            </a:r>
            <a:r>
              <a:rPr lang="en-GB" baseline="0"/>
              <a:t> Size Comparison</a:t>
            </a:r>
          </a:p>
          <a:p>
            <a:pPr>
              <a:defRPr/>
            </a:pPr>
            <a:r>
              <a:rPr lang="en-GB" baseline="0"/>
              <a:t>(Log-plus-one-transformed)</a:t>
            </a:r>
          </a:p>
          <a:p>
            <a:pPr>
              <a:defRPr/>
            </a:pP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file size comparison'!$E$37</c:f>
              <c:strCache>
                <c:ptCount val="1"/>
                <c:pt idx="0">
                  <c:v>save-restore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'bin file size comparison'!$D$38:$D$46</c:f>
              <c:strCache>
                <c:ptCount val="9"/>
                <c:pt idx="0">
                  <c:v>LUD 1 ckpt</c:v>
                </c:pt>
                <c:pt idx="1">
                  <c:v>LUD 2 ckpt</c:v>
                </c:pt>
                <c:pt idx="2">
                  <c:v>LUD 4 ckpt</c:v>
                </c:pt>
                <c:pt idx="3">
                  <c:v>Cholesky 1 ckpt</c:v>
                </c:pt>
                <c:pt idx="4">
                  <c:v>Cholesky 2 ckpt</c:v>
                </c:pt>
                <c:pt idx="5">
                  <c:v>Cholesky 4 cpt</c:v>
                </c:pt>
                <c:pt idx="6">
                  <c:v>Blur 1 ckpt</c:v>
                </c:pt>
                <c:pt idx="7">
                  <c:v>Blur 2 ckpt</c:v>
                </c:pt>
                <c:pt idx="8">
                  <c:v>Blur 4 ckpt</c:v>
                </c:pt>
              </c:strCache>
            </c:strRef>
          </c:cat>
          <c:val>
            <c:numRef>
              <c:f>'bin file size comparison'!$E$38:$E$46</c:f>
              <c:numCache>
                <c:formatCode>0.00</c:formatCode>
                <c:ptCount val="9"/>
                <c:pt idx="0">
                  <c:v>7.9388596007115425E-2</c:v>
                </c:pt>
                <c:pt idx="1">
                  <c:v>7.9388596007115425E-2</c:v>
                </c:pt>
                <c:pt idx="2">
                  <c:v>7.9388596007115425E-2</c:v>
                </c:pt>
                <c:pt idx="3">
                  <c:v>1.1993551075427167</c:v>
                </c:pt>
                <c:pt idx="4">
                  <c:v>1.1993551075427167</c:v>
                </c:pt>
                <c:pt idx="5">
                  <c:v>1.1993551075427167</c:v>
                </c:pt>
                <c:pt idx="6">
                  <c:v>0.48734328023508189</c:v>
                </c:pt>
                <c:pt idx="7">
                  <c:v>0.48734328023508189</c:v>
                </c:pt>
                <c:pt idx="8">
                  <c:v>0.48734328023508189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D-4BE4-9ADA-76147FF47423}"/>
            </c:ext>
          </c:extLst>
        </c:ser>
        <c:ser>
          <c:idx val="1"/>
          <c:order val="1"/>
          <c:tx>
            <c:strRef>
              <c:f>'bin file size comparison'!$F$37</c:f>
              <c:strCache>
                <c:ptCount val="1"/>
                <c:pt idx="0">
                  <c:v>save-only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'bin file size comparison'!$D$38:$D$46</c:f>
              <c:strCache>
                <c:ptCount val="9"/>
                <c:pt idx="0">
                  <c:v>LUD 1 ckpt</c:v>
                </c:pt>
                <c:pt idx="1">
                  <c:v>LUD 2 ckpt</c:v>
                </c:pt>
                <c:pt idx="2">
                  <c:v>LUD 4 ckpt</c:v>
                </c:pt>
                <c:pt idx="3">
                  <c:v>Cholesky 1 ckpt</c:v>
                </c:pt>
                <c:pt idx="4">
                  <c:v>Cholesky 2 ckpt</c:v>
                </c:pt>
                <c:pt idx="5">
                  <c:v>Cholesky 4 cpt</c:v>
                </c:pt>
                <c:pt idx="6">
                  <c:v>Blur 1 ckpt</c:v>
                </c:pt>
                <c:pt idx="7">
                  <c:v>Blur 2 ckpt</c:v>
                </c:pt>
                <c:pt idx="8">
                  <c:v>Blur 4 ckpt</c:v>
                </c:pt>
              </c:strCache>
            </c:strRef>
          </c:cat>
          <c:val>
            <c:numRef>
              <c:f>'bin file size comparison'!$F$38:$F$46</c:f>
              <c:numCache>
                <c:formatCode>0.00</c:formatCode>
                <c:ptCount val="9"/>
                <c:pt idx="0">
                  <c:v>7.9388596007115425E-2</c:v>
                </c:pt>
                <c:pt idx="1">
                  <c:v>7.9388596007115425E-2</c:v>
                </c:pt>
                <c:pt idx="2">
                  <c:v>7.9388596007115425E-2</c:v>
                </c:pt>
                <c:pt idx="3">
                  <c:v>6.882493767957476E-2</c:v>
                </c:pt>
                <c:pt idx="4">
                  <c:v>6.882493767957476E-2</c:v>
                </c:pt>
                <c:pt idx="5">
                  <c:v>6.882493767957476E-2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D-4BE4-9ADA-76147FF47423}"/>
            </c:ext>
          </c:extLst>
        </c:ser>
        <c:ser>
          <c:idx val="2"/>
          <c:order val="2"/>
          <c:tx>
            <c:strRef>
              <c:f>'bin file size comparison'!$G$37</c:f>
              <c:strCache>
                <c:ptCount val="1"/>
                <c:pt idx="0">
                  <c:v>restore-only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'bin file size comparison'!$D$38:$D$46</c:f>
              <c:strCache>
                <c:ptCount val="9"/>
                <c:pt idx="0">
                  <c:v>LUD 1 ckpt</c:v>
                </c:pt>
                <c:pt idx="1">
                  <c:v>LUD 2 ckpt</c:v>
                </c:pt>
                <c:pt idx="2">
                  <c:v>LUD 4 ckpt</c:v>
                </c:pt>
                <c:pt idx="3">
                  <c:v>Cholesky 1 ckpt</c:v>
                </c:pt>
                <c:pt idx="4">
                  <c:v>Cholesky 2 ckpt</c:v>
                </c:pt>
                <c:pt idx="5">
                  <c:v>Cholesky 4 cpt</c:v>
                </c:pt>
                <c:pt idx="6">
                  <c:v>Blur 1 ckpt</c:v>
                </c:pt>
                <c:pt idx="7">
                  <c:v>Blur 2 ckpt</c:v>
                </c:pt>
                <c:pt idx="8">
                  <c:v>Blur 4 ckpt</c:v>
                </c:pt>
              </c:strCache>
            </c:strRef>
          </c:cat>
          <c:val>
            <c:numRef>
              <c:f>'bin file size comparison'!$G$38:$G$46</c:f>
              <c:numCache>
                <c:formatCode>0.00</c:formatCode>
                <c:ptCount val="9"/>
                <c:pt idx="0">
                  <c:v>7.9388596007115425E-2</c:v>
                </c:pt>
                <c:pt idx="1">
                  <c:v>7.9388596007115425E-2</c:v>
                </c:pt>
                <c:pt idx="2">
                  <c:v>7.9388596007115425E-2</c:v>
                </c:pt>
                <c:pt idx="3">
                  <c:v>1.1993551075427167</c:v>
                </c:pt>
                <c:pt idx="4">
                  <c:v>1.1993551075427167</c:v>
                </c:pt>
                <c:pt idx="5">
                  <c:v>1.1993551075427167</c:v>
                </c:pt>
                <c:pt idx="6">
                  <c:v>0.48734328023508189</c:v>
                </c:pt>
                <c:pt idx="7">
                  <c:v>0.48734328023508189</c:v>
                </c:pt>
                <c:pt idx="8">
                  <c:v>0.48734328023508189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D-4BE4-9ADA-76147FF474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0896112"/>
        <c:axId val="740886128"/>
      </c:barChart>
      <c:catAx>
        <c:axId val="7408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86128"/>
        <c:crosses val="autoZero"/>
        <c:auto val="1"/>
        <c:lblAlgn val="ctr"/>
        <c:lblOffset val="100"/>
        <c:noMultiLvlLbl val="0"/>
      </c:catAx>
      <c:valAx>
        <c:axId val="7408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-O0 Kernel</a:t>
            </a:r>
            <a:r>
              <a:rPr lang="en-GB" baseline="0"/>
              <a:t> .o File Size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(obj) size comparison'!$J$16</c:f>
              <c:strCache>
                <c:ptCount val="1"/>
                <c:pt idx="0">
                  <c:v>save-restore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'bin (obj) size comparison'!$I$17:$I$25</c:f>
              <c:strCache>
                <c:ptCount val="9"/>
                <c:pt idx="0">
                  <c:v>LUD 1 ckpt</c:v>
                </c:pt>
                <c:pt idx="1">
                  <c:v>LUD 2 ckpt</c:v>
                </c:pt>
                <c:pt idx="2">
                  <c:v>LUD 4 ckpt</c:v>
                </c:pt>
                <c:pt idx="3">
                  <c:v>Cholesky 1 ckpt</c:v>
                </c:pt>
                <c:pt idx="4">
                  <c:v>Cholesky 2 ckpt</c:v>
                </c:pt>
                <c:pt idx="5">
                  <c:v>Cholesky 4 cpt</c:v>
                </c:pt>
                <c:pt idx="6">
                  <c:v>Blur 1 ckpt</c:v>
                </c:pt>
                <c:pt idx="7">
                  <c:v>Blur 2 ckpt</c:v>
                </c:pt>
                <c:pt idx="8">
                  <c:v>Blur 4 ckpt</c:v>
                </c:pt>
              </c:strCache>
            </c:strRef>
          </c:cat>
          <c:val>
            <c:numRef>
              <c:f>'bin (obj) size comparison'!$J$17:$J$25</c:f>
              <c:numCache>
                <c:formatCode>0.00</c:formatCode>
                <c:ptCount val="9"/>
                <c:pt idx="0">
                  <c:v>36.743215031315238</c:v>
                </c:pt>
                <c:pt idx="1">
                  <c:v>50.939457202505224</c:v>
                </c:pt>
                <c:pt idx="2">
                  <c:v>84.968684759916485</c:v>
                </c:pt>
                <c:pt idx="3">
                  <c:v>25</c:v>
                </c:pt>
                <c:pt idx="4">
                  <c:v>38.333333333333336</c:v>
                </c:pt>
                <c:pt idx="5">
                  <c:v>151.19047619047618</c:v>
                </c:pt>
                <c:pt idx="6">
                  <c:v>91.946308724832221</c:v>
                </c:pt>
                <c:pt idx="7">
                  <c:v>118.34451901565997</c:v>
                </c:pt>
                <c:pt idx="8">
                  <c:v>168.23266219239375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7-4548-BED7-9F777B4978EB}"/>
            </c:ext>
          </c:extLst>
        </c:ser>
        <c:ser>
          <c:idx val="1"/>
          <c:order val="1"/>
          <c:tx>
            <c:strRef>
              <c:f>'bin (obj) size comparison'!$K$16</c:f>
              <c:strCache>
                <c:ptCount val="1"/>
                <c:pt idx="0">
                  <c:v>save-only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'bin (obj) size comparison'!$I$17:$I$25</c:f>
              <c:strCache>
                <c:ptCount val="9"/>
                <c:pt idx="0">
                  <c:v>LUD 1 ckpt</c:v>
                </c:pt>
                <c:pt idx="1">
                  <c:v>LUD 2 ckpt</c:v>
                </c:pt>
                <c:pt idx="2">
                  <c:v>LUD 4 ckpt</c:v>
                </c:pt>
                <c:pt idx="3">
                  <c:v>Cholesky 1 ckpt</c:v>
                </c:pt>
                <c:pt idx="4">
                  <c:v>Cholesky 2 ckpt</c:v>
                </c:pt>
                <c:pt idx="5">
                  <c:v>Cholesky 4 cpt</c:v>
                </c:pt>
                <c:pt idx="6">
                  <c:v>Blur 1 ckpt</c:v>
                </c:pt>
                <c:pt idx="7">
                  <c:v>Blur 2 ckpt</c:v>
                </c:pt>
                <c:pt idx="8">
                  <c:v>Blur 4 ckpt</c:v>
                </c:pt>
              </c:strCache>
            </c:strRef>
          </c:cat>
          <c:val>
            <c:numRef>
              <c:f>'bin (obj) size comparison'!$K$17:$K$25</c:f>
              <c:numCache>
                <c:formatCode>0.00</c:formatCode>
                <c:ptCount val="9"/>
                <c:pt idx="0">
                  <c:v>3.3402922755741122</c:v>
                </c:pt>
                <c:pt idx="1">
                  <c:v>6.8893528183716075</c:v>
                </c:pt>
                <c:pt idx="2">
                  <c:v>13.987473903966595</c:v>
                </c:pt>
                <c:pt idx="3">
                  <c:v>11.428571428571429</c:v>
                </c:pt>
                <c:pt idx="4">
                  <c:v>17.142857142857142</c:v>
                </c:pt>
                <c:pt idx="5">
                  <c:v>33.80952380952381</c:v>
                </c:pt>
                <c:pt idx="6">
                  <c:v>6.7114093959731544</c:v>
                </c:pt>
                <c:pt idx="7">
                  <c:v>13.422818791946309</c:v>
                </c:pt>
                <c:pt idx="8">
                  <c:v>27.293064876957494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7-4548-BED7-9F777B4978EB}"/>
            </c:ext>
          </c:extLst>
        </c:ser>
        <c:ser>
          <c:idx val="2"/>
          <c:order val="2"/>
          <c:tx>
            <c:strRef>
              <c:f>'bin (obj) size comparison'!$L$16</c:f>
              <c:strCache>
                <c:ptCount val="1"/>
                <c:pt idx="0">
                  <c:v>restore-only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'bin (obj) size comparison'!$I$17:$I$25</c:f>
              <c:strCache>
                <c:ptCount val="9"/>
                <c:pt idx="0">
                  <c:v>LUD 1 ckpt</c:v>
                </c:pt>
                <c:pt idx="1">
                  <c:v>LUD 2 ckpt</c:v>
                </c:pt>
                <c:pt idx="2">
                  <c:v>LUD 4 ckpt</c:v>
                </c:pt>
                <c:pt idx="3">
                  <c:v>Cholesky 1 ckpt</c:v>
                </c:pt>
                <c:pt idx="4">
                  <c:v>Cholesky 2 ckpt</c:v>
                </c:pt>
                <c:pt idx="5">
                  <c:v>Cholesky 4 cpt</c:v>
                </c:pt>
                <c:pt idx="6">
                  <c:v>Blur 1 ckpt</c:v>
                </c:pt>
                <c:pt idx="7">
                  <c:v>Blur 2 ckpt</c:v>
                </c:pt>
                <c:pt idx="8">
                  <c:v>Blur 4 ckpt</c:v>
                </c:pt>
              </c:strCache>
            </c:strRef>
          </c:cat>
          <c:val>
            <c:numRef>
              <c:f>'bin (obj) size comparison'!$L$17:$L$25</c:f>
              <c:numCache>
                <c:formatCode>0.00</c:formatCode>
                <c:ptCount val="9"/>
                <c:pt idx="0">
                  <c:v>32.776617954070979</c:v>
                </c:pt>
                <c:pt idx="1">
                  <c:v>42.171189979123177</c:v>
                </c:pt>
                <c:pt idx="2">
                  <c:v>67.014613778705638</c:v>
                </c:pt>
                <c:pt idx="3">
                  <c:v>19.285714285714288</c:v>
                </c:pt>
                <c:pt idx="4">
                  <c:v>26.904761904761905</c:v>
                </c:pt>
                <c:pt idx="5">
                  <c:v>122.61904761904762</c:v>
                </c:pt>
                <c:pt idx="6">
                  <c:v>83.445190156599551</c:v>
                </c:pt>
                <c:pt idx="7">
                  <c:v>102.68456375838926</c:v>
                </c:pt>
                <c:pt idx="8">
                  <c:v>137.80760626398211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7-4548-BED7-9F777B4978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6150016"/>
        <c:axId val="866147520"/>
      </c:barChart>
      <c:catAx>
        <c:axId val="8661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47520"/>
        <c:crosses val="autoZero"/>
        <c:auto val="1"/>
        <c:lblAlgn val="ctr"/>
        <c:lblOffset val="100"/>
        <c:noMultiLvlLbl val="0"/>
      </c:catAx>
      <c:valAx>
        <c:axId val="8661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increase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LUD: Runtime for Restore &amp;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'double lud overheads CPU'!$AE$69</c:f>
              <c:strCache>
                <c:ptCount val="1"/>
                <c:pt idx="0">
                  <c:v>1 ckpt/loop (outer)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lud overheads CPU'!$AD$70:$AD$72</c:f>
              <c:strCache>
                <c:ptCount val="3"/>
                <c:pt idx="0">
                  <c:v>0.52MB/Ckpt</c:v>
                </c:pt>
                <c:pt idx="1">
                  <c:v>2.10MB/Ckpt</c:v>
                </c:pt>
                <c:pt idx="2">
                  <c:v>8.39MB/Ckpt</c:v>
                </c:pt>
              </c:strCache>
            </c:strRef>
          </c:cat>
          <c:val>
            <c:numRef>
              <c:f>'double lud overheads CPU'!$AE$70:$AE$72</c:f>
              <c:numCache>
                <c:formatCode>0.00</c:formatCode>
                <c:ptCount val="3"/>
                <c:pt idx="0">
                  <c:v>0.33149216666666664</c:v>
                </c:pt>
                <c:pt idx="1">
                  <c:v>1.0912504999999999</c:v>
                </c:pt>
                <c:pt idx="2">
                  <c:v>4.7685508333333333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D-4B4C-8EBA-E06D60318B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4928304"/>
        <c:axId val="1994925392"/>
      </c:barChart>
      <c:catAx>
        <c:axId val="19949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25392"/>
        <c:crosses val="autoZero"/>
        <c:auto val="1"/>
        <c:lblAlgn val="ctr"/>
        <c:lblOffset val="100"/>
        <c:noMultiLvlLbl val="0"/>
      </c:catAx>
      <c:valAx>
        <c:axId val="19949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2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LUD:</a:t>
            </a:r>
            <a:r>
              <a:rPr lang="en-GB" baseline="0"/>
              <a:t> Runtime for Restore &amp; Return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'double lud overheads CPU'!$AK$69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'double lud overheads CPU'!$AJ$70:$AJ$72</c:f>
              <c:strCache>
                <c:ptCount val="3"/>
                <c:pt idx="0">
                  <c:v>0.52MB/Ckpt</c:v>
                </c:pt>
                <c:pt idx="1">
                  <c:v>2.10MB/Ckpt</c:v>
                </c:pt>
                <c:pt idx="2">
                  <c:v>8.39MB/Ckpt</c:v>
                </c:pt>
              </c:strCache>
            </c:strRef>
          </c:cat>
          <c:val>
            <c:numRef>
              <c:f>'double lud overheads CPU'!$AK$70:$AK$72</c:f>
              <c:numCache>
                <c:formatCode>0.00</c:formatCode>
                <c:ptCount val="3"/>
                <c:pt idx="0">
                  <c:v>0.33149216666666664</c:v>
                </c:pt>
                <c:pt idx="1">
                  <c:v>1.0912504999999999</c:v>
                </c:pt>
                <c:pt idx="2">
                  <c:v>4.7685508333333333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1-4E59-80B9-539B3599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98768"/>
        <c:axId val="240205840"/>
      </c:barChart>
      <c:lineChart>
        <c:grouping val="standard"/>
        <c:varyColors val="0"/>
        <c:ser>
          <c:idx val="1"/>
          <c:order val="1"/>
          <c:tx>
            <c:strRef>
              <c:f>'double lud overheads CPU'!$AL$69</c:f>
              <c:strCache>
                <c:ptCount val="1"/>
                <c:pt idx="0">
                  <c:v>expected increase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'double lud overheads CPU'!$AJ$70:$AJ$72</c:f>
              <c:strCache>
                <c:ptCount val="3"/>
                <c:pt idx="0">
                  <c:v>0.52MB/Ckpt</c:v>
                </c:pt>
                <c:pt idx="1">
                  <c:v>2.10MB/Ckpt</c:v>
                </c:pt>
                <c:pt idx="2">
                  <c:v>8.39MB/Ckpt</c:v>
                </c:pt>
              </c:strCache>
            </c:strRef>
          </c:cat>
          <c:val>
            <c:numRef>
              <c:f>'double lud overheads CPU'!$AL$70:$AL$72</c:f>
              <c:numCache>
                <c:formatCode>0</c:formatCode>
                <c:ptCount val="3"/>
                <c:pt idx="0">
                  <c:v>0</c:v>
                </c:pt>
                <c:pt idx="1">
                  <c:v>403.84615384615381</c:v>
                </c:pt>
                <c:pt idx="2">
                  <c:v>1613.4615384615386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1-4E59-80B9-539B359996FA}"/>
            </c:ext>
          </c:extLst>
        </c:ser>
        <c:ser>
          <c:idx val="2"/>
          <c:order val="2"/>
          <c:tx>
            <c:strRef>
              <c:f>'double lud overheads CPU'!$AM$69</c:f>
              <c:strCache>
                <c:ptCount val="1"/>
                <c:pt idx="0">
                  <c:v>observed increase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'double lud overheads CPU'!$AJ$70:$AJ$72</c:f>
              <c:strCache>
                <c:ptCount val="3"/>
                <c:pt idx="0">
                  <c:v>0.52MB/Ckpt</c:v>
                </c:pt>
                <c:pt idx="1">
                  <c:v>2.10MB/Ckpt</c:v>
                </c:pt>
                <c:pt idx="2">
                  <c:v>8.39MB/Ckpt</c:v>
                </c:pt>
              </c:strCache>
            </c:strRef>
          </c:cat>
          <c:val>
            <c:numRef>
              <c:f>'double lud overheads CPU'!$AM$70:$AM$72</c:f>
              <c:numCache>
                <c:formatCode>0</c:formatCode>
                <c:ptCount val="3"/>
                <c:pt idx="0">
                  <c:v>0</c:v>
                </c:pt>
                <c:pt idx="1">
                  <c:v>329.19345002119206</c:v>
                </c:pt>
                <c:pt idx="2">
                  <c:v>1438.5108647615104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21-4E59-80B9-539B3599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04592"/>
        <c:axId val="240210832"/>
      </c:lineChart>
      <c:catAx>
        <c:axId val="2401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05840"/>
        <c:crosses val="autoZero"/>
        <c:auto val="1"/>
        <c:lblAlgn val="ctr"/>
        <c:lblOffset val="100"/>
        <c:noMultiLvlLbl val="0"/>
      </c:catAx>
      <c:valAx>
        <c:axId val="2402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98768"/>
        <c:crosses val="autoZero"/>
        <c:crossBetween val="between"/>
      </c:valAx>
      <c:valAx>
        <c:axId val="240210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04592"/>
        <c:crosses val="max"/>
        <c:crossBetween val="between"/>
      </c:valAx>
      <c:catAx>
        <c:axId val="24020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21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Cholesky: Runtime for Execution to Completion</a:t>
            </a:r>
            <a:r>
              <a:rPr lang="en-GB" baseline="0"/>
              <a:t>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'double cholesky CPU'!$Q$6</c:f>
              <c:strCache>
                <c:ptCount val="1"/>
                <c:pt idx="0">
                  <c:v>0.26MB/Ckpt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cholesky CPU'!$R$5:$U$5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512 ckpts / iter</c:v>
                </c:pt>
                <c:pt idx="3">
                  <c:v>1024 ckpts / iter</c:v>
                </c:pt>
              </c:strCache>
            </c:strRef>
          </c:cat>
          <c:val>
            <c:numRef>
              <c:f>'double cholesky CPU'!$R$6:$U$6</c:f>
              <c:numCache>
                <c:formatCode>0.00</c:formatCode>
                <c:ptCount val="4"/>
                <c:pt idx="0">
                  <c:v>1.8576329340764399</c:v>
                </c:pt>
                <c:pt idx="1">
                  <c:v>3.31087213486766</c:v>
                </c:pt>
                <c:pt idx="2">
                  <c:v>88.419229183580896</c:v>
                </c:pt>
                <c:pt idx="3">
                  <c:v>179.315104171093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C-4876-BB57-550049EECD82}"/>
            </c:ext>
          </c:extLst>
        </c:ser>
        <c:ser>
          <c:idx val="1"/>
          <c:order val="1"/>
          <c:tx>
            <c:strRef>
              <c:f>'double cholesky CPU'!$Q$7</c:f>
              <c:strCache>
                <c:ptCount val="1"/>
                <c:pt idx="0">
                  <c:v>1.05MB/Ckpt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cholesky CPU'!$R$5:$U$5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512 ckpts / iter</c:v>
                </c:pt>
                <c:pt idx="3">
                  <c:v>1024 ckpts / iter</c:v>
                </c:pt>
              </c:strCache>
            </c:strRef>
          </c:cat>
          <c:val>
            <c:numRef>
              <c:f>'double cholesky CPU'!$R$7:$U$7</c:f>
              <c:numCache>
                <c:formatCode>0.00</c:formatCode>
                <c:ptCount val="4"/>
                <c:pt idx="0">
                  <c:v>2.6127565241645101</c:v>
                </c:pt>
                <c:pt idx="1">
                  <c:v>4.8115280037492099</c:v>
                </c:pt>
                <c:pt idx="2">
                  <c:v>330.20716309019298</c:v>
                </c:pt>
                <c:pt idx="3">
                  <c:v>650.063990890892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C-4876-BB57-550049EECD82}"/>
            </c:ext>
          </c:extLst>
        </c:ser>
        <c:ser>
          <c:idx val="2"/>
          <c:order val="2"/>
          <c:tx>
            <c:strRef>
              <c:f>'double cholesky CPU'!$Q$8</c:f>
              <c:strCache>
                <c:ptCount val="1"/>
                <c:pt idx="0">
                  <c:v>4.19MB/Ckpt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cholesky CPU'!$R$5:$U$5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512 ckpts / iter</c:v>
                </c:pt>
                <c:pt idx="3">
                  <c:v>1024 ckpts / iter</c:v>
                </c:pt>
              </c:strCache>
            </c:strRef>
          </c:cat>
          <c:val>
            <c:numRef>
              <c:f>'double cholesky CPU'!$R$8:$U$8</c:f>
              <c:numCache>
                <c:formatCode>0.00</c:formatCode>
                <c:ptCount val="4"/>
                <c:pt idx="0">
                  <c:v>2.73954043851138</c:v>
                </c:pt>
                <c:pt idx="1">
                  <c:v>6.0304806006410399</c:v>
                </c:pt>
                <c:pt idx="2">
                  <c:v>853.12297379082804</c:v>
                </c:pt>
                <c:pt idx="3">
                  <c:v>1716.51097859075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C-4876-BB57-550049EEC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298943"/>
        <c:axId val="962304351"/>
      </c:barChart>
      <c:catAx>
        <c:axId val="96229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04351"/>
        <c:crosses val="autoZero"/>
        <c:auto val="1"/>
        <c:lblAlgn val="ctr"/>
        <c:lblOffset val="100"/>
        <c:noMultiLvlLbl val="0"/>
      </c:catAx>
      <c:valAx>
        <c:axId val="9623043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9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Cholesky:</a:t>
            </a:r>
            <a:r>
              <a:rPr lang="en-GB" baseline="0"/>
              <a:t> </a:t>
            </a:r>
            <a:r>
              <a:rPr lang="en-GB"/>
              <a:t>Runtime for Restore</a:t>
            </a:r>
          </a:p>
          <a:p>
            <a:pPr>
              <a:defRPr/>
            </a:pPr>
            <a:r>
              <a:rPr lang="en-GB"/>
              <a:t>&amp;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'double cholesky CPU'!$Q$33</c:f>
              <c:strCache>
                <c:ptCount val="1"/>
                <c:pt idx="0">
                  <c:v>0.26MB/Ckpt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cholesky CPU'!$R$32:$U$32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512 ckpts / iter</c:v>
                </c:pt>
                <c:pt idx="3">
                  <c:v>1024 ckpts / iter</c:v>
                </c:pt>
              </c:strCache>
            </c:strRef>
          </c:cat>
          <c:val>
            <c:numRef>
              <c:f>'double cholesky CPU'!$R$33:$U$33</c:f>
              <c:numCache>
                <c:formatCode>0.00</c:formatCode>
                <c:ptCount val="4"/>
                <c:pt idx="0">
                  <c:v>0.12112466666666666</c:v>
                </c:pt>
                <c:pt idx="1">
                  <c:v>0.11448166666666668</c:v>
                </c:pt>
                <c:pt idx="2">
                  <c:v>0.1166585</c:v>
                </c:pt>
                <c:pt idx="3">
                  <c:v>0.1088465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2-4817-BC31-8C84EFBD99EC}"/>
            </c:ext>
          </c:extLst>
        </c:ser>
        <c:ser>
          <c:idx val="1"/>
          <c:order val="1"/>
          <c:tx>
            <c:strRef>
              <c:f>'double cholesky CPU'!$Q$34</c:f>
              <c:strCache>
                <c:ptCount val="1"/>
                <c:pt idx="0">
                  <c:v>1.05MB/Ckpt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cholesky CPU'!$R$32:$U$32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512 ckpts / iter</c:v>
                </c:pt>
                <c:pt idx="3">
                  <c:v>1024 ckpts / iter</c:v>
                </c:pt>
              </c:strCache>
            </c:strRef>
          </c:cat>
          <c:val>
            <c:numRef>
              <c:f>'double cholesky CPU'!$R$34:$U$34</c:f>
              <c:numCache>
                <c:formatCode>0.00</c:formatCode>
                <c:ptCount val="4"/>
                <c:pt idx="0">
                  <c:v>0.34285166666666667</c:v>
                </c:pt>
                <c:pt idx="1">
                  <c:v>0.33616900000000005</c:v>
                </c:pt>
                <c:pt idx="2">
                  <c:v>0.33769450000000006</c:v>
                </c:pt>
                <c:pt idx="3">
                  <c:v>0.33125583333333342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2-4817-BC31-8C84EFBD99EC}"/>
            </c:ext>
          </c:extLst>
        </c:ser>
        <c:ser>
          <c:idx val="2"/>
          <c:order val="2"/>
          <c:tx>
            <c:strRef>
              <c:f>'double cholesky CPU'!$Q$35</c:f>
              <c:strCache>
                <c:ptCount val="1"/>
                <c:pt idx="0">
                  <c:v>4.19MB/Ckpt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cholesky CPU'!$R$32:$U$32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512 ckpts / iter</c:v>
                </c:pt>
                <c:pt idx="3">
                  <c:v>1024 ckpts / iter</c:v>
                </c:pt>
              </c:strCache>
            </c:strRef>
          </c:cat>
          <c:val>
            <c:numRef>
              <c:f>'double cholesky CPU'!$R$35:$U$35</c:f>
              <c:numCache>
                <c:formatCode>0.00</c:formatCode>
                <c:ptCount val="4"/>
                <c:pt idx="0">
                  <c:v>1.4892226666666666</c:v>
                </c:pt>
                <c:pt idx="1">
                  <c:v>1.3491445</c:v>
                </c:pt>
                <c:pt idx="2">
                  <c:v>1.2855848333333333</c:v>
                </c:pt>
                <c:pt idx="3">
                  <c:v>1.308211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2-4817-BC31-8C84EFBD9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889775"/>
        <c:axId val="851891023"/>
      </c:barChart>
      <c:catAx>
        <c:axId val="8518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91023"/>
        <c:crosses val="autoZero"/>
        <c:auto val="1"/>
        <c:lblAlgn val="ctr"/>
        <c:lblOffset val="100"/>
        <c:noMultiLvlLbl val="0"/>
      </c:catAx>
      <c:valAx>
        <c:axId val="8518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Cholesky: Runtime</a:t>
            </a:r>
            <a:r>
              <a:rPr lang="en-GB" baseline="0"/>
              <a:t> for Execution to Completion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'double cholesky CPU'!$Z$7</c:f>
              <c:strCache>
                <c:ptCount val="1"/>
                <c:pt idx="0">
                  <c:v>2.10MB/Ckpt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cholesky CPU'!$AA$6:$AD$6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512 ckpts / iter</c:v>
                </c:pt>
                <c:pt idx="3">
                  <c:v>1024 ckpts / iter</c:v>
                </c:pt>
              </c:strCache>
            </c:strRef>
          </c:cat>
          <c:val>
            <c:numRef>
              <c:f>'double cholesky CPU'!$AA$7:$AD$7</c:f>
              <c:numCache>
                <c:formatCode>0.00</c:formatCode>
                <c:ptCount val="4"/>
                <c:pt idx="0">
                  <c:v>1.87495042850702</c:v>
                </c:pt>
                <c:pt idx="1">
                  <c:v>3.6649287704371001</c:v>
                </c:pt>
                <c:pt idx="2">
                  <c:v>409.66045996759902</c:v>
                </c:pt>
                <c:pt idx="3">
                  <c:v>752.59867381249001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7-4732-8062-EAD7247B5D20}"/>
            </c:ext>
          </c:extLst>
        </c:ser>
        <c:ser>
          <c:idx val="1"/>
          <c:order val="1"/>
          <c:tx>
            <c:strRef>
              <c:f>'double cholesky CPU'!$Z$8</c:f>
              <c:strCache>
                <c:ptCount val="1"/>
                <c:pt idx="0">
                  <c:v>4.19MB/Ckpt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cholesky CPU'!$AA$6:$AD$6</c:f>
              <c:strCache>
                <c:ptCount val="4"/>
                <c:pt idx="0">
                  <c:v>1 ckpt / iter</c:v>
                </c:pt>
                <c:pt idx="1">
                  <c:v>2 ckpts / iter</c:v>
                </c:pt>
                <c:pt idx="2">
                  <c:v>512 ckpts / iter</c:v>
                </c:pt>
                <c:pt idx="3">
                  <c:v>1024 ckpts / iter</c:v>
                </c:pt>
              </c:strCache>
            </c:strRef>
          </c:cat>
          <c:val>
            <c:numRef>
              <c:f>'double cholesky CPU'!$AA$8:$AD$8</c:f>
              <c:numCache>
                <c:formatCode>0.00</c:formatCode>
                <c:ptCount val="4"/>
                <c:pt idx="0">
                  <c:v>2.73954043851138</c:v>
                </c:pt>
                <c:pt idx="1">
                  <c:v>6.0304806006410399</c:v>
                </c:pt>
                <c:pt idx="2">
                  <c:v>853.12297379082804</c:v>
                </c:pt>
                <c:pt idx="3">
                  <c:v>1767.76459770049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7-4732-8062-EAD7247B5D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970208"/>
        <c:axId val="1838974368"/>
      </c:barChart>
      <c:catAx>
        <c:axId val="18389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74368"/>
        <c:crosses val="autoZero"/>
        <c:auto val="1"/>
        <c:lblAlgn val="ctr"/>
        <c:lblOffset val="100"/>
        <c:noMultiLvlLbl val="0"/>
      </c:catAx>
      <c:valAx>
        <c:axId val="1838974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Cholesky:</a:t>
            </a:r>
            <a:r>
              <a:rPr lang="en-US" baseline="0"/>
              <a:t> Runtime for Restore &amp; Return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'double cholesky CPU'!$AA$32</c:f>
              <c:strCache>
                <c:ptCount val="1"/>
                <c:pt idx="0">
                  <c:v>1 ckpt/loop (outer)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'double cholesky CPU'!$Z$33:$Z$35</c:f>
              <c:strCache>
                <c:ptCount val="3"/>
                <c:pt idx="0">
                  <c:v>0.26MB/Ckpt</c:v>
                </c:pt>
                <c:pt idx="1">
                  <c:v>1.05MB/Ckpt</c:v>
                </c:pt>
                <c:pt idx="2">
                  <c:v>4.19MB/Ckpt</c:v>
                </c:pt>
              </c:strCache>
            </c:strRef>
          </c:cat>
          <c:val>
            <c:numRef>
              <c:f>'double cholesky CPU'!$AA$33:$AA$35</c:f>
              <c:numCache>
                <c:formatCode>0.00</c:formatCode>
                <c:ptCount val="3"/>
                <c:pt idx="0">
                  <c:v>0.12112466666666666</c:v>
                </c:pt>
                <c:pt idx="1">
                  <c:v>0.34285166666666667</c:v>
                </c:pt>
                <c:pt idx="2">
                  <c:v>1.4892226666666666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3-4341-BBA4-CBC91AFC64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3650432"/>
        <c:axId val="2123647104"/>
      </c:barChart>
      <c:catAx>
        <c:axId val="21236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7104"/>
        <c:crosses val="autoZero"/>
        <c:auto val="1"/>
        <c:lblAlgn val="ctr"/>
        <c:lblOffset val="100"/>
        <c:noMultiLvlLbl val="0"/>
      </c:catAx>
      <c:valAx>
        <c:axId val="2123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4761</xdr:colOff>
      <xdr:row>47</xdr:row>
      <xdr:rowOff>0</xdr:rowOff>
    </xdr:from>
    <xdr:to>
      <xdr:col>21</xdr:col>
      <xdr:colOff>0</xdr:colOff>
      <xdr:row>59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509338-442E-59BE-5A4B-70D2BBA58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73</xdr:row>
      <xdr:rowOff>0</xdr:rowOff>
    </xdr:from>
    <xdr:to>
      <xdr:col>21</xdr:col>
      <xdr:colOff>0</xdr:colOff>
      <xdr:row>85</xdr:row>
      <xdr:rowOff>28576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E53F78-393D-A0B3-E8C2-9E27B238F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14287</xdr:colOff>
      <xdr:row>47</xdr:row>
      <xdr:rowOff>0</xdr:rowOff>
    </xdr:from>
    <xdr:to>
      <xdr:col>31</xdr:col>
      <xdr:colOff>0</xdr:colOff>
      <xdr:row>58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D3735F-0C7D-5872-E85E-9284D6269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14287</xdr:colOff>
      <xdr:row>73</xdr:row>
      <xdr:rowOff>0</xdr:rowOff>
    </xdr:from>
    <xdr:to>
      <xdr:col>33</xdr:col>
      <xdr:colOff>9525</xdr:colOff>
      <xdr:row>85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F00603-C74C-3015-CDEF-A4E2DF2B0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1465</xdr:colOff>
      <xdr:row>72</xdr:row>
      <xdr:rowOff>185371</xdr:rowOff>
    </xdr:from>
    <xdr:to>
      <xdr:col>41</xdr:col>
      <xdr:colOff>1464</xdr:colOff>
      <xdr:row>85</xdr:row>
      <xdr:rowOff>4396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95A7B9-51C3-C13F-E458-ECD53E2C1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</xdr:colOff>
      <xdr:row>11</xdr:row>
      <xdr:rowOff>9525</xdr:rowOff>
    </xdr:from>
    <xdr:to>
      <xdr:col>21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243E6-D9B9-72E4-EC4F-894D26B48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35</xdr:row>
      <xdr:rowOff>180975</xdr:rowOff>
    </xdr:from>
    <xdr:to>
      <xdr:col>21</xdr:col>
      <xdr:colOff>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A3BEB4-CCC5-5613-FDEA-CF7619FE8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14287</xdr:colOff>
      <xdr:row>11</xdr:row>
      <xdr:rowOff>0</xdr:rowOff>
    </xdr:from>
    <xdr:to>
      <xdr:col>31</xdr:col>
      <xdr:colOff>9525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9CECA-20BE-FA2B-F17A-174445683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604838</xdr:colOff>
      <xdr:row>36</xdr:row>
      <xdr:rowOff>0</xdr:rowOff>
    </xdr:from>
    <xdr:to>
      <xdr:col>29</xdr:col>
      <xdr:colOff>9525</xdr:colOff>
      <xdr:row>48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B535B8-9B4F-4EDA-6FC8-92FFE9D56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23812</xdr:colOff>
      <xdr:row>35</xdr:row>
      <xdr:rowOff>180975</xdr:rowOff>
    </xdr:from>
    <xdr:to>
      <xdr:col>36</xdr:col>
      <xdr:colOff>600075</xdr:colOff>
      <xdr:row>48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5EE00D-86B5-0981-B989-B14443C01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9526</xdr:colOff>
      <xdr:row>11</xdr:row>
      <xdr:rowOff>0</xdr:rowOff>
    </xdr:from>
    <xdr:to>
      <xdr:col>21</xdr:col>
      <xdr:colOff>8284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3AD90-B0B2-B6F2-9793-D1A26B99F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4761</xdr:colOff>
      <xdr:row>37</xdr:row>
      <xdr:rowOff>19050</xdr:rowOff>
    </xdr:from>
    <xdr:to>
      <xdr:col>21</xdr:col>
      <xdr:colOff>24848</xdr:colOff>
      <xdr:row>49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5B68A-59E0-D947-811A-0C1B5BF34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12424</xdr:colOff>
      <xdr:row>10</xdr:row>
      <xdr:rowOff>189671</xdr:rowOff>
    </xdr:from>
    <xdr:to>
      <xdr:col>29</xdr:col>
      <xdr:colOff>0</xdr:colOff>
      <xdr:row>23</xdr:row>
      <xdr:rowOff>24848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D43F8D-6988-37B1-F5ED-0D2283023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12425</xdr:colOff>
      <xdr:row>37</xdr:row>
      <xdr:rowOff>8282</xdr:rowOff>
    </xdr:from>
    <xdr:to>
      <xdr:col>29</xdr:col>
      <xdr:colOff>8284</xdr:colOff>
      <xdr:row>48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36BB8C-EFF3-1EDC-B906-35D065077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600489</xdr:colOff>
      <xdr:row>36</xdr:row>
      <xdr:rowOff>184547</xdr:rowOff>
    </xdr:from>
    <xdr:to>
      <xdr:col>37</xdr:col>
      <xdr:colOff>8282</xdr:colOff>
      <xdr:row>49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8E33A-F83F-32CD-746D-E57DDFA30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1683</xdr:colOff>
      <xdr:row>8</xdr:row>
      <xdr:rowOff>184335</xdr:rowOff>
    </xdr:from>
    <xdr:to>
      <xdr:col>21</xdr:col>
      <xdr:colOff>1</xdr:colOff>
      <xdr:row>22</xdr:row>
      <xdr:rowOff>14654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3AF623-0BAB-5E48-BE3E-0B25AD162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468923</xdr:colOff>
      <xdr:row>9</xdr:row>
      <xdr:rowOff>14654</xdr:rowOff>
    </xdr:from>
    <xdr:to>
      <xdr:col>16</xdr:col>
      <xdr:colOff>0</xdr:colOff>
      <xdr:row>21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5001E8-9DB0-DFED-1C08-FCBBF2D2C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446942</xdr:colOff>
      <xdr:row>29</xdr:row>
      <xdr:rowOff>0</xdr:rowOff>
    </xdr:from>
    <xdr:to>
      <xdr:col>16</xdr:col>
      <xdr:colOff>9525</xdr:colOff>
      <xdr:row>42</xdr:row>
      <xdr:rowOff>7327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8EFFB6-4DF3-E815-9C01-E7D6A1AB9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14287</xdr:colOff>
      <xdr:row>29</xdr:row>
      <xdr:rowOff>28575</xdr:rowOff>
    </xdr:from>
    <xdr:to>
      <xdr:col>21</xdr:col>
      <xdr:colOff>0</xdr:colOff>
      <xdr:row>42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28F664-77F8-6A66-495F-921439E32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483577</xdr:colOff>
      <xdr:row>49</xdr:row>
      <xdr:rowOff>7327</xdr:rowOff>
    </xdr:from>
    <xdr:to>
      <xdr:col>16</xdr:col>
      <xdr:colOff>2198</xdr:colOff>
      <xdr:row>62</xdr:row>
      <xdr:rowOff>7328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831D33-AA74-5805-29ED-4A864C3C0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908172</xdr:colOff>
      <xdr:row>49</xdr:row>
      <xdr:rowOff>8061</xdr:rowOff>
    </xdr:from>
    <xdr:to>
      <xdr:col>20</xdr:col>
      <xdr:colOff>893885</xdr:colOff>
      <xdr:row>61</xdr:row>
      <xdr:rowOff>168521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78EFAE-E543-D769-AF26-C8D76F2FA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4762</xdr:colOff>
      <xdr:row>71</xdr:row>
      <xdr:rowOff>9525</xdr:rowOff>
    </xdr:from>
    <xdr:to>
      <xdr:col>15</xdr:col>
      <xdr:colOff>0</xdr:colOff>
      <xdr:row>85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A0AB7F-32C6-6F0D-1235-303F3C691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4762</xdr:colOff>
      <xdr:row>71</xdr:row>
      <xdr:rowOff>0</xdr:rowOff>
    </xdr:from>
    <xdr:to>
      <xdr:col>20</xdr:col>
      <xdr:colOff>9525</xdr:colOff>
      <xdr:row>85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84AA9A3-7DB1-BB6B-2F8D-D060C93B1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13</xdr:row>
      <xdr:rowOff>9525</xdr:rowOff>
    </xdr:from>
    <xdr:to>
      <xdr:col>15</xdr:col>
      <xdr:colOff>0</xdr:colOff>
      <xdr:row>25</xdr:row>
      <xdr:rowOff>33130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2CC672-3E40-D55A-7BA8-260A5203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728663</xdr:colOff>
      <xdr:row>13</xdr:row>
      <xdr:rowOff>0</xdr:rowOff>
    </xdr:from>
    <xdr:to>
      <xdr:col>23</xdr:col>
      <xdr:colOff>0</xdr:colOff>
      <xdr:row>25</xdr:row>
      <xdr:rowOff>24848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0A7013-356F-8A9B-ECE6-25874D249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609599</xdr:colOff>
      <xdr:row>34</xdr:row>
      <xdr:rowOff>9525</xdr:rowOff>
    </xdr:from>
    <xdr:to>
      <xdr:col>15</xdr:col>
      <xdr:colOff>9524</xdr:colOff>
      <xdr:row>46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E29725-43CE-35A2-1671-32C7A6B5C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</xdr:colOff>
      <xdr:row>34</xdr:row>
      <xdr:rowOff>0</xdr:rowOff>
    </xdr:from>
    <xdr:to>
      <xdr:col>23</xdr:col>
      <xdr:colOff>0</xdr:colOff>
      <xdr:row>46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F3B753-371F-395C-2DAA-B3E532BF9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55</xdr:row>
      <xdr:rowOff>0</xdr:rowOff>
    </xdr:from>
    <xdr:to>
      <xdr:col>15</xdr:col>
      <xdr:colOff>0</xdr:colOff>
      <xdr:row>67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D8E9AF-CD76-B01D-23FA-227132E28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4762</xdr:colOff>
      <xdr:row>55</xdr:row>
      <xdr:rowOff>9525</xdr:rowOff>
    </xdr:from>
    <xdr:to>
      <xdr:col>23</xdr:col>
      <xdr:colOff>19050</xdr:colOff>
      <xdr:row>67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9D9014-EEBA-72E4-4CDF-96F824A0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8282</xdr:colOff>
      <xdr:row>13</xdr:row>
      <xdr:rowOff>7454</xdr:rowOff>
    </xdr:from>
    <xdr:to>
      <xdr:col>31</xdr:col>
      <xdr:colOff>8282</xdr:colOff>
      <xdr:row>25</xdr:row>
      <xdr:rowOff>8283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BA65D-4E13-64A4-DE05-545B59B42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4141</xdr:colOff>
      <xdr:row>34</xdr:row>
      <xdr:rowOff>7454</xdr:rowOff>
    </xdr:from>
    <xdr:to>
      <xdr:col>31</xdr:col>
      <xdr:colOff>16565</xdr:colOff>
      <xdr:row>46</xdr:row>
      <xdr:rowOff>8283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A0EDAD-E045-A950-D72C-A7B75878D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12423</xdr:colOff>
      <xdr:row>55</xdr:row>
      <xdr:rowOff>7454</xdr:rowOff>
    </xdr:from>
    <xdr:to>
      <xdr:col>31</xdr:col>
      <xdr:colOff>8283</xdr:colOff>
      <xdr:row>67</xdr:row>
      <xdr:rowOff>24848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325474-8F3D-D23D-1313-C696D3B28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6005</xdr:colOff>
      <xdr:row>11</xdr:row>
      <xdr:rowOff>91109</xdr:rowOff>
    </xdr:from>
    <xdr:to>
      <xdr:col>14</xdr:col>
      <xdr:colOff>612912</xdr:colOff>
      <xdr:row>24</xdr:row>
      <xdr:rowOff>100634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9B302-73BD-97F0-26CF-D80F1990D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190499</xdr:rowOff>
    </xdr:from>
    <xdr:to>
      <xdr:col>12</xdr:col>
      <xdr:colOff>12425</xdr:colOff>
      <xdr:row>53</xdr:row>
      <xdr:rowOff>182216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839835-B47F-CA9E-FFEA-53E8A6940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4142</xdr:colOff>
      <xdr:row>43</xdr:row>
      <xdr:rowOff>0</xdr:rowOff>
    </xdr:from>
    <xdr:to>
      <xdr:col>18</xdr:col>
      <xdr:colOff>173934</xdr:colOff>
      <xdr:row>54</xdr:row>
      <xdr:rowOff>16564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EF5E1-67ED-B37A-3F2B-73C5FF4B0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1357312</xdr:colOff>
      <xdr:row>48</xdr:row>
      <xdr:rowOff>9526</xdr:rowOff>
    </xdr:from>
    <xdr:to>
      <xdr:col>8</xdr:col>
      <xdr:colOff>600074</xdr:colOff>
      <xdr:row>60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EE1F9B-F0ED-6411-8652-EBB1A73AD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30</xdr:row>
      <xdr:rowOff>180975</xdr:rowOff>
    </xdr:from>
    <xdr:to>
      <xdr:col>12</xdr:col>
      <xdr:colOff>47625</xdr:colOff>
      <xdr:row>45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F905A-BAAB-0A20-0935-1AF069EA0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96B8EF-B8F4-49FF-AAA5-845AC299429F}" name="Table1" displayName="Table1" ref="B6:K18" totalsRowShown="0" headerRowDxfId="53">
  <autoFilter ref="B6:K18" xr:uid="{D296B8EF-B8F4-49FF-AAA5-845AC299429F}"/>
  <tableColumns count="10">
    <tableColumn id="1" xr3:uid="{B0D68AB3-09CF-45A5-A92B-16810AAF721C}" name="Size"/>
    <tableColumn id="2" xr3:uid="{27A08E2B-2565-4CA7-B1DF-36E747382004}" name="no ckpt / s"/>
    <tableColumn id="7" xr3:uid="{E0A08C91-8A07-4EAE-92B2-A6B37969B2EE}" name="1 ckpt (s); loop lvl 1, once per 32 nested iters"/>
    <tableColumn id="8" xr3:uid="{B8455573-BA4D-41FD-9EA0-EEC5A5F3EF69}" name="2 ckpt(s); both @ loop lvl 1, twice per 32 nested iters"/>
    <tableColumn id="14" xr3:uid="{45D8DB3B-62F0-4531-B074-36F99CDC1020}" name="1 ckpt(s); loop lvl 2, once per 16 nested iters"/>
    <tableColumn id="12" xr3:uid="{86DE4495-3CDE-42F3-879B-8971AFA1F63B}" name="2 ckpt(s); both @ loop lvl 2, twice per 16 nested iters "/>
    <tableColumn id="9" xr3:uid="{E8C1C6D5-1436-49B5-B7DC-CF9BBF3EC052}" name="1 ckpt restore (s); loop lvl 1, once per 32 nested iters "/>
    <tableColumn id="10" xr3:uid="{5BFB2C20-BEB1-4FD6-A798-B211F58E08C3}" name="2 ckpt restore (s); both @ loop lvl 1, twice per 32 nested iters"/>
    <tableColumn id="13" xr3:uid="{6EF73B72-8FF2-431B-B907-FC580FA52FA1}" name="1 ckpt restore (s); loop lvl 2, once per 16 nested iters"/>
    <tableColumn id="15" xr3:uid="{FC97EAF1-540D-44D6-A0FD-6DFA9DF54A2D}" name="2 ckpt restore (s); both @ loop lvl 2, twice per 16 nested iter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B32B90-BC44-4EE4-ACC1-EA8CA0C31166}" name="Table1347811" displayName="Table1347811" ref="B19:K27" totalsRowShown="0" headerRowDxfId="43">
  <autoFilter ref="B19:K27" xr:uid="{9EB32B90-BC44-4EE4-ACC1-EA8CA0C31166}"/>
  <tableColumns count="10">
    <tableColumn id="1" xr3:uid="{439B0143-D812-42FC-AFBD-EA958769E433}" name="Size"/>
    <tableColumn id="2" xr3:uid="{DA33FB8D-5011-4301-B24A-8357523C8722}" name="no ckpt"/>
    <tableColumn id="7" xr3:uid="{D653B59D-CE4C-42C3-8E7A-7341190CB040}" name="1 ckpt/loop (outer)"/>
    <tableColumn id="8" xr3:uid="{B263611E-299E-4821-9254-50A9895AA6A2}" name="2 ckpt/loop (outer)"/>
    <tableColumn id="14" xr3:uid="{8E1EC76D-AEF1-4A3A-BD1F-F194724E6F6D}" name="1 ckpt/loop (inner)"/>
    <tableColumn id="12" xr3:uid="{EAC2FF58-F6A1-4A7F-8BC8-D08E85650599}" name="2 ckpt/loop (inner)"/>
    <tableColumn id="9" xr3:uid="{02DB7C1C-4284-4582-BF04-90EE1C4888FD}" name="1 ckpt/loop (outer) restore"/>
    <tableColumn id="10" xr3:uid="{B9DA1F74-E456-4876-BB66-8254AFDB8C5B}" name="2 ckpt/loop (outer) restore"/>
    <tableColumn id="13" xr3:uid="{C5D25E21-0C83-4711-B0BB-96D217724611}" name="1 ckpt/loop (inner) restore"/>
    <tableColumn id="15" xr3:uid="{123C2001-1028-4853-A230-BFCDCF106B71}" name="2 ckpt/loop (inner) restor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9A9B88B-C1CF-428F-8921-5959CC916084}" name="Table13478912" displayName="Table13478912" ref="B33:K41" totalsRowShown="0" headerRowDxfId="42">
  <autoFilter ref="B33:K41" xr:uid="{B9A9B88B-C1CF-428F-8921-5959CC916084}"/>
  <tableColumns count="10">
    <tableColumn id="1" xr3:uid="{DCCF450E-3A3F-4D18-9F2C-1735C10CDC05}" name="Size"/>
    <tableColumn id="2" xr3:uid="{3D5ED673-3D25-4A2D-871B-602C54B0F60C}" name="no ckpt"/>
    <tableColumn id="7" xr3:uid="{3ACD3925-7CC4-4515-B3BC-2A6B5DCA93B8}" name="1 ckpt/loop (outer)"/>
    <tableColumn id="8" xr3:uid="{5528D012-C820-4717-8B32-305077AEC9CF}" name="2 ckpt/loop (outer)"/>
    <tableColumn id="14" xr3:uid="{9A2E88C0-01C8-49A4-A6DC-FB62C52D73FA}" name="1 ckpt/loop (inner)"/>
    <tableColumn id="12" xr3:uid="{B389D0C2-74AF-4743-9321-6FC52321142B}" name="2 ckpt/loop (inner)"/>
    <tableColumn id="9" xr3:uid="{F5F44F87-3AD7-4BEF-BBE8-C6DEB637A544}" name="1 ckpt/loop (outer) restore"/>
    <tableColumn id="10" xr3:uid="{8E709A92-C6FC-4070-999D-621C0B80559E}" name="2 ckpt/loop (outer) restore"/>
    <tableColumn id="13" xr3:uid="{7FD6585B-668C-4B5B-9D13-35E31DCDBC4C}" name="1 ckpt/loop (inner) restore"/>
    <tableColumn id="15" xr3:uid="{52BAD7A8-457F-4B4F-81C7-73508579061F}" name="2 ckpt/loop (inner) restor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6B4F64B-9DC2-40CD-9E0B-764E7E90D537}" name="Table1347891013" displayName="Table1347891013" ref="B5:K13" totalsRowShown="0" headerRowDxfId="41">
  <autoFilter ref="B5:K13" xr:uid="{26B4F64B-9DC2-40CD-9E0B-764E7E90D537}"/>
  <tableColumns count="10">
    <tableColumn id="1" xr3:uid="{8F14EF2D-984F-442F-ADFF-C7242EE10AC0}" name="Size"/>
    <tableColumn id="2" xr3:uid="{DEE635DB-88D6-4C2F-91A6-F99D0DF10332}" name="no ckpt"/>
    <tableColumn id="7" xr3:uid="{49CE5A85-9D64-408A-9675-6C6691D78FB2}" name="1 ckpt/loop (outer)"/>
    <tableColumn id="8" xr3:uid="{AFB34B7D-1997-4CC8-9993-5665022CF45C}" name="2 ckpt/loop (outer)"/>
    <tableColumn id="14" xr3:uid="{C6C52806-D173-4B97-9EFC-28C9B924F9D0}" name="1 ckpt/loop (inner)"/>
    <tableColumn id="12" xr3:uid="{25E1CC77-EF22-4A26-9553-07645101815B}" name="2 ckpt/loop (inner)"/>
    <tableColumn id="9" xr3:uid="{44C5CC5E-0FD3-4D10-B9DE-332A71296B50}" name="1 ckpt/loop (outer) restore"/>
    <tableColumn id="10" xr3:uid="{034E000B-BE0A-472E-A1EF-14E9D975982A}" name="2 ckpt/loop (outer) restore"/>
    <tableColumn id="13" xr3:uid="{DF7D668C-5DC4-48AA-9B24-7A77FEE0160F}" name="1 ckpt/loop (inner) restore"/>
    <tableColumn id="15" xr3:uid="{3A4F7CA0-B7C0-4BEE-98DF-D519C19A7CB5}" name="2 ckpt/loop (inner) restor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AB21497-53EB-46DC-86CC-06BF069465D1}" name="Table1347891229" displayName="Table1347891229" ref="B47:K55" totalsRowShown="0" headerRowDxfId="40">
  <autoFilter ref="B47:K55" xr:uid="{1AB21497-53EB-46DC-86CC-06BF069465D1}"/>
  <tableColumns count="10">
    <tableColumn id="1" xr3:uid="{27E7A72C-BB10-4C96-A49A-0FA26596404C}" name="Size"/>
    <tableColumn id="2" xr3:uid="{E751FC42-0C3D-48F3-8845-9AE5CB62BAE3}" name="no ckpt"/>
    <tableColumn id="7" xr3:uid="{85946274-D4AA-4E55-B33E-6EBF7B33702E}" name="1 ckpt/loop (outer)"/>
    <tableColumn id="8" xr3:uid="{FC16DF00-B0BC-40BF-9145-83871B8E7DF5}" name="2 ckpt/loop (outer)"/>
    <tableColumn id="14" xr3:uid="{44EFD044-C20B-4A79-97B6-40CAB09B2412}" name="1 ckpt/loop (inner)"/>
    <tableColumn id="12" xr3:uid="{630E7F24-89FF-4020-B6C9-102AED0C9701}" name="2 ckpt/loop (inner)"/>
    <tableColumn id="9" xr3:uid="{5B34724A-2809-4348-BACD-1DC3807E09E0}" name="1 ckpt/loop (outer) restore"/>
    <tableColumn id="10" xr3:uid="{1AD94B88-238C-4827-BBBE-9945E1DFA494}" name="2 ckpt/loop (outer) restore"/>
    <tableColumn id="13" xr3:uid="{4503105A-185B-4C69-8E32-43F6609418CF}" name="1 ckpt/loop (inner) restore"/>
    <tableColumn id="15" xr3:uid="{331B7F02-D467-4FAE-B89A-9A7724B84325}" name="2 ckpt/loop (inner) restor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068BF9D-75CD-441E-981C-72F56CD3A780}" name="Table1347891235" displayName="Table1347891235" ref="B64:K72" totalsRowShown="0">
  <autoFilter ref="B64:K72" xr:uid="{6068BF9D-75CD-441E-981C-72F56CD3A780}"/>
  <tableColumns count="10">
    <tableColumn id="1" xr3:uid="{26765869-7D00-4585-9FD4-B8F1A5F1706B}" name="Size"/>
    <tableColumn id="2" xr3:uid="{7CE5D8E7-39FA-40E7-8825-BCB73C58BD4B}" name="no ckpt"/>
    <tableColumn id="7" xr3:uid="{7B4DAFCF-9994-4699-8F03-23E90FC33B00}" name="1 ckpt / iter"/>
    <tableColumn id="8" xr3:uid="{762F2639-CF58-4750-8B30-145BF718A779}" name="2 ckpts / iter"/>
    <tableColumn id="14" xr3:uid="{B19D8C0D-146B-463D-8567-406631A93D05}" name="512 ckpts / iter"/>
    <tableColumn id="12" xr3:uid="{9AC9B1A3-D90D-4866-9BAF-9BEB4A57EDB3}" name="1024 ckpts / iter"/>
    <tableColumn id="9" xr3:uid="{24EB4CBA-6C36-44BF-AD72-FA625725067F}" name="1 ckpt / iter (restore)"/>
    <tableColumn id="10" xr3:uid="{64B8480F-9C33-42A3-B7C3-AA5E3D31EF47}" name="2 ckpts / iter3 (restore)"/>
    <tableColumn id="13" xr3:uid="{9B6997DF-2E3E-4E5F-950C-EC03D1B98B56}" name="512 ckpts / iter4 (restore)"/>
    <tableColumn id="15" xr3:uid="{C135FFB9-9B32-41F4-9EBE-F00899977DFA}" name="1024 ckpts / iter5 (restore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8ED4DD2-B88B-460A-AF31-FE32D555E0E6}" name="Table134789122936" displayName="Table134789122936" ref="B78:K86" totalsRowShown="0">
  <autoFilter ref="B78:K86" xr:uid="{98ED4DD2-B88B-460A-AF31-FE32D555E0E6}"/>
  <tableColumns count="10">
    <tableColumn id="1" xr3:uid="{AC39D88F-29CA-40F9-AA1C-8A7617EEB052}" name="Size"/>
    <tableColumn id="2" xr3:uid="{76A8D2D7-D7E2-4D73-9E89-F700E022EAAA}" name="no ckpt"/>
    <tableColumn id="7" xr3:uid="{9181E0F7-5F2E-404B-95C9-5A6EE4E124A3}" name="1 ckpt / iter"/>
    <tableColumn id="8" xr3:uid="{2E16FEED-6C07-4583-A15D-12EDFE615024}" name="2 ckpts / iter"/>
    <tableColumn id="14" xr3:uid="{BAE8BCB6-5F63-4D65-BF27-B39FE7409876}" name="512 ckpts / iter"/>
    <tableColumn id="12" xr3:uid="{870823F6-9BCF-4F6A-A6E3-FC15C32AB15B}" name="1024 ckpts / iter"/>
    <tableColumn id="9" xr3:uid="{46C7FCAA-CB64-44D9-B56C-CF8FD3573154}" name="1 ckpt / iter2 (restore)"/>
    <tableColumn id="10" xr3:uid="{14F191DF-A31B-487C-89D9-564F2EEF404D}" name="2 ckpts / iter3 (restore)"/>
    <tableColumn id="13" xr3:uid="{27A85B53-3B04-4CB9-BC2A-2F02C55805FD}" name="512 ckpts / iter4 (restore)"/>
    <tableColumn id="15" xr3:uid="{92D3CB88-3495-4BEA-9FF2-537CCF15BF7D}" name="1024 ckpts / iter5 (restore)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16BB205-5502-4BBA-8C7B-0203A3590E59}" name="Table37" displayName="Table37" ref="AF32:AJ35" totalsRowShown="0">
  <autoFilter ref="AF32:AJ35" xr:uid="{C16BB205-5502-4BBA-8C7B-0203A3590E59}"/>
  <tableColumns count="5">
    <tableColumn id="1" xr3:uid="{1E1A74B3-9063-4F46-ABE3-427C35D9AAD4}" name="size"/>
    <tableColumn id="2" xr3:uid="{DA1D57FE-7B1F-4C6B-A4BD-8F6B76F7282B}" name="runtime"/>
    <tableColumn id="3" xr3:uid="{AFE9EE82-C4D4-4552-A0B6-C3BB6CB62A28}" name="expected increase" dataDxfId="39"/>
    <tableColumn id="4" xr3:uid="{B9EFD8BA-5D8D-417E-8030-03BEF919153D}" name="observed increase" dataDxfId="38"/>
    <tableColumn id="6" xr3:uid="{E451CEC4-63A0-46D6-ADBB-EC236371746C}" name="sizes (num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F30816-9567-4E1E-BBA7-88500E1D1080}" name="Table134789101314" displayName="Table134789101314" ref="B33:K41" totalsRowShown="0" headerRowDxfId="37">
  <autoFilter ref="B33:K41" xr:uid="{EDF30816-9567-4E1E-BBA7-88500E1D1080}"/>
  <tableColumns count="10">
    <tableColumn id="1" xr3:uid="{E2466702-B0DE-40BF-90B6-06B46811601F}" name="Size"/>
    <tableColumn id="2" xr3:uid="{9ABC39E5-33E2-4E37-B488-253EF68D11D2}" name="no ckpt"/>
    <tableColumn id="7" xr3:uid="{DF07061C-CAEB-4217-83E2-EF8381115701}" name="1 ckpt/loop (outer)"/>
    <tableColumn id="8" xr3:uid="{E66CC7D1-ABB0-469F-9296-57BAE8B529E6}" name="2 ckpt/loop (outer)"/>
    <tableColumn id="14" xr3:uid="{B58E8F8D-81FE-4BDE-9C4B-DE6137213744}" name="1 ckpt/loop (inner)"/>
    <tableColumn id="12" xr3:uid="{86C94A70-E43E-4CFE-9F90-79AF1BF2784E}" name="2 ckpt/loop (inner)"/>
    <tableColumn id="9" xr3:uid="{F7F31DF3-83C7-426E-B05F-1C29A30E5F68}" name="1 ckpt/loop (outer) restore"/>
    <tableColumn id="10" xr3:uid="{7C7319F5-2C93-45D9-A01C-D5EDDF9156BE}" name="2 ckpt/loop (outer) restore"/>
    <tableColumn id="13" xr3:uid="{7F21FB87-60A4-4901-A186-6259BE30CA67}" name="1 ckpt/loop (inner) restore"/>
    <tableColumn id="15" xr3:uid="{07CC7D30-83FC-4C83-B4E3-01FB84C11920}" name="2 ckpt/loop (inner) restor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90F96B9-55CE-4A97-B657-3867DACAA1F5}" name="Table13478910131416" displayName="Table13478910131416" ref="B19:K27" totalsRowShown="0" headerRowDxfId="36">
  <autoFilter ref="B19:K27" xr:uid="{790F96B9-55CE-4A97-B657-3867DACAA1F5}"/>
  <tableColumns count="10">
    <tableColumn id="1" xr3:uid="{6EAED4A2-F10B-4F0E-BC5B-D532C5836131}" name="Size"/>
    <tableColumn id="2" xr3:uid="{E55C0D78-12C4-4434-AF69-CE10FB8A2B44}" name="no ckpt"/>
    <tableColumn id="7" xr3:uid="{24105C4A-2EC3-45BD-AAF7-EFF47B7EF981}" name="1 ckpt/loop (outer)"/>
    <tableColumn id="8" xr3:uid="{16B0670E-4123-4D16-83EF-C69D1883490C}" name="2 ckpt/loop (outer)"/>
    <tableColumn id="14" xr3:uid="{86A89529-5C85-4E9C-AE50-531C5D92CEF8}" name="1 ckpt/loop (inner)"/>
    <tableColumn id="12" xr3:uid="{0FB03B18-CC71-46B8-815D-2819C6701C7D}" name="2 ckpt/loop (inner)"/>
    <tableColumn id="9" xr3:uid="{E9C4F02E-B847-4728-9893-06FF2F3BF92B}" name="1 ckpt/loop (outer) restore"/>
    <tableColumn id="10" xr3:uid="{E697C629-4492-4821-BE77-6B1E98789F58}" name="2 ckpt/loop (outer) restore"/>
    <tableColumn id="13" xr3:uid="{EB56711E-BD85-4703-9282-B8AD029868EA}" name="1 ckpt/loop (inner) restore"/>
    <tableColumn id="15" xr3:uid="{7EB88978-E75B-486C-94AA-7935DFA7674A}" name="2 ckpt/loop (inner) restor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5AE92D8-3431-4CDA-B1B7-277E7A465023}" name="Table1347891013141617" displayName="Table1347891013141617" ref="B5:K13" totalsRowShown="0" headerRowDxfId="35">
  <autoFilter ref="B5:K13" xr:uid="{45AE92D8-3431-4CDA-B1B7-277E7A465023}"/>
  <tableColumns count="10">
    <tableColumn id="1" xr3:uid="{52D1B81A-732D-4001-8D00-A066141086D7}" name="Size"/>
    <tableColumn id="2" xr3:uid="{B74CD5BA-3EA2-41CD-99BF-996AA91AA17E}" name="no ckpt"/>
    <tableColumn id="7" xr3:uid="{E287173B-994B-46AE-AD7A-733E90C72F41}" name="1 ckpt/loop (outer)"/>
    <tableColumn id="8" xr3:uid="{69B7E469-0A12-45B4-8031-2CA7344A100C}" name="2 ckpt/loop (outer)"/>
    <tableColumn id="14" xr3:uid="{ECD72E12-3C9C-413B-B78C-3B7958C33D33}" name="1 ckpt/loop (inner)"/>
    <tableColumn id="12" xr3:uid="{5184CF15-655C-4AAE-BD10-9A3D4F2776A0}" name="2 ckpt/loop (inner)"/>
    <tableColumn id="9" xr3:uid="{652B8A0E-A180-48BF-A8AF-7FF8BF383B5C}" name="1 ckpt/loop (outer) restore"/>
    <tableColumn id="10" xr3:uid="{D9B0940D-7F4C-414B-BC2B-B65B9667BC6C}" name="2 ckpt/loop (outer) restore"/>
    <tableColumn id="13" xr3:uid="{DCA4E704-5EF1-4AF3-86F6-250DD2EC2D9F}" name="1 ckpt/loop (inner) restore"/>
    <tableColumn id="15" xr3:uid="{7FD524B8-4C78-4FF5-ADF2-77E64FB79363}" name="2 ckpt/loop (inner) rest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3FB1A6-83A4-4599-B84D-B1D55AD2C04E}" name="Table13" displayName="Table13" ref="B23:K35" totalsRowShown="0" headerRowDxfId="52">
  <autoFilter ref="B23:K35" xr:uid="{833FB1A6-83A4-4599-B84D-B1D55AD2C04E}"/>
  <tableColumns count="10">
    <tableColumn id="1" xr3:uid="{4481020B-6782-44B9-8040-1152895FF284}" name="Size"/>
    <tableColumn id="2" xr3:uid="{D60B9CE7-5F5D-4D62-A705-1EF5BACF9370}" name="no ckpt / s"/>
    <tableColumn id="7" xr3:uid="{F45B913B-5EDF-4617-95D3-2E9CED117A05}" name="1 ckpt (s); loop lvl 1, once per 1024 nested iters"/>
    <tableColumn id="8" xr3:uid="{84A94F85-6C38-4CE5-BA9B-E66781EFFA9A}" name="2 ckpt(s); both @ loop lvl 1, twice per 1024 nested iters"/>
    <tableColumn id="14" xr3:uid="{2CA0EE1F-A6FA-4892-B30C-434E68016C83}" name="1 ckpt(s); loop lvl 2, once per 32 nested iters"/>
    <tableColumn id="12" xr3:uid="{E8A46476-AEF7-47DF-B65C-6D886D238F6B}" name="2 ckpt(s); both @ loop lvl 2, twice per 32 nested iters "/>
    <tableColumn id="9" xr3:uid="{584327E1-4E4E-4D90-A90F-1A01C40BCD9B}" name="1 ckpt restore (s); loop lvl 1, once per 1024 nested iters "/>
    <tableColumn id="10" xr3:uid="{D2DF9F70-55AD-4744-B326-9CF174A5D723}" name="2 ckpt restore (s); both @ loop lvl 1, twice per 1024 nested iters"/>
    <tableColumn id="13" xr3:uid="{1272E8C5-384A-442D-BE2E-F2ABE3DB80C7}" name="1 ckpt restore (s); loop lvl 2, once per 32 nested iters"/>
    <tableColumn id="15" xr3:uid="{A1CE8701-30EE-454A-A892-B843BEC9D310}" name="2 ckpt restore (s); both @ loop lvl 2, twice per 32 nested iter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7025DAE-5831-45D2-A275-4D3199905251}" name="Table13478910131430" displayName="Table13478910131430" ref="B47:K55" totalsRowShown="0">
  <autoFilter ref="B47:K55" xr:uid="{77025DAE-5831-45D2-A275-4D3199905251}"/>
  <tableColumns count="10">
    <tableColumn id="1" xr3:uid="{DD62728F-7F0D-4E58-8829-80A349BA5544}" name="Size"/>
    <tableColumn id="2" xr3:uid="{703A4B43-AF7B-4071-A2A1-976B622EBF36}" name="no ckpt"/>
    <tableColumn id="7" xr3:uid="{27BA36C0-A82C-45C9-BE85-4F296E7A556A}" name="1 ckpt/loop (outer)"/>
    <tableColumn id="8" xr3:uid="{B4CF6B82-A167-48BB-A520-1B676997F720}" name="2 ckpt/loop (outer)"/>
    <tableColumn id="14" xr3:uid="{3CF94A40-69CB-4AF0-B370-E7FD85997D43}" name="1 ckpt/loop (inner)"/>
    <tableColumn id="12" xr3:uid="{4BFF5262-0EB7-4006-9B7D-CB162BB5B89C}" name="2 ckpt/loop (inner)"/>
    <tableColumn id="9" xr3:uid="{729364E4-9AC6-4BBB-BBE2-308F10685CB7}" name="1 ckpt/loop (outer) restore"/>
    <tableColumn id="10" xr3:uid="{5434D6B7-6377-4DC6-99C8-FB18975CE8E3}" name="2 ckpt/loop (outer) restore"/>
    <tableColumn id="13" xr3:uid="{29103B13-D8AF-43CE-A1E2-7557D405E8E7}" name="1 ckpt/loop (inner) restore"/>
    <tableColumn id="15" xr3:uid="{7CD3A4C5-4984-48BC-A172-7ACA690FD69C}" name="2 ckpt/loop (inner) restor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5A48319-7DE5-41D8-8432-6EC2C92B2A7E}" name="Table1347891013143031" displayName="Table1347891013143031" ref="B61:K69" totalsRowShown="0">
  <autoFilter ref="B61:K69" xr:uid="{A5A48319-7DE5-41D8-8432-6EC2C92B2A7E}"/>
  <tableColumns count="10">
    <tableColumn id="1" xr3:uid="{CEC2B937-0658-4FB7-BAC9-00B8538362D6}" name="Size"/>
    <tableColumn id="2" xr3:uid="{D949C06C-D469-4301-BAC1-5EF1D7CEB856}" name="no ckpt"/>
    <tableColumn id="7" xr3:uid="{54C6B6E4-EF04-4667-BF95-7911F5E58F4B}" name="1 ckpt/loop (outer)"/>
    <tableColumn id="8" xr3:uid="{D8EE2759-16BA-4507-BA17-5377366D1DC1}" name="2 ckpt/loop (outer)"/>
    <tableColumn id="14" xr3:uid="{F575C815-EEDE-4A8C-8F1D-3F3BABB68805}" name="1 ckpt/loop (inner)"/>
    <tableColumn id="12" xr3:uid="{9110FAF7-686D-4A81-AA66-38EC6E643A99}" name="2 ckpt/loop (inner)"/>
    <tableColumn id="9" xr3:uid="{0296C806-AAF9-4DE1-AB09-476489865E00}" name="1 ckpt/loop (outer) restore"/>
    <tableColumn id="10" xr3:uid="{1D38014E-306E-4B7E-94AB-30A3BB739F9A}" name="2 ckpt/loop (outer) restore"/>
    <tableColumn id="13" xr3:uid="{EEA40DCA-F9F2-4C22-8499-0040FFA9D8E0}" name="1 ckpt/loop (inner) restore"/>
    <tableColumn id="15" xr3:uid="{BA05B94E-26C7-4A58-B53E-8E0D87721BB5}" name="2 ckpt/loop (inner) restor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E3876F9-D9AB-4017-B495-6E96CD705291}" name="Table3739" displayName="Table3739" ref="AE32:AI35" totalsRowShown="0">
  <autoFilter ref="AE32:AI35" xr:uid="{5E3876F9-D9AB-4017-B495-6E96CD705291}"/>
  <tableColumns count="5">
    <tableColumn id="1" xr3:uid="{7FABED38-1AFA-43D0-9543-25E1ED864AA2}" name="size"/>
    <tableColumn id="2" xr3:uid="{7BA93353-D7AE-43D3-BA4D-A33B3CE23FB2}" name="runtime" dataDxfId="34"/>
    <tableColumn id="3" xr3:uid="{791B1EB3-D8AB-4BE9-BE8F-836957217575}" name="expected increase" dataDxfId="33"/>
    <tableColumn id="4" xr3:uid="{E1100D39-5B88-4CE8-9585-2DE0197A128E}" name="observed increase" dataDxfId="32"/>
    <tableColumn id="6" xr3:uid="{4960C30A-C4C2-4802-87A1-508E1614BC92}" name="sizes (num)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AFC34E-0159-4E5F-BDA4-22281703F53F}" name="Table13419" displayName="Table13419" ref="B7:H15" totalsRowShown="0">
  <autoFilter ref="B7:H15" xr:uid="{7FAFC34E-0159-4E5F-BDA4-22281703F53F}"/>
  <tableColumns count="7">
    <tableColumn id="1" xr3:uid="{F523971C-F4E2-4142-8E72-D62F9FC07C5D}" name="size"/>
    <tableColumn id="7" xr3:uid="{B0E2873A-9504-4718-AA88-453E950BAC47}" name="1 ckpt per 3 iter"/>
    <tableColumn id="8" xr3:uid="{5E541D94-31EB-4625-BB72-3305C3803744}" name="1 ckpt per 33 iter"/>
    <tableColumn id="14" xr3:uid="{BDD94EBC-BD65-4B81-8E99-749FD03AF1DF}" name="1 ckpt per 333 iter"/>
    <tableColumn id="9" xr3:uid="{A71AF56A-92E9-4C41-B674-B4912CEA2FB5}" name="1 ckpt per 3 iter restore"/>
    <tableColumn id="10" xr3:uid="{C51351E2-2D61-4C8D-8FB3-01170B117E66}" name="1 ckpt per 33 iter restore"/>
    <tableColumn id="13" xr3:uid="{E3C92976-259F-4D70-9721-918CFF1B118B}" name="1 ckpt per 333 iter restor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1817B3E-BEAA-40AC-9E72-30B26C607A53}" name="Table1341920" displayName="Table1341920" ref="B22:H29" totalsRowShown="0">
  <autoFilter ref="B22:H29" xr:uid="{21817B3E-BEAA-40AC-9E72-30B26C607A53}"/>
  <tableColumns count="7">
    <tableColumn id="1" xr3:uid="{91C1D0B8-9FE6-4721-B00F-46ABA9517188}" name="size"/>
    <tableColumn id="7" xr3:uid="{2DE65B6A-95ED-4CF6-8FB9-BCBEB02ABAA7}" name="1 ckpt per 3 iter"/>
    <tableColumn id="8" xr3:uid="{E01C1134-0CFD-4DF8-A9F8-0CC30E70B343}" name="1 ckpt per 33 iter"/>
    <tableColumn id="14" xr3:uid="{963083D3-728B-456A-A268-FECEF8D63A42}" name="1 ckpt per 333 iter"/>
    <tableColumn id="9" xr3:uid="{5E80E9F3-4438-4212-A6E1-883C1D3B99B0}" name="1 ckpt per 3 iter restore"/>
    <tableColumn id="10" xr3:uid="{2DF5B082-52EA-4AC3-97E2-9A906C3C08B6}" name="1 ckpt per 33 iter restore"/>
    <tableColumn id="13" xr3:uid="{1660697A-E57F-4E2D-A941-195655BC8DD9}" name="1 ckpt per 333 iter restor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68B4086-D6CE-4F2B-9825-6B540F6CBAB7}" name="Table134192021" displayName="Table134192021" ref="B36:H43" totalsRowShown="0">
  <autoFilter ref="B36:H43" xr:uid="{768B4086-D6CE-4F2B-9825-6B540F6CBAB7}"/>
  <tableColumns count="7">
    <tableColumn id="1" xr3:uid="{570C2CE7-667E-45B4-883A-2144BFE2E091}" name="size"/>
    <tableColumn id="7" xr3:uid="{BDE427DB-5296-48FB-8DBE-0891EE9F4EC5}" name="1 ckpt per 3 iter"/>
    <tableColumn id="8" xr3:uid="{DDDD51D6-C096-4DAB-8939-4A0A29182AD5}" name="1 ckpt per 33 iter"/>
    <tableColumn id="14" xr3:uid="{AB63DD25-4204-4186-85D6-2FEF1E76F8DE}" name="1 ckpt per 333 iter"/>
    <tableColumn id="9" xr3:uid="{85F05101-BCD5-45E7-BABD-D93282B98DEE}" name="1 ckpt per 3 iter restore"/>
    <tableColumn id="10" xr3:uid="{4CD4B76B-EE75-40D8-8D61-BD8B911D796F}" name="1 ckpt per 33 iter restore"/>
    <tableColumn id="13" xr3:uid="{2EB908EC-2CDB-4AF4-B9FA-F6C856EC0E5E}" name="1 ckpt per 333 iter restor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52FFF36-A66B-401A-B509-054D814236CC}" name="Table1341932" displayName="Table1341932" ref="B7:F15" totalsRowShown="0">
  <autoFilter ref="B7:F15" xr:uid="{E52FFF36-A66B-401A-B509-054D814236CC}"/>
  <tableColumns count="5">
    <tableColumn id="1" xr3:uid="{E29F5A4C-744F-45C6-8D53-3789303543B8}" name="size"/>
    <tableColumn id="2" xr3:uid="{2133A33B-7C58-46E6-BC39-7BAA5E86F7B1}" name="1 ckpt per 1 iter"/>
    <tableColumn id="7" xr3:uid="{A5EDF806-9A9D-47A4-9A6E-CAE4B681A7EE}" name="1 ckpt per 8 iter"/>
    <tableColumn id="8" xr3:uid="{5F2DC474-0FA2-40FE-B756-3E8A4E86E857}" name="1 ckpt per 32 iter"/>
    <tableColumn id="14" xr3:uid="{43554D92-D8B0-43B6-82BC-092D6E7B362B}" name="1 ckpt per 64 iter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7FA9434-2E59-4CBB-9FF9-82E12D7EA839}" name="Table134192040" displayName="Table134192040" ref="B22:F29" totalsRowShown="0">
  <autoFilter ref="B22:F29" xr:uid="{37FA9434-2E59-4CBB-9FF9-82E12D7EA839}"/>
  <tableColumns count="5">
    <tableColumn id="1" xr3:uid="{525A2048-5326-42EA-8191-BFFC0D81111E}" name="size"/>
    <tableColumn id="2" xr3:uid="{CDF4FDB8-FEB0-4464-B614-58C65F230FAC}" name="1 ckpt per 1 iter"/>
    <tableColumn id="7" xr3:uid="{060D1E4A-5925-4641-B18D-949A9BFF37C4}" name="1 ckpt per 8 iter"/>
    <tableColumn id="8" xr3:uid="{4BAF273D-C340-4A7C-8E1F-C6E1079077DE}" name="1 ckpt per 32 iter"/>
    <tableColumn id="14" xr3:uid="{B8410DE4-7310-40B4-8F62-6A1B3B0ECE24}" name="1 ckpt per 64 iter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D28FEC5-3FF9-4615-9216-A2C229CD3702}" name="Table13419202141" displayName="Table13419202141" ref="B36:G43" totalsRowShown="0">
  <autoFilter ref="B36:G43" xr:uid="{6D28FEC5-3FF9-4615-9216-A2C229CD3702}"/>
  <tableColumns count="6">
    <tableColumn id="1" xr3:uid="{8F29BF0E-0D49-4C1A-BA99-65356BB38DAA}" name="size"/>
    <tableColumn id="2" xr3:uid="{7F8C69D5-074F-4AD9-80D9-5B28EC552024}" name="1 ckpt per 1 iter"/>
    <tableColumn id="7" xr3:uid="{3CA9B223-A269-4C31-8992-33199B5E172B}" name="1 ckpt per 3 iter"/>
    <tableColumn id="8" xr3:uid="{75139F7B-71AE-406C-8B91-0F08F4EDA48E}" name="1 ckpt per 7 iter"/>
    <tableColumn id="14" xr3:uid="{4E18A4AA-0281-4620-8193-0000B9073A55}" name="1 ckpt per 21 iter"/>
    <tableColumn id="3" xr3:uid="{BA028AFD-1202-4344-B814-7507401CB114}" name="1 ckpt per 213 iter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22488E8-1171-4656-9E60-C459FCC782B5}" name="Table41" displayName="Table41" ref="J7:N11" totalsRowShown="0">
  <autoFilter ref="J7:N11" xr:uid="{522488E8-1171-4656-9E60-C459FCC782B5}"/>
  <tableColumns count="5">
    <tableColumn id="1" xr3:uid="{37A2895C-4796-4D75-BC53-AED306C1C73E}" name="num of ckpt triggers"/>
    <tableColumn id="2" xr3:uid="{BB41E036-87AB-487D-9A93-DCE08F2CDCF9}" name="avg runtime (no migrate)" dataDxfId="31"/>
    <tableColumn id="3" xr3:uid="{614DC813-C072-4C59-A5BB-99C0CEA5B06D}" name="time btw 2 checkpoints (max rollback time)" dataDxfId="30">
      <calculatedColumnFormula>Table41[[#This Row],[avg runtime (no migrate)]]/Table41[[#This Row],[num of ckpt triggers]]</calculatedColumnFormula>
    </tableColumn>
    <tableColumn id="5" xr3:uid="{3C02ED75-A3BD-4906-8D1D-58A28498ABC4}" name="T_Extra" dataDxfId="29"/>
    <tableColumn id="6" xr3:uid="{6194A9A1-51FB-4BCE-A3A0-D3B831BE8551}" name="T_full_diff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EBCBEC-5B03-4958-A870-ED2CA20D6FA5}" name="Table135" displayName="Table135" ref="B71:K81" totalsRowShown="0" headerRowDxfId="51">
  <autoFilter ref="B71:K81" xr:uid="{83EBCBEC-5B03-4958-A870-ED2CA20D6FA5}"/>
  <tableColumns count="10">
    <tableColumn id="1" xr3:uid="{09F0B654-D35C-40FF-9F1F-6CDEA6CC8210}" name="Size"/>
    <tableColumn id="2" xr3:uid="{157C8B18-AD18-4D55-8ED5-9A0811516141}" name="no ckpt"/>
    <tableColumn id="7" xr3:uid="{2F3F3DEB-4F83-4B57-BF4E-9E04D8EC2BBE}" name="1 ckpt/loop (outer)"/>
    <tableColumn id="8" xr3:uid="{69AA2824-4493-4013-82E7-43086B18C7B4}" name="2 ckpt/loop (outer)"/>
    <tableColumn id="14" xr3:uid="{F37115E9-DC73-4C63-9758-1064273D03E5}" name="1 ckpt/loop (inner)"/>
    <tableColumn id="12" xr3:uid="{A136EA5E-BD52-4463-A13F-63FD11AB9E55}" name="2 ckpt/loop (inner)"/>
    <tableColumn id="9" xr3:uid="{8C4BEF39-68BA-469A-B34B-602A816EB1C3}" name="1 ckpt/loop (outer) restore"/>
    <tableColumn id="10" xr3:uid="{9EF78F53-F78A-46E2-A9E1-352235D3E010}" name="2 ckpt/loop (outer) restore"/>
    <tableColumn id="13" xr3:uid="{233E2A87-96E5-490C-B6BC-D3F366A7457E}" name="1 ckpt/loop (inner) restore"/>
    <tableColumn id="15" xr3:uid="{3BE4B756-22E6-4762-87E2-6624D6697D60}" name="2 ckpt/loop (inner) restore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D49C3B5-8DB3-4B50-9CD9-3D212435F4BD}" name="Table4143" displayName="Table4143" ref="J29:N33" totalsRowShown="0">
  <autoFilter ref="J29:N33" xr:uid="{0D49C3B5-8DB3-4B50-9CD9-3D212435F4BD}"/>
  <tableColumns count="5">
    <tableColumn id="1" xr3:uid="{89197414-651F-4B72-B11E-A44AC95287DF}" name="num of ckpt triggers"/>
    <tableColumn id="2" xr3:uid="{B3E4156A-3110-4E2A-8C44-67391CFD717D}" name="avg runtime (no migrate)" dataDxfId="27"/>
    <tableColumn id="3" xr3:uid="{A98282C2-D335-4664-91AA-BDF3F5911AA3}" name="time btw 2 checkpoints (max rollback time)" dataDxfId="26">
      <calculatedColumnFormula>Table4143[[#This Row],[avg runtime (no migrate)]]/Table4143[[#This Row],[num of ckpt triggers]]</calculatedColumnFormula>
    </tableColumn>
    <tableColumn id="5" xr3:uid="{AAF7071F-841C-4715-ADC0-EF94DD64D40B}" name="T_Extra" dataDxfId="25"/>
    <tableColumn id="6" xr3:uid="{277E88E1-A690-4ECA-80C3-812B69166E58}" name="T_full_diff" dataDxfId="2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D4B32B8-740A-49A6-B567-6A9EF594ED54}" name="Table414344" displayName="Table414344" ref="J50:N54" totalsRowShown="0">
  <autoFilter ref="J50:N54" xr:uid="{5D4B32B8-740A-49A6-B567-6A9EF594ED54}"/>
  <tableColumns count="5">
    <tableColumn id="1" xr3:uid="{30E3A604-25AB-468B-B898-D5D0FE9C6A2B}" name="num of ckpt triggers"/>
    <tableColumn id="2" xr3:uid="{DD552668-EBED-4253-A226-FC1B8E9B1D2D}" name="avg runtime (no migrate)" dataDxfId="23"/>
    <tableColumn id="3" xr3:uid="{B6FA4D55-A61D-4D7E-8973-D539FB7C6D42}" name="time btw 2 checkpoints (max rollback time)" dataDxfId="22">
      <calculatedColumnFormula>Table414344[[#This Row],[avg runtime (no migrate)]]/Table414344[[#This Row],[num of ckpt triggers]]</calculatedColumnFormula>
    </tableColumn>
    <tableColumn id="5" xr3:uid="{01DA1F5B-5C2B-4E21-B6D4-C9FBC9EB5697}" name="T_Extra" dataDxfId="21"/>
    <tableColumn id="6" xr3:uid="{6E007613-4DAC-4E0C-94F5-DED5618414C7}" name="T_full_diff" dataDxfId="2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E70A00-8859-49E8-BD26-9EA9B055A9A3}" name="Table58" displayName="Table58" ref="B13:F19" totalsRowShown="0">
  <autoFilter ref="B13:F19" xr:uid="{DFE70A00-8859-49E8-BD26-9EA9B055A9A3}"/>
  <tableColumns count="5">
    <tableColumn id="1" xr3:uid="{47F57690-311F-4C1A-8A1E-4F2189B9215D}" name="size"/>
    <tableColumn id="2" xr3:uid="{F7DA24C4-C035-44C0-ACF9-E63D28E3DDBE}" name="no split O0"/>
    <tableColumn id="3" xr3:uid="{F5141611-862F-44E6-8EC3-720798C22C3C}" name="split O0"/>
    <tableColumn id="4" xr3:uid="{755BC95C-2980-4F4B-94FF-90EC77EFE333}" name="no split O1"/>
    <tableColumn id="5" xr3:uid="{6D26F7C4-1D1F-4FEC-9079-7C5444669DE4}" name="split O1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CD71B2-000B-4D5F-BCF5-5929243976AA}" name="Table5810" displayName="Table5810" ref="B4:F10" totalsRowShown="0">
  <autoFilter ref="B4:F10" xr:uid="{63CD71B2-000B-4D5F-BCF5-5929243976AA}"/>
  <tableColumns count="5">
    <tableColumn id="1" xr3:uid="{EAC78D84-5C42-47EE-92FC-2A51CEB3AB6C}" name="size"/>
    <tableColumn id="2" xr3:uid="{8F56681E-66DE-4CF2-80E9-D159BFBD8C39}" name="no split O0"/>
    <tableColumn id="3" xr3:uid="{112E28D0-BC20-4FF1-ACA7-E30BEC535708}" name="split O0"/>
    <tableColumn id="4" xr3:uid="{6F70F2C2-672A-482B-BEEF-085A0AFCF722}" name="no split O1"/>
    <tableColumn id="5" xr3:uid="{7A2389CB-B036-4D29-A191-7217F887B52A}" name="split O1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6F498DE-AA99-4795-BAB6-063E9954FA92}" name="Table581015" displayName="Table581015" ref="B22:F28" totalsRowShown="0">
  <autoFilter ref="B22:F28" xr:uid="{A6F498DE-AA99-4795-BAB6-063E9954FA92}"/>
  <tableColumns count="5">
    <tableColumn id="1" xr3:uid="{ECFBBFFD-F6EB-46F8-9017-B464B8787EFD}" name="size"/>
    <tableColumn id="2" xr3:uid="{691CAC34-C1B3-4229-A6B9-D3D5100005BF}" name="no split O0"/>
    <tableColumn id="3" xr3:uid="{09AD33A4-DD9B-49B8-AAF2-A301A7E5786B}" name="split O0"/>
    <tableColumn id="4" xr3:uid="{28DB1322-02BE-498E-81D0-8FD923725E30}" name="no split O1"/>
    <tableColumn id="5" xr3:uid="{830A8A3A-982F-4F69-B269-FEC424BF393D}" name="split O1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1E8C355-E57D-47C4-A68D-CB5322DD3B86}" name="Table17" displayName="Table17" ref="C11:G14" totalsRowShown="0">
  <autoFilter ref="C11:G14" xr:uid="{71E8C355-E57D-47C4-A68D-CB5322DD3B86}"/>
  <tableColumns count="5">
    <tableColumn id="1" xr3:uid="{19769795-367C-4049-8A60-709133ECA334}" name="Kernel (-O0 post-optimised)"/>
    <tableColumn id="2" xr3:uid="{9217D10B-C689-4BF7-92F4-DC5C99E4D665}" name="uncheckpointed "/>
    <tableColumn id="3" xr3:uid="{A26FD107-567F-4208-A92E-75525A2E2BEE}" name="save-restore"/>
    <tableColumn id="6" xr3:uid="{9ED1D9E1-C9C7-40C9-8BFB-E20B13A70470}" name="save-only"/>
    <tableColumn id="4" xr3:uid="{105D7363-5C53-4B13-A49F-3362148B904D}" name="restore-only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0EB783-FF34-4796-A583-C1E299AC0175}" name="Table176" displayName="Table176" ref="C17:G20" totalsRowShown="0">
  <autoFilter ref="C17:G20" xr:uid="{3E0EB783-FF34-4796-A583-C1E299AC0175}"/>
  <tableColumns count="5">
    <tableColumn id="1" xr3:uid="{D5E97F24-3804-4ED2-94EA-2017DE90DB07}" name="Kernel (-O1 post-optimised)"/>
    <tableColumn id="2" xr3:uid="{EA84DAF1-29F1-44A7-827F-1E5D3CC29883}" name="uncheckpointed "/>
    <tableColumn id="3" xr3:uid="{172303B0-8D75-45B6-9740-FEBACD9EB2FD}" name="save-restore"/>
    <tableColumn id="6" xr3:uid="{1FA10287-B7AC-4CCF-A001-B6F11FCD6B8B}" name="save-only"/>
    <tableColumn id="4" xr3:uid="{CF2C7EBE-9D4C-4221-8849-A7F249A26E0A}" name="restore-only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9B06A8B-1F01-40CE-AED0-196F3409988B}" name="Table179" displayName="Table179" ref="C5:G8" totalsRowShown="0">
  <autoFilter ref="C5:G8" xr:uid="{89B06A8B-1F01-40CE-AED0-196F3409988B}"/>
  <tableColumns count="5">
    <tableColumn id="1" xr3:uid="{D2B2B068-CA07-468C-887A-8E14AC74CEBE}" name="Kernel (not post-optimised)"/>
    <tableColumn id="2" xr3:uid="{B6BFEB49-F83E-4603-B28E-5AD1AAFD0864}" name="uncheckpointed "/>
    <tableColumn id="3" xr3:uid="{60289946-552B-4594-8276-85567DA06A19}" name="save-restore"/>
    <tableColumn id="6" xr3:uid="{F115F403-B3CD-42A5-8466-2F846F0A9AFF}" name="save-only"/>
    <tableColumn id="4" xr3:uid="{B4723F72-5BA7-4CF8-9EF7-A065F0DB6303}" name="restore-onl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06FFA6C-222E-42B2-88E9-2E06CED59B09}" name="Table17922" displayName="Table17922" ref="D37:G46" totalsRowShown="0">
  <autoFilter ref="D37:G46" xr:uid="{306FFA6C-222E-42B2-88E9-2E06CED59B09}"/>
  <tableColumns count="4">
    <tableColumn id="1" xr3:uid="{0641A559-B9A5-442A-A23E-9666BE990ED5}" name="Kernel (not post-optimised)"/>
    <tableColumn id="3" xr3:uid="{9BB06760-9DA1-42CD-A678-9D534ECE9790}" name="save-restore" dataDxfId="19">
      <calculatedColumnFormula>LOG10((E26-D26)/D26*100+1)</calculatedColumnFormula>
    </tableColumn>
    <tableColumn id="6" xr3:uid="{A7596D73-1D6E-41A8-81ED-9CAA0F87C883}" name="save-only" dataDxfId="18">
      <calculatedColumnFormula>LOG10((F26-D26)/D26*100+1)</calculatedColumnFormula>
    </tableColumn>
    <tableColumn id="4" xr3:uid="{2230E8C3-C34F-4232-B6AF-D00C22AAC169}" name="restore-only" dataDxfId="17">
      <calculatedColumnFormula>LOG10((G26-D26)/D26*100+1)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F118488-66CE-4873-AB11-368D8C0AA8C1}" name="Table1792223" displayName="Table1792223" ref="C25:G34" totalsRowShown="0">
  <autoFilter ref="C25:G34" xr:uid="{FF118488-66CE-4873-AB11-368D8C0AA8C1}"/>
  <tableColumns count="5">
    <tableColumn id="1" xr3:uid="{D7AD411F-0A01-4943-8F56-C0F3FB796EA3}" name="Kernel (not post-optimised)"/>
    <tableColumn id="2" xr3:uid="{5B797E51-0D25-48FE-84B4-6F783A373816}" name="uncheckpointed " dataDxfId="16"/>
    <tableColumn id="3" xr3:uid="{7D15F0AD-7334-4127-8F06-A693CFAD9EFD}" name="save-restore" dataDxfId="15"/>
    <tableColumn id="6" xr3:uid="{28E2534F-76C8-4F1B-9FC6-6C8D253CEA62}" name="save-only" dataDxfId="14"/>
    <tableColumn id="4" xr3:uid="{35B52588-2089-4875-A4A1-07BCAA406FBF}" name="restore-only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08BB49-BB47-4AD3-AB59-F222DDB86E23}" name="Table134" displayName="Table134" ref="B57:K65" totalsRowShown="0" headerRowDxfId="50">
  <autoFilter ref="B57:K65" xr:uid="{BC08BB49-BB47-4AD3-AB59-F222DDB86E23}"/>
  <tableColumns count="10">
    <tableColumn id="1" xr3:uid="{F0564032-4942-470D-9B05-AD8A6DCB99F2}" name="Size"/>
    <tableColumn id="2" xr3:uid="{BB94EFDB-D0B8-40CF-9E8D-80DC6972BAC6}" name="no ckpt"/>
    <tableColumn id="7" xr3:uid="{42966850-DF29-42ED-9712-FE36EAF74CD0}" name="1 ckpt/loop (outer)"/>
    <tableColumn id="8" xr3:uid="{FB47801A-FF88-4835-B40E-8E602F07BC28}" name="2 ckpt/loop (outer)"/>
    <tableColumn id="14" xr3:uid="{7CEAC5E8-27DC-4E05-A186-F2EEBE9CCD60}" name="1 ckpt/loop (inner)"/>
    <tableColumn id="12" xr3:uid="{BF2329C1-4A13-4FB0-8256-E8865EEB5E6D}" name="2 ckpt/loop (inner)"/>
    <tableColumn id="9" xr3:uid="{63727772-B8AD-4251-8E5F-71FB6640FF88}" name="1 ckpt/loop (outer) restore"/>
    <tableColumn id="10" xr3:uid="{7759A3DD-AB95-406A-AFDB-37F4F795B4A1}" name="2 ckpt/loop (outer) restore"/>
    <tableColumn id="13" xr3:uid="{CBAA2355-304A-4CB8-8019-1A35486E9C59}" name="1 ckpt/loop (inner) restore"/>
    <tableColumn id="15" xr3:uid="{4D54C907-4B48-4579-AE8D-7F83A7470E73}" name="2 ckpt/loop (inner) restor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53501D3-CFB7-4039-BC0B-2B7E0BC17866}" name="Table1792225" displayName="Table1792225" ref="L37:O46" totalsRowShown="0">
  <autoFilter ref="L37:O46" xr:uid="{053501D3-CFB7-4039-BC0B-2B7E0BC17866}"/>
  <tableColumns count="4">
    <tableColumn id="1" xr3:uid="{C40839A1-0743-4739-82EC-A6C21E3E1252}" name="Kernel (not post-optimised)"/>
    <tableColumn id="3" xr3:uid="{6DDCCC32-7BBB-4EC6-B0AB-C8F1D62D7B5E}" name="save-restore" dataDxfId="12">
      <calculatedColumnFormula>(E26-D26)/D26*100</calculatedColumnFormula>
    </tableColumn>
    <tableColumn id="6" xr3:uid="{23BA8FA4-7DC3-462C-8CAE-A827DD5C96E6}" name="save-only" dataDxfId="11">
      <calculatedColumnFormula>(F26-D26)/D26*100</calculatedColumnFormula>
    </tableColumn>
    <tableColumn id="4" xr3:uid="{14738EFA-81E1-4A2A-A608-128C52755B30}" name="restore-only" dataDxfId="10">
      <calculatedColumnFormula>(G26-D26)/D26*100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6886E35-3609-4EDD-8F16-504BBEFE1E3A}" name="Table1792226" displayName="Table1792226" ref="C16:F25" totalsRowShown="0">
  <autoFilter ref="C16:F25" xr:uid="{E6886E35-3609-4EDD-8F16-504BBEFE1E3A}"/>
  <tableColumns count="4">
    <tableColumn id="1" xr3:uid="{8BB30133-5C74-49C5-9D89-432DCBA84430}" name="Kernel (not post-optimised)"/>
    <tableColumn id="3" xr3:uid="{F8ADA77C-A456-4E65-901A-5D8EC7941C30}" name="save-restore" dataDxfId="9">
      <calculatedColumnFormula>LOG10((D5-C5)/C5*100+1)</calculatedColumnFormula>
    </tableColumn>
    <tableColumn id="6" xr3:uid="{93123598-A3F7-4113-9B79-C4EB0D3FEF23}" name="save-only" dataDxfId="8">
      <calculatedColumnFormula>LOG10((E5-C5)/C5*100+1)</calculatedColumnFormula>
    </tableColumn>
    <tableColumn id="4" xr3:uid="{F13D4F67-15DB-44F2-8BE9-BCBDF422A468}" name="restore-only" dataDxfId="7">
      <calculatedColumnFormula>LOG10((F5-C5)/C5*100+1)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A8A96E6-E8DE-4109-BE82-A4D311CF36BD}" name="Table179222327" displayName="Table179222327" ref="B4:F13" totalsRowShown="0">
  <autoFilter ref="B4:F13" xr:uid="{BA8A96E6-E8DE-4109-BE82-A4D311CF36BD}"/>
  <tableColumns count="5">
    <tableColumn id="1" xr3:uid="{0A837536-5C9A-4522-A43A-02433476520C}" name="Kernel (not post-optimised)"/>
    <tableColumn id="2" xr3:uid="{ACD9DE9D-6C21-4DFC-8841-76D0EF3E528A}" name="uncheckpointed " dataDxfId="6"/>
    <tableColumn id="3" xr3:uid="{C416D4B5-69DE-40BE-B517-32191F85520F}" name="save-restore" dataDxfId="5"/>
    <tableColumn id="6" xr3:uid="{508723BE-07C4-4730-9D88-CA496C98FF39}" name="save-only" dataDxfId="4"/>
    <tableColumn id="4" xr3:uid="{845E7DEF-BF8C-4EDD-ABFD-D48E88F2063F}" name="restore-only" dataDxfId="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F790A7A-CF92-4462-85DD-28D2C5466490}" name="Table179222628" displayName="Table179222628" ref="I16:L25" totalsRowShown="0">
  <autoFilter ref="I16:L25" xr:uid="{3F790A7A-CF92-4462-85DD-28D2C5466490}"/>
  <tableColumns count="4">
    <tableColumn id="1" xr3:uid="{819932E4-A2F0-4B6C-AB72-99987C40AB19}" name="Kernel (not post-optimised)"/>
    <tableColumn id="3" xr3:uid="{ACD700A7-15C3-4C85-B783-D2D4336E1383}" name="save-restore" dataDxfId="2">
      <calculatedColumnFormula>(D5-C5)/C5*100</calculatedColumnFormula>
    </tableColumn>
    <tableColumn id="6" xr3:uid="{4D9FB4DD-7C9B-4FBF-B7B2-E7A82E00A36D}" name="save-only" dataDxfId="1">
      <calculatedColumnFormula>(E5-C5)/C5*100</calculatedColumnFormula>
    </tableColumn>
    <tableColumn id="4" xr3:uid="{9093F846-6EC9-405E-8DD9-B114620CFD96}" name="restore-only" dataDxfId="0">
      <calculatedColumnFormula>(F5-C5)/C5*100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5ACE37-7889-4DB3-8579-81D325952FA4}" name="Table1347" displayName="Table1347" ref="B43:K51" totalsRowShown="0" headerRowDxfId="49">
  <autoFilter ref="B43:K51" xr:uid="{9E5ACE37-7889-4DB3-8579-81D325952FA4}"/>
  <tableColumns count="10">
    <tableColumn id="1" xr3:uid="{E1213417-AA74-4CDA-AB09-8CCDB0D06287}" name="Size"/>
    <tableColumn id="2" xr3:uid="{5179971E-E526-4FA2-9991-0D36053F47D2}" name="no ckpt"/>
    <tableColumn id="7" xr3:uid="{44A11264-A5E3-4DF1-AD96-FFE9A7467F63}" name="1 ckpt/loop (outer)"/>
    <tableColumn id="8" xr3:uid="{4DB28E58-072D-4DC3-88C7-3D01A0D9FF2F}" name="2 ckpt/loop (outer)"/>
    <tableColumn id="14" xr3:uid="{4F7A0A27-EB41-448E-805C-B84BEA1AB829}" name="1 ckpt/loop (inner)"/>
    <tableColumn id="12" xr3:uid="{BB4AD72D-ABD6-4435-878C-CCDF92874738}" name="2 ckpt/loop (inner)"/>
    <tableColumn id="9" xr3:uid="{B8EDC427-BA1C-4022-B20E-80B55A2B458B}" name="1 ckpt/loop (outer) restore"/>
    <tableColumn id="10" xr3:uid="{AD98174C-E98B-4400-9B57-CB0B84C34B01}" name="2 ckpt/loop (outer) restore"/>
    <tableColumn id="13" xr3:uid="{E00806B0-435F-492E-85D0-58B31E4A66AA}" name="1 ckpt/loop (inner) restore"/>
    <tableColumn id="15" xr3:uid="{654BE19A-475E-4034-AB31-9D89422AB462}" name="2 ckpt/loop (inner) resto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0953140-7EF1-4030-9879-3E312F99B5EE}" name="Table23" displayName="Table23" ref="B86:K94" totalsRowShown="0" headerRowDxfId="48">
  <autoFilter ref="B86:K94" xr:uid="{90953140-7EF1-4030-9879-3E312F99B5EE}"/>
  <tableColumns count="10">
    <tableColumn id="1" xr3:uid="{BB4642C5-BD23-44D5-9EF1-F81D8283F7FB}" name="Size"/>
    <tableColumn id="2" xr3:uid="{501AB241-9DF0-42BA-939B-49743875423A}" name="no ckpt"/>
    <tableColumn id="3" xr3:uid="{F9551169-50D6-4661-8A8F-127A5D5137F0}" name="1 ckpt/loop (outer)"/>
    <tableColumn id="4" xr3:uid="{73C597FE-BF18-41FE-B376-6119565C1E1A}" name="2 ckpt/loop (outer)"/>
    <tableColumn id="5" xr3:uid="{DCF02E1A-247C-4412-B388-B81327FF29A1}" name="1 ckpt/loop (inner)"/>
    <tableColumn id="6" xr3:uid="{BFAF8A76-78AB-4C61-B919-D685AC481B80}" name="2 ckpt/loop (inner)"/>
    <tableColumn id="7" xr3:uid="{F7DCE226-E234-4226-846C-BEBCF2A4A635}" name="1 ckpt/loop (outer) restore"/>
    <tableColumn id="8" xr3:uid="{B6C380E9-8658-4D0D-A738-1E53AF473178}" name="2 ckpt/loop (outer) restore"/>
    <tableColumn id="9" xr3:uid="{A43D959C-9236-4392-8EFF-A4913036E826}" name="1 ckpt/loop (inner) restore"/>
    <tableColumn id="10" xr3:uid="{8BB9D70B-6FDC-4147-93E1-D3F942999EA1}" name="2 ckpt/loop (inner) resto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71C2FFB-2133-4616-B487-FC72B89B8E0A}" name="Table1341933" displayName="Table1341933" ref="B104:F112" totalsRowShown="0" headerRowDxfId="47">
  <autoFilter ref="B104:F112" xr:uid="{871C2FFB-2133-4616-B487-FC72B89B8E0A}"/>
  <tableColumns count="5">
    <tableColumn id="1" xr3:uid="{291249BD-576E-47E2-A9D1-3E5ADD8B12BE}" name="size  (no. items)"/>
    <tableColumn id="2" xr3:uid="{79C91B4D-4845-469D-B5CC-3213AFF7E025}" name="no ckpt"/>
    <tableColumn id="7" xr3:uid="{FD0C8B4B-1705-4AFB-9927-AA055A160D6C}" name="1 ckpt per 3 iter"/>
    <tableColumn id="8" xr3:uid="{7C21DCE8-8256-4B89-9C27-B300D24CA28D}" name="1 ckpt per 33 iter"/>
    <tableColumn id="14" xr3:uid="{30167991-2088-4CC6-8C70-173DB3001459}" name="1 ckpt per 333 it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AB9C709-4C4D-4B68-AE26-F8E331A1E574}" name="Table134193334" displayName="Table134193334" ref="B118:F126" totalsRowShown="0" headerRowDxfId="46">
  <autoFilter ref="B118:F126" xr:uid="{6AB9C709-4C4D-4B68-AE26-F8E331A1E574}"/>
  <tableColumns count="5">
    <tableColumn id="1" xr3:uid="{12A46AD5-B3A8-42ED-8AC8-3F0F3A27E4B7}" name="size  (no. items)"/>
    <tableColumn id="2" xr3:uid="{BED11DEC-F2EA-417F-9CD2-8871903BC15B}" name="no ckpt"/>
    <tableColumn id="7" xr3:uid="{A363EE61-7B2F-498D-93AF-04A83E7BB25A}" name="1 ckpt per 3 iter"/>
    <tableColumn id="8" xr3:uid="{EF19B174-0487-4457-A9E8-69A410A83FF9}" name="1 ckpt per 33 iter"/>
    <tableColumn id="14" xr3:uid="{192B42E3-855E-455C-8BC0-D97342D01C5D}" name="1 ckpt per 333 it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D5ABC1FD-02D4-413B-B0DF-70FCA3881399}" name="Table36" displayName="Table36" ref="AJ69:AM72" totalsRowShown="0">
  <autoFilter ref="AJ69:AM72" xr:uid="{D5ABC1FD-02D4-413B-B0DF-70FCA3881399}"/>
  <tableColumns count="4">
    <tableColumn id="1" xr3:uid="{E0081175-89CC-4C7F-BAC2-545FD8C68DAE}" name="size"/>
    <tableColumn id="2" xr3:uid="{AD1C4BC8-5989-4F08-A0BE-6CCBBA216EBB}" name="runtime"/>
    <tableColumn id="3" xr3:uid="{B361F9F3-84A6-4E0E-A37B-83D5681FF312}" name="expected increase" dataDxfId="45"/>
    <tableColumn id="4" xr3:uid="{77B8125C-9F26-42F0-9204-A2712EEA582E}" name="observed increase" dataDxfId="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3" Type="http://schemas.openxmlformats.org/officeDocument/2006/relationships/table" Target="../tables/table35.xml"/><Relationship Id="rId7" Type="http://schemas.openxmlformats.org/officeDocument/2006/relationships/table" Target="../tables/table3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5D78-E7F6-47D7-9349-A47A4572C2A4}">
  <dimension ref="B1:AN126"/>
  <sheetViews>
    <sheetView topLeftCell="K43" zoomScaleNormal="100" workbookViewId="0">
      <selection activeCell="C62" sqref="C62"/>
    </sheetView>
  </sheetViews>
  <sheetFormatPr defaultRowHeight="15" x14ac:dyDescent="0.25"/>
  <cols>
    <col min="2" max="2" width="11" customWidth="1"/>
    <col min="3" max="7" width="15" customWidth="1"/>
    <col min="8" max="8" width="12.5703125" bestFit="1" customWidth="1"/>
    <col min="9" max="9" width="12.140625" bestFit="1" customWidth="1"/>
    <col min="10" max="10" width="12.5703125" bestFit="1" customWidth="1"/>
    <col min="11" max="11" width="12.7109375" bestFit="1" customWidth="1"/>
    <col min="18" max="21" width="9.42578125" bestFit="1" customWidth="1"/>
    <col min="23" max="23" width="9.42578125" bestFit="1" customWidth="1"/>
    <col min="24" max="24" width="12.140625" bestFit="1" customWidth="1"/>
    <col min="25" max="25" width="12" bestFit="1" customWidth="1"/>
    <col min="26" max="26" width="12.85546875" bestFit="1" customWidth="1"/>
    <col min="27" max="27" width="9.42578125" bestFit="1" customWidth="1"/>
    <col min="28" max="30" width="9.28515625" bestFit="1" customWidth="1"/>
    <col min="31" max="31" width="9.42578125" bestFit="1" customWidth="1"/>
    <col min="32" max="33" width="12" bestFit="1" customWidth="1"/>
    <col min="34" max="34" width="9.28515625" bestFit="1" customWidth="1"/>
    <col min="36" max="40" width="11" customWidth="1"/>
  </cols>
  <sheetData>
    <row r="1" spans="2:11" x14ac:dyDescent="0.25">
      <c r="B1" t="s">
        <v>28</v>
      </c>
    </row>
    <row r="2" spans="2:11" x14ac:dyDescent="0.25">
      <c r="B2" t="s">
        <v>6</v>
      </c>
    </row>
    <row r="4" spans="2:11" x14ac:dyDescent="0.25">
      <c r="B4" t="s">
        <v>4</v>
      </c>
    </row>
    <row r="5" spans="2:11" x14ac:dyDescent="0.25">
      <c r="C5" s="73" t="s">
        <v>1</v>
      </c>
      <c r="D5" s="73"/>
      <c r="E5" s="73"/>
      <c r="F5" s="73"/>
      <c r="G5" s="73"/>
      <c r="H5" s="72" t="s">
        <v>2</v>
      </c>
      <c r="I5" s="72"/>
      <c r="J5" s="72"/>
      <c r="K5" s="72"/>
    </row>
    <row r="6" spans="2:11" x14ac:dyDescent="0.25">
      <c r="B6" s="58" t="s">
        <v>0</v>
      </c>
      <c r="C6" s="58" t="s">
        <v>3</v>
      </c>
      <c r="D6" s="58" t="s">
        <v>15</v>
      </c>
      <c r="E6" s="58" t="s">
        <v>10</v>
      </c>
      <c r="F6" s="58" t="s">
        <v>14</v>
      </c>
      <c r="G6" s="58" t="s">
        <v>11</v>
      </c>
      <c r="H6" s="58" t="s">
        <v>12</v>
      </c>
      <c r="I6" s="58" t="s">
        <v>13</v>
      </c>
      <c r="J6" s="58" t="s">
        <v>17</v>
      </c>
      <c r="K6" s="58" t="s">
        <v>16</v>
      </c>
    </row>
    <row r="7" spans="2:11" x14ac:dyDescent="0.25">
      <c r="B7">
        <v>16</v>
      </c>
      <c r="C7">
        <v>3.2242000000000001E-5</v>
      </c>
      <c r="D7">
        <v>2.993E-5</v>
      </c>
      <c r="E7">
        <v>5.0915999999999998E-5</v>
      </c>
      <c r="F7">
        <v>2.7801E-5</v>
      </c>
      <c r="G7">
        <v>6.8864999999999999E-5</v>
      </c>
      <c r="H7">
        <v>1.4858000000000001E-5</v>
      </c>
      <c r="I7">
        <v>1.5387E-5</v>
      </c>
      <c r="J7">
        <v>1.4694E-5</v>
      </c>
      <c r="K7">
        <v>2.3243000000000001E-5</v>
      </c>
    </row>
    <row r="8" spans="2:11" x14ac:dyDescent="0.25">
      <c r="B8">
        <v>16</v>
      </c>
      <c r="C8">
        <v>2.1095E-5</v>
      </c>
      <c r="D8">
        <v>2.7657E-5</v>
      </c>
      <c r="E8">
        <v>4.7222999999999998E-5</v>
      </c>
      <c r="F8">
        <v>2.8819E-5</v>
      </c>
      <c r="G8">
        <v>3.0738000000000003E-5</v>
      </c>
      <c r="H8">
        <v>1.4729000000000001E-5</v>
      </c>
      <c r="I8">
        <v>2.7603999999999999E-5</v>
      </c>
      <c r="J8">
        <v>2.2087999999999999E-5</v>
      </c>
      <c r="K8">
        <v>2.6970000000000001E-5</v>
      </c>
    </row>
    <row r="9" spans="2:11" x14ac:dyDescent="0.25">
      <c r="B9">
        <v>16</v>
      </c>
      <c r="C9">
        <v>2.8714E-5</v>
      </c>
      <c r="D9">
        <v>6.2952000000000003E-5</v>
      </c>
      <c r="E9">
        <v>7.3578000000000006E-5</v>
      </c>
      <c r="F9">
        <v>5.5760000000000001E-5</v>
      </c>
      <c r="G9">
        <v>6.6898999999999998E-5</v>
      </c>
      <c r="H9">
        <v>4.206E-5</v>
      </c>
      <c r="I9">
        <v>1.077E-5</v>
      </c>
      <c r="J9">
        <v>3.0845E-5</v>
      </c>
      <c r="K9">
        <v>4.6078999999999997E-5</v>
      </c>
    </row>
    <row r="10" spans="2:11" x14ac:dyDescent="0.25">
      <c r="B10">
        <v>16</v>
      </c>
      <c r="C10">
        <v>2.0699999999999998E-5</v>
      </c>
      <c r="D10">
        <v>4.1171000000000003E-5</v>
      </c>
      <c r="E10">
        <v>3.9771000000000003E-5</v>
      </c>
      <c r="F10">
        <v>1.57577E-4</v>
      </c>
      <c r="G10">
        <v>3.3834999999999997E-5</v>
      </c>
      <c r="H10">
        <v>1.1127999999999999E-5</v>
      </c>
      <c r="I10">
        <v>2.2064000000000001E-5</v>
      </c>
      <c r="J10">
        <v>2.7863000000000001E-5</v>
      </c>
      <c r="K10">
        <v>1.1868999999999999E-5</v>
      </c>
    </row>
    <row r="11" spans="2:11" x14ac:dyDescent="0.25">
      <c r="B11">
        <v>16</v>
      </c>
      <c r="C11">
        <v>3.1788999999999997E-5</v>
      </c>
      <c r="D11">
        <v>3.9131999999999997E-5</v>
      </c>
      <c r="E11">
        <v>2.9496999999999999E-5</v>
      </c>
      <c r="F11">
        <v>3.1891999999999999E-5</v>
      </c>
      <c r="G11">
        <v>6.5377999999999996E-5</v>
      </c>
      <c r="H11">
        <v>1.9283000000000002E-5</v>
      </c>
      <c r="I11">
        <v>1.3145E-5</v>
      </c>
      <c r="J11">
        <v>1.5525000000000001E-5</v>
      </c>
      <c r="K11">
        <v>3.6193999999999999E-5</v>
      </c>
    </row>
    <row r="12" spans="2:11" x14ac:dyDescent="0.25">
      <c r="B12">
        <v>16</v>
      </c>
      <c r="C12">
        <v>3.1031999999999997E-5</v>
      </c>
      <c r="D12">
        <v>3.5241999999999999E-5</v>
      </c>
      <c r="E12">
        <v>2.826E-5</v>
      </c>
      <c r="F12">
        <v>2.7233000000000002E-5</v>
      </c>
      <c r="G12">
        <v>4.6428999999999999E-5</v>
      </c>
      <c r="H12">
        <v>1.2896E-5</v>
      </c>
      <c r="I12">
        <v>2.0913000000000001E-5</v>
      </c>
      <c r="J12">
        <v>2.3628000000000001E-5</v>
      </c>
      <c r="K12">
        <v>1.7371E-5</v>
      </c>
    </row>
    <row r="13" spans="2:11" x14ac:dyDescent="0.25">
      <c r="B13">
        <v>16</v>
      </c>
      <c r="C13">
        <v>3.7085000000000002E-5</v>
      </c>
      <c r="D13">
        <v>5.7373000000000001E-5</v>
      </c>
      <c r="E13">
        <v>3.4802000000000003E-5</v>
      </c>
      <c r="F13">
        <v>4.426E-5</v>
      </c>
      <c r="G13">
        <v>5.7361000000000002E-5</v>
      </c>
      <c r="H13">
        <v>3.1424000000000003E-5</v>
      </c>
      <c r="I13">
        <v>5.1795999999999997E-5</v>
      </c>
      <c r="J13">
        <v>1.4017E-5</v>
      </c>
      <c r="K13">
        <v>3.9916000000000002E-5</v>
      </c>
    </row>
    <row r="14" spans="2:11" x14ac:dyDescent="0.25">
      <c r="B14">
        <v>16</v>
      </c>
      <c r="C14">
        <v>4.0463000000000002E-5</v>
      </c>
      <c r="D14">
        <v>4.1572000000000001E-5</v>
      </c>
      <c r="E14">
        <v>5.7422E-5</v>
      </c>
      <c r="F14">
        <v>3.2258000000000002E-5</v>
      </c>
      <c r="G14">
        <v>2.7775000000000001E-5</v>
      </c>
      <c r="H14">
        <v>1.3413E-5</v>
      </c>
      <c r="I14">
        <v>1.4083000000000001E-5</v>
      </c>
      <c r="J14">
        <v>1.9511999999999999E-5</v>
      </c>
      <c r="K14">
        <v>1.3365E-5</v>
      </c>
    </row>
    <row r="15" spans="2:11" x14ac:dyDescent="0.25">
      <c r="B15">
        <v>16</v>
      </c>
      <c r="C15">
        <v>4.5701000000000002E-5</v>
      </c>
      <c r="D15">
        <v>2.6732000000000001E-5</v>
      </c>
      <c r="E15">
        <v>4.9440000000000001E-5</v>
      </c>
      <c r="F15">
        <v>4.3569000000000002E-5</v>
      </c>
      <c r="G15">
        <v>3.9739E-5</v>
      </c>
      <c r="H15">
        <v>2.8123000000000002E-5</v>
      </c>
      <c r="I15">
        <v>2.7293000000000001E-5</v>
      </c>
      <c r="J15">
        <v>1.751E-5</v>
      </c>
      <c r="K15">
        <v>2.1106000000000001E-5</v>
      </c>
    </row>
    <row r="16" spans="2:11" x14ac:dyDescent="0.25">
      <c r="B16">
        <v>16</v>
      </c>
      <c r="C16">
        <v>3.2206000000000003E-5</v>
      </c>
      <c r="D16">
        <v>6.9177999999999994E-5</v>
      </c>
      <c r="E16">
        <v>3.4465000000000003E-5</v>
      </c>
      <c r="F16">
        <v>4.2564000000000001E-5</v>
      </c>
      <c r="G16">
        <v>7.0995999999999996E-5</v>
      </c>
      <c r="H16">
        <v>1.1695000000000001E-5</v>
      </c>
      <c r="I16">
        <v>1.1506E-5</v>
      </c>
      <c r="J16">
        <v>1.2233E-5</v>
      </c>
      <c r="K16">
        <v>3.9397000000000002E-5</v>
      </c>
    </row>
    <row r="17" spans="2:26" x14ac:dyDescent="0.25">
      <c r="B17">
        <v>16</v>
      </c>
      <c r="C17">
        <v>2.1382999999999998E-5</v>
      </c>
      <c r="D17">
        <v>2.9513E-5</v>
      </c>
      <c r="E17">
        <v>5.9320000000000001E-5</v>
      </c>
      <c r="F17">
        <v>3.4544E-5</v>
      </c>
      <c r="G17">
        <v>6.7291000000000003E-5</v>
      </c>
      <c r="H17">
        <v>2.2920000000000001E-5</v>
      </c>
      <c r="I17">
        <v>1.3298999999999999E-5</v>
      </c>
      <c r="J17">
        <v>3.7630999999999999E-5</v>
      </c>
      <c r="K17">
        <v>1.3555E-5</v>
      </c>
    </row>
    <row r="18" spans="2:26" x14ac:dyDescent="0.25">
      <c r="C18">
        <v>3.1128181818181818E-5</v>
      </c>
      <c r="D18" s="2">
        <v>4.1859272727272732E-5</v>
      </c>
      <c r="E18" s="3">
        <v>4.5881272727272728E-5</v>
      </c>
      <c r="F18" s="3">
        <v>4.7843363636363638E-5</v>
      </c>
      <c r="G18" s="4">
        <v>5.2300545454545467E-5</v>
      </c>
      <c r="H18" s="2">
        <v>2.0229909090909087E-5</v>
      </c>
      <c r="I18" s="3">
        <v>2.0714545454545455E-5</v>
      </c>
      <c r="J18" s="4">
        <v>2.1413272727272728E-5</v>
      </c>
      <c r="K18" s="4">
        <v>2.6278636363636362E-5</v>
      </c>
    </row>
    <row r="20" spans="2:26" x14ac:dyDescent="0.25">
      <c r="B20" t="s">
        <v>5</v>
      </c>
    </row>
    <row r="21" spans="2:26" x14ac:dyDescent="0.25">
      <c r="C21" s="73" t="s">
        <v>1</v>
      </c>
      <c r="D21" s="73"/>
      <c r="E21" s="73"/>
      <c r="F21" s="73"/>
      <c r="G21" s="73"/>
      <c r="H21" s="72" t="s">
        <v>2</v>
      </c>
      <c r="I21" s="72"/>
      <c r="J21" s="72"/>
      <c r="K21" s="72"/>
    </row>
    <row r="22" spans="2:26" x14ac:dyDescent="0.25">
      <c r="D22" s="74" t="s">
        <v>25</v>
      </c>
      <c r="E22" s="74"/>
      <c r="F22" s="75" t="s">
        <v>23</v>
      </c>
      <c r="G22" s="75"/>
      <c r="H22" s="74" t="s">
        <v>26</v>
      </c>
      <c r="I22" s="74"/>
      <c r="J22" s="75" t="s">
        <v>24</v>
      </c>
      <c r="K22" s="75"/>
    </row>
    <row r="23" spans="2:26" x14ac:dyDescent="0.25">
      <c r="B23" s="58" t="s">
        <v>0</v>
      </c>
      <c r="C23" s="58" t="s">
        <v>3</v>
      </c>
      <c r="D23" s="58" t="s">
        <v>18</v>
      </c>
      <c r="E23" s="58" t="s">
        <v>7</v>
      </c>
      <c r="F23" s="58" t="s">
        <v>20</v>
      </c>
      <c r="G23" s="58" t="s">
        <v>9</v>
      </c>
      <c r="H23" s="58" t="s">
        <v>19</v>
      </c>
      <c r="I23" s="58" t="s">
        <v>8</v>
      </c>
      <c r="J23" s="58" t="s">
        <v>21</v>
      </c>
      <c r="K23" s="58" t="s">
        <v>22</v>
      </c>
    </row>
    <row r="24" spans="2:26" x14ac:dyDescent="0.25">
      <c r="B24">
        <v>32</v>
      </c>
      <c r="C24">
        <v>5.1526000000000001E-5</v>
      </c>
      <c r="D24">
        <v>1.21585E-4</v>
      </c>
      <c r="E24">
        <v>8.4239000000000004E-5</v>
      </c>
      <c r="F24">
        <v>1.52354E-4</v>
      </c>
      <c r="G24">
        <v>1.98605E-4</v>
      </c>
      <c r="H24">
        <v>2.1109000000000001E-5</v>
      </c>
      <c r="I24">
        <v>2.5527000000000001E-5</v>
      </c>
      <c r="J24">
        <v>1.6052000000000001E-5</v>
      </c>
      <c r="K24">
        <v>4.9472000000000003E-5</v>
      </c>
      <c r="T24" t="s">
        <v>30</v>
      </c>
      <c r="U24" s="7"/>
      <c r="V24" s="8" t="s">
        <v>3</v>
      </c>
      <c r="W24" s="8" t="s">
        <v>18</v>
      </c>
      <c r="X24" s="8" t="s">
        <v>8</v>
      </c>
      <c r="Y24" s="8" t="s">
        <v>21</v>
      </c>
      <c r="Z24" s="9" t="s">
        <v>22</v>
      </c>
    </row>
    <row r="25" spans="2:26" x14ac:dyDescent="0.25">
      <c r="B25">
        <v>32</v>
      </c>
      <c r="C25">
        <v>7.0834000000000007E-5</v>
      </c>
      <c r="D25">
        <v>1.19808E-4</v>
      </c>
      <c r="E25">
        <v>8.7424999999999997E-5</v>
      </c>
      <c r="F25">
        <v>1.7537100000000001E-4</v>
      </c>
      <c r="G25">
        <v>2.05207E-4</v>
      </c>
      <c r="H25">
        <v>2.8563000000000001E-5</v>
      </c>
      <c r="I25">
        <v>2.6713E-5</v>
      </c>
      <c r="J25">
        <v>1.7994000000000001E-5</v>
      </c>
      <c r="K25">
        <v>1.5722999999999998E-5</v>
      </c>
      <c r="U25" t="s">
        <v>31</v>
      </c>
      <c r="V25" s="12">
        <v>3.1128181818181818E-5</v>
      </c>
      <c r="W25" s="13">
        <v>4.1859272727272732E-5</v>
      </c>
      <c r="X25" s="14">
        <v>2.0714545454545455E-5</v>
      </c>
      <c r="Y25" s="15">
        <v>2.1413272727272728E-5</v>
      </c>
      <c r="Z25" s="16">
        <v>2.6278636363636362E-5</v>
      </c>
    </row>
    <row r="26" spans="2:26" x14ac:dyDescent="0.25">
      <c r="B26">
        <v>32</v>
      </c>
      <c r="C26">
        <v>6.6407000000000003E-5</v>
      </c>
      <c r="D26">
        <v>1.0375800000000001E-4</v>
      </c>
      <c r="E26">
        <v>1.09301E-4</v>
      </c>
      <c r="F26">
        <v>1.63926E-4</v>
      </c>
      <c r="G26">
        <v>2.14274E-4</v>
      </c>
      <c r="H26">
        <v>2.0299E-5</v>
      </c>
      <c r="I26">
        <v>1.8219999999999998E-5</v>
      </c>
      <c r="J26">
        <v>3.0518000000000002E-5</v>
      </c>
      <c r="K26">
        <v>1.5231999999999999E-5</v>
      </c>
      <c r="U26" t="s">
        <v>32</v>
      </c>
      <c r="V26" s="12">
        <v>6.7754272727272734E-5</v>
      </c>
      <c r="W26" s="13">
        <v>1.0548509090909089E-4</v>
      </c>
      <c r="X26" s="14">
        <v>1.8710000000000002E-5</v>
      </c>
      <c r="Y26" s="15">
        <v>2.1221545454545455E-5</v>
      </c>
      <c r="Z26" s="17">
        <v>2.3939727272727273E-5</v>
      </c>
    </row>
    <row r="27" spans="2:26" x14ac:dyDescent="0.25">
      <c r="B27">
        <v>32</v>
      </c>
      <c r="C27">
        <v>4.9582000000000001E-5</v>
      </c>
      <c r="D27">
        <v>9.1834000000000002E-5</v>
      </c>
      <c r="E27">
        <v>9.5248999999999996E-5</v>
      </c>
      <c r="F27">
        <v>1.4406E-4</v>
      </c>
      <c r="G27">
        <v>1.77009E-4</v>
      </c>
      <c r="H27">
        <v>2.6957999999999998E-5</v>
      </c>
      <c r="I27">
        <v>1.4732999999999999E-5</v>
      </c>
      <c r="J27">
        <v>1.5407999999999999E-5</v>
      </c>
      <c r="K27">
        <v>2.5692999999999999E-5</v>
      </c>
      <c r="U27" t="s">
        <v>33</v>
      </c>
      <c r="V27">
        <v>1.1558804553636366</v>
      </c>
      <c r="W27">
        <v>2.850076391</v>
      </c>
      <c r="X27">
        <v>4.9899618181818185E-3</v>
      </c>
      <c r="Y27">
        <v>8.1263052727272734E-3</v>
      </c>
      <c r="Z27">
        <v>8.5953937272727279E-3</v>
      </c>
    </row>
    <row r="28" spans="2:26" x14ac:dyDescent="0.25">
      <c r="B28">
        <v>32</v>
      </c>
      <c r="C28">
        <v>1.14609E-4</v>
      </c>
      <c r="D28">
        <v>1.16903E-4</v>
      </c>
      <c r="E28">
        <v>9.2720999999999995E-5</v>
      </c>
      <c r="F28">
        <v>1.3917399999999999E-4</v>
      </c>
      <c r="G28">
        <v>2.3214399999999999E-4</v>
      </c>
      <c r="H28">
        <v>2.3591000000000002E-5</v>
      </c>
      <c r="I28">
        <v>2.2027000000000001E-5</v>
      </c>
      <c r="J28">
        <v>4.6547E-5</v>
      </c>
      <c r="K28">
        <v>4.2407999999999998E-5</v>
      </c>
    </row>
    <row r="29" spans="2:26" x14ac:dyDescent="0.25">
      <c r="B29">
        <v>32</v>
      </c>
      <c r="C29">
        <v>4.8349000000000001E-5</v>
      </c>
      <c r="D29">
        <v>8.8082000000000001E-5</v>
      </c>
      <c r="E29">
        <v>1.20611E-4</v>
      </c>
      <c r="F29">
        <v>1.35358E-4</v>
      </c>
      <c r="G29">
        <v>1.8009800000000001E-4</v>
      </c>
      <c r="H29">
        <v>2.2921E-5</v>
      </c>
      <c r="I29">
        <v>1.5758999999999999E-5</v>
      </c>
      <c r="J29">
        <v>1.7329E-5</v>
      </c>
      <c r="K29">
        <v>2.7687000000000001E-5</v>
      </c>
    </row>
    <row r="30" spans="2:26" x14ac:dyDescent="0.25">
      <c r="B30">
        <v>32</v>
      </c>
      <c r="C30">
        <v>7.1935999999999997E-5</v>
      </c>
      <c r="D30">
        <v>1.0826400000000001E-4</v>
      </c>
      <c r="E30">
        <v>8.8061999999999998E-5</v>
      </c>
      <c r="F30">
        <v>1.40529E-4</v>
      </c>
      <c r="G30">
        <v>2.4424599999999999E-4</v>
      </c>
      <c r="H30">
        <v>1.3173000000000001E-5</v>
      </c>
      <c r="I30">
        <v>2.0319E-5</v>
      </c>
      <c r="J30">
        <v>1.5855E-5</v>
      </c>
      <c r="K30">
        <v>1.5221E-5</v>
      </c>
    </row>
    <row r="31" spans="2:26" x14ac:dyDescent="0.25">
      <c r="B31">
        <v>32</v>
      </c>
      <c r="C31">
        <v>6.3844999999999996E-5</v>
      </c>
      <c r="D31">
        <v>7.4856000000000003E-5</v>
      </c>
      <c r="E31">
        <v>9.3879E-5</v>
      </c>
      <c r="F31">
        <v>1.3662E-4</v>
      </c>
      <c r="G31">
        <v>2.11583E-4</v>
      </c>
      <c r="H31">
        <v>1.5724000000000001E-5</v>
      </c>
      <c r="I31">
        <v>1.4688999999999999E-5</v>
      </c>
      <c r="J31">
        <v>1.6597000000000001E-5</v>
      </c>
      <c r="K31">
        <v>1.7774999999999998E-5</v>
      </c>
    </row>
    <row r="32" spans="2:26" x14ac:dyDescent="0.25">
      <c r="B32">
        <v>32</v>
      </c>
      <c r="C32">
        <v>7.5526999999999997E-5</v>
      </c>
      <c r="D32">
        <v>1.17206E-4</v>
      </c>
      <c r="E32">
        <v>1.07229E-4</v>
      </c>
      <c r="F32">
        <v>1.5939400000000001E-4</v>
      </c>
      <c r="G32">
        <v>2.1075299999999999E-4</v>
      </c>
      <c r="H32">
        <v>1.6456999999999998E-5</v>
      </c>
      <c r="I32">
        <v>1.6055000000000001E-5</v>
      </c>
      <c r="J32">
        <v>1.8542E-5</v>
      </c>
      <c r="K32">
        <v>1.4612E-5</v>
      </c>
    </row>
    <row r="33" spans="2:30" x14ac:dyDescent="0.25">
      <c r="B33">
        <v>32</v>
      </c>
      <c r="C33">
        <v>6.1107999999999998E-5</v>
      </c>
      <c r="D33">
        <v>1.09688E-4</v>
      </c>
      <c r="E33">
        <v>1.2694400000000001E-4</v>
      </c>
      <c r="F33">
        <v>1.5280099999999999E-4</v>
      </c>
      <c r="G33">
        <v>2.1245699999999999E-4</v>
      </c>
      <c r="H33">
        <v>1.7859999999999998E-5</v>
      </c>
      <c r="I33">
        <v>1.4941E-5</v>
      </c>
      <c r="J33">
        <v>1.5243E-5</v>
      </c>
      <c r="K33">
        <v>1.464E-5</v>
      </c>
    </row>
    <row r="34" spans="2:30" x14ac:dyDescent="0.25">
      <c r="B34">
        <v>32</v>
      </c>
      <c r="C34">
        <v>7.1574000000000003E-5</v>
      </c>
      <c r="D34">
        <v>1.08352E-4</v>
      </c>
      <c r="E34">
        <v>8.7578999999999996E-5</v>
      </c>
      <c r="F34">
        <v>1.4469400000000001E-4</v>
      </c>
      <c r="G34">
        <v>1.9255100000000001E-4</v>
      </c>
      <c r="H34">
        <v>1.5336999999999999E-5</v>
      </c>
      <c r="I34">
        <v>1.6827E-5</v>
      </c>
      <c r="J34">
        <v>2.3351999999999999E-5</v>
      </c>
      <c r="K34">
        <v>2.4873999999999999E-5</v>
      </c>
    </row>
    <row r="35" spans="2:30" x14ac:dyDescent="0.25">
      <c r="C35">
        <f t="shared" ref="C35:K35" si="0">SUBTOTAL(101,C24:C34)</f>
        <v>6.7754272727272734E-5</v>
      </c>
      <c r="D35" s="2">
        <f t="shared" si="0"/>
        <v>1.0548509090909089E-4</v>
      </c>
      <c r="E35" s="3">
        <f t="shared" si="0"/>
        <v>9.938536363636364E-5</v>
      </c>
      <c r="F35" s="4">
        <f t="shared" si="0"/>
        <v>1.4948009090909092E-4</v>
      </c>
      <c r="G35" s="1">
        <f t="shared" si="0"/>
        <v>2.0717518181818183E-4</v>
      </c>
      <c r="H35" s="2">
        <f t="shared" si="0"/>
        <v>2.0181090909090909E-5</v>
      </c>
      <c r="I35" s="3">
        <f t="shared" si="0"/>
        <v>1.8710000000000002E-5</v>
      </c>
      <c r="J35" s="4">
        <f t="shared" si="0"/>
        <v>2.1221545454545455E-5</v>
      </c>
      <c r="K35" s="1">
        <f t="shared" si="0"/>
        <v>2.3939727272727273E-5</v>
      </c>
    </row>
    <row r="37" spans="2:30" x14ac:dyDescent="0.25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2:30" x14ac:dyDescent="0.25">
      <c r="B38" s="39" t="s">
        <v>147</v>
      </c>
    </row>
    <row r="40" spans="2:30" x14ac:dyDescent="0.25">
      <c r="B40" t="s">
        <v>35</v>
      </c>
      <c r="D40" t="s">
        <v>149</v>
      </c>
    </row>
    <row r="41" spans="2:30" x14ac:dyDescent="0.25">
      <c r="B41" t="s">
        <v>170</v>
      </c>
      <c r="C41" s="73" t="s">
        <v>1</v>
      </c>
      <c r="D41" s="73"/>
      <c r="E41" s="73"/>
      <c r="F41" s="73"/>
      <c r="G41" s="73"/>
      <c r="H41" s="72" t="s">
        <v>2</v>
      </c>
      <c r="I41" s="72"/>
      <c r="J41" s="72"/>
      <c r="K41" s="72"/>
      <c r="P41" s="75" t="s">
        <v>38</v>
      </c>
      <c r="Q41" s="75"/>
      <c r="R41" s="75"/>
      <c r="S41" s="75"/>
      <c r="T41" s="75"/>
      <c r="U41" s="75"/>
      <c r="Y41" s="75" t="s">
        <v>38</v>
      </c>
      <c r="Z41" s="75"/>
      <c r="AA41" s="75"/>
      <c r="AB41" s="75"/>
      <c r="AC41" s="75"/>
      <c r="AD41" s="75"/>
    </row>
    <row r="42" spans="2:30" x14ac:dyDescent="0.25">
      <c r="D42" s="74" t="s">
        <v>25</v>
      </c>
      <c r="E42" s="74"/>
      <c r="F42" s="75" t="s">
        <v>23</v>
      </c>
      <c r="G42" s="75"/>
      <c r="H42" s="74" t="s">
        <v>26</v>
      </c>
      <c r="I42" s="74"/>
      <c r="J42" s="75" t="s">
        <v>24</v>
      </c>
      <c r="K42" s="75"/>
      <c r="R42" s="57" t="s">
        <v>187</v>
      </c>
      <c r="S42" s="57" t="s">
        <v>189</v>
      </c>
      <c r="T42" s="57" t="s">
        <v>188</v>
      </c>
      <c r="U42" s="57" t="s">
        <v>190</v>
      </c>
      <c r="AA42" s="8" t="s">
        <v>187</v>
      </c>
      <c r="AB42" s="8" t="s">
        <v>189</v>
      </c>
      <c r="AC42" s="8" t="s">
        <v>188</v>
      </c>
      <c r="AD42" s="8" t="s">
        <v>190</v>
      </c>
    </row>
    <row r="43" spans="2:30" x14ac:dyDescent="0.25">
      <c r="B43" s="18" t="s">
        <v>0</v>
      </c>
      <c r="C43" s="18" t="s">
        <v>146</v>
      </c>
      <c r="D43" s="57" t="s">
        <v>107</v>
      </c>
      <c r="E43" s="57" t="s">
        <v>108</v>
      </c>
      <c r="F43" s="57" t="s">
        <v>109</v>
      </c>
      <c r="G43" s="57" t="s">
        <v>110</v>
      </c>
      <c r="H43" s="8" t="s">
        <v>142</v>
      </c>
      <c r="I43" s="57" t="s">
        <v>143</v>
      </c>
      <c r="J43" s="57" t="s">
        <v>144</v>
      </c>
      <c r="K43" s="57" t="s">
        <v>145</v>
      </c>
      <c r="P43" t="s">
        <v>35</v>
      </c>
      <c r="Q43" t="s">
        <v>152</v>
      </c>
      <c r="R43" s="19">
        <v>1.87954629415984</v>
      </c>
      <c r="S43" s="19">
        <v>1.9996218701667701</v>
      </c>
      <c r="T43" s="19">
        <v>23.506938029705299</v>
      </c>
      <c r="U43" s="19">
        <v>45.873990296629799</v>
      </c>
      <c r="V43" t="s">
        <v>96</v>
      </c>
      <c r="W43" s="19"/>
      <c r="Z43" t="s">
        <v>179</v>
      </c>
      <c r="AA43" s="19">
        <v>1.9038546078278336</v>
      </c>
      <c r="AB43" s="19">
        <v>1.9647724396508777</v>
      </c>
      <c r="AC43" s="19">
        <v>1.9265696641980126</v>
      </c>
      <c r="AD43" s="19">
        <v>1.9715790049592334</v>
      </c>
    </row>
    <row r="44" spans="2:30" x14ac:dyDescent="0.25">
      <c r="B44">
        <v>256</v>
      </c>
      <c r="C44">
        <v>1.4121923999999999E-2</v>
      </c>
      <c r="D44">
        <v>3.0479850999999999E-2</v>
      </c>
      <c r="E44">
        <v>3.292875E-2</v>
      </c>
      <c r="F44">
        <v>0.373490565</v>
      </c>
      <c r="G44">
        <v>0.74590615000000005</v>
      </c>
      <c r="H44">
        <v>3.0484499999999999E-4</v>
      </c>
      <c r="I44">
        <v>3.25886E-4</v>
      </c>
      <c r="J44">
        <v>3.4495499999999998E-4</v>
      </c>
      <c r="K44">
        <v>3.4465100000000002E-4</v>
      </c>
      <c r="P44" t="s">
        <v>34</v>
      </c>
      <c r="Q44" t="s">
        <v>98</v>
      </c>
      <c r="R44" s="19">
        <v>2.0026610058301402</v>
      </c>
      <c r="S44" s="19">
        <v>2.2237966744388702</v>
      </c>
      <c r="T44" s="19">
        <v>83.761893362338995</v>
      </c>
      <c r="U44" s="19">
        <v>179.711772487248</v>
      </c>
      <c r="V44" t="s">
        <v>95</v>
      </c>
      <c r="Z44" t="s">
        <v>99</v>
      </c>
      <c r="AA44" s="19">
        <v>2.4657189917649198</v>
      </c>
      <c r="AB44" s="19">
        <v>2.7165784593602398</v>
      </c>
      <c r="AC44" s="19">
        <v>240.93328785822101</v>
      </c>
      <c r="AD44" s="19">
        <v>467.32421068513099</v>
      </c>
    </row>
    <row r="45" spans="2:30" x14ac:dyDescent="0.25">
      <c r="B45">
        <v>256</v>
      </c>
      <c r="C45">
        <v>1.7828360000000001E-2</v>
      </c>
      <c r="D45">
        <v>2.8216484E-2</v>
      </c>
      <c r="E45">
        <v>3.1303526999999998E-2</v>
      </c>
      <c r="F45">
        <v>0.32963802800000003</v>
      </c>
      <c r="G45">
        <v>0.68419669500000002</v>
      </c>
      <c r="H45">
        <v>3.3462500000000002E-4</v>
      </c>
      <c r="I45">
        <v>3.1677499999999999E-4</v>
      </c>
      <c r="J45">
        <v>3.2908299999999998E-4</v>
      </c>
      <c r="K45">
        <v>3.2006E-4</v>
      </c>
      <c r="P45" t="s">
        <v>27</v>
      </c>
      <c r="Q45" t="s">
        <v>99</v>
      </c>
      <c r="R45" s="19">
        <v>2.4657189917649198</v>
      </c>
      <c r="S45" s="19">
        <v>2.7165784593602398</v>
      </c>
      <c r="T45" s="19">
        <v>240.93328785822101</v>
      </c>
      <c r="U45" s="19">
        <v>467.32421068513099</v>
      </c>
      <c r="V45" t="s">
        <v>37</v>
      </c>
    </row>
    <row r="46" spans="2:30" x14ac:dyDescent="0.25">
      <c r="B46">
        <v>256</v>
      </c>
      <c r="C46">
        <v>1.4602591999999999E-2</v>
      </c>
      <c r="D46">
        <v>2.6815011999999999E-2</v>
      </c>
      <c r="E46">
        <v>3.1490347000000002E-2</v>
      </c>
      <c r="F46">
        <v>0.38177182300000001</v>
      </c>
      <c r="G46">
        <v>0.74940193099999997</v>
      </c>
      <c r="H46">
        <v>3.1781799999999999E-4</v>
      </c>
      <c r="I46">
        <v>3.29432E-4</v>
      </c>
      <c r="J46">
        <v>3.6287299999999999E-4</v>
      </c>
      <c r="K46">
        <v>2.91487E-4</v>
      </c>
    </row>
    <row r="47" spans="2:30" x14ac:dyDescent="0.25">
      <c r="B47">
        <v>256</v>
      </c>
      <c r="C47">
        <v>1.5003366000000001E-2</v>
      </c>
      <c r="D47">
        <v>2.6222788E-2</v>
      </c>
      <c r="E47">
        <v>2.9692126999999999E-2</v>
      </c>
      <c r="F47">
        <v>0.35239446099999999</v>
      </c>
      <c r="G47">
        <v>0.66085365299999999</v>
      </c>
      <c r="H47">
        <v>3.2350599999999999E-4</v>
      </c>
      <c r="I47">
        <v>3.05796E-4</v>
      </c>
      <c r="J47">
        <v>3.3082400000000002E-4</v>
      </c>
      <c r="K47">
        <v>3.0515000000000002E-4</v>
      </c>
    </row>
    <row r="48" spans="2:30" x14ac:dyDescent="0.25">
      <c r="B48">
        <v>256</v>
      </c>
      <c r="C48">
        <v>1.6675544E-2</v>
      </c>
      <c r="D48">
        <v>3.2212332000000003E-2</v>
      </c>
      <c r="E48">
        <v>2.9478577999999998E-2</v>
      </c>
      <c r="F48">
        <v>0.36116229599999999</v>
      </c>
      <c r="G48">
        <v>0.67434994999999998</v>
      </c>
      <c r="H48">
        <v>3.6933499999999999E-4</v>
      </c>
      <c r="I48">
        <v>3.5203900000000001E-4</v>
      </c>
      <c r="J48">
        <v>3.07404E-4</v>
      </c>
      <c r="K48">
        <v>3.0284399999999998E-4</v>
      </c>
    </row>
    <row r="49" spans="2:23" x14ac:dyDescent="0.25">
      <c r="B49">
        <v>256</v>
      </c>
      <c r="C49">
        <v>1.3842409E-2</v>
      </c>
      <c r="D49">
        <v>2.9111245000000001E-2</v>
      </c>
      <c r="E49">
        <v>2.9220244999999999E-2</v>
      </c>
      <c r="F49">
        <v>0.36592522300000002</v>
      </c>
      <c r="G49">
        <v>0.70910234900000002</v>
      </c>
      <c r="H49">
        <v>3.3882399999999999E-4</v>
      </c>
      <c r="I49">
        <v>3.5302700000000001E-4</v>
      </c>
      <c r="J49">
        <v>3.1002999999999998E-4</v>
      </c>
      <c r="K49">
        <v>3.0247899999999997E-4</v>
      </c>
    </row>
    <row r="50" spans="2:23" x14ac:dyDescent="0.25">
      <c r="B50" s="20" t="s">
        <v>41</v>
      </c>
      <c r="C50">
        <f t="shared" ref="C50:K50" si="1">SUBTOTAL(101,C44:C49)</f>
        <v>1.5345699166666666E-2</v>
      </c>
      <c r="D50" s="2">
        <f t="shared" si="1"/>
        <v>2.8842952000000002E-2</v>
      </c>
      <c r="E50" s="3">
        <f t="shared" si="1"/>
        <v>3.0685595666666666E-2</v>
      </c>
      <c r="F50" s="4">
        <f t="shared" si="1"/>
        <v>0.36073039933333334</v>
      </c>
      <c r="G50" s="1">
        <f t="shared" si="1"/>
        <v>0.70396845466666669</v>
      </c>
      <c r="H50" s="2">
        <f t="shared" si="1"/>
        <v>3.3149216666666665E-4</v>
      </c>
      <c r="I50" s="3">
        <f t="shared" si="1"/>
        <v>3.3049249999999995E-4</v>
      </c>
      <c r="J50" s="4">
        <f t="shared" si="1"/>
        <v>3.3086150000000001E-4</v>
      </c>
      <c r="K50" s="1">
        <f t="shared" si="1"/>
        <v>3.1111183333333337E-4</v>
      </c>
    </row>
    <row r="51" spans="2:23" x14ac:dyDescent="0.25">
      <c r="B51" t="s">
        <v>36</v>
      </c>
      <c r="C51">
        <v>1</v>
      </c>
      <c r="D51" t="str">
        <f>IMDIV(D50,C50)</f>
        <v>1.87954629415984</v>
      </c>
      <c r="E51" t="str">
        <f>IMDIV(E50,C50)</f>
        <v>1.99962187016677</v>
      </c>
      <c r="F51" t="str">
        <f>IMDIV(F50,C50)</f>
        <v>23.5069380297053</v>
      </c>
      <c r="G51" t="str">
        <f>IMDIV(G50,C50)</f>
        <v>45.8739902966298</v>
      </c>
      <c r="H51" t="str">
        <f>IMDIV(H50,C50)</f>
        <v>0.0216016333349425</v>
      </c>
      <c r="I51" t="str">
        <f>IMDIV(I50,C50)</f>
        <v>0.0215364902185678</v>
      </c>
      <c r="J51" t="str">
        <f>IMDIV(J50,C50)</f>
        <v>0.0215605360437851</v>
      </c>
      <c r="K51" t="str">
        <f>IMDIV(K50,C50)</f>
        <v>0.0202735522151456</v>
      </c>
    </row>
    <row r="54" spans="2:23" x14ac:dyDescent="0.25">
      <c r="B54" t="s">
        <v>34</v>
      </c>
      <c r="D54" t="s">
        <v>150</v>
      </c>
    </row>
    <row r="55" spans="2:23" x14ac:dyDescent="0.25">
      <c r="B55" t="s">
        <v>170</v>
      </c>
      <c r="C55" s="73" t="s">
        <v>1</v>
      </c>
      <c r="D55" s="73"/>
      <c r="E55" s="73"/>
      <c r="F55" s="73"/>
      <c r="G55" s="73"/>
      <c r="H55" s="72" t="s">
        <v>2</v>
      </c>
      <c r="I55" s="72"/>
      <c r="J55" s="72"/>
      <c r="K55" s="72"/>
    </row>
    <row r="56" spans="2:23" x14ac:dyDescent="0.25">
      <c r="D56" s="74" t="s">
        <v>25</v>
      </c>
      <c r="E56" s="74"/>
      <c r="F56" s="75" t="s">
        <v>23</v>
      </c>
      <c r="G56" s="75"/>
      <c r="H56" s="74" t="s">
        <v>26</v>
      </c>
      <c r="I56" s="74"/>
      <c r="J56" s="75" t="s">
        <v>24</v>
      </c>
      <c r="K56" s="75"/>
    </row>
    <row r="57" spans="2:23" x14ac:dyDescent="0.25">
      <c r="B57" s="18" t="s">
        <v>0</v>
      </c>
      <c r="C57" s="18" t="s">
        <v>146</v>
      </c>
      <c r="D57" s="57" t="s">
        <v>107</v>
      </c>
      <c r="E57" s="57" t="s">
        <v>108</v>
      </c>
      <c r="F57" s="57" t="s">
        <v>109</v>
      </c>
      <c r="G57" s="57" t="s">
        <v>110</v>
      </c>
      <c r="H57" s="8" t="s">
        <v>142</v>
      </c>
      <c r="I57" s="57" t="s">
        <v>143</v>
      </c>
      <c r="J57" s="57" t="s">
        <v>144</v>
      </c>
      <c r="K57" s="57" t="s">
        <v>145</v>
      </c>
    </row>
    <row r="58" spans="2:23" x14ac:dyDescent="0.25">
      <c r="B58">
        <v>512</v>
      </c>
      <c r="C58">
        <v>0.128657349</v>
      </c>
      <c r="D58">
        <v>0.27595799999999998</v>
      </c>
      <c r="E58">
        <v>0.295151204</v>
      </c>
      <c r="F58">
        <v>10.981983698000001</v>
      </c>
      <c r="G58">
        <v>24.065964783999998</v>
      </c>
      <c r="H58">
        <v>1.0292680000000001E-3</v>
      </c>
      <c r="I58">
        <v>1.0371340000000001E-3</v>
      </c>
      <c r="J58">
        <v>1.028045E-3</v>
      </c>
      <c r="K58">
        <v>1.164294E-3</v>
      </c>
    </row>
    <row r="59" spans="2:23" x14ac:dyDescent="0.25">
      <c r="B59">
        <v>512</v>
      </c>
      <c r="C59">
        <v>0.13008445699999999</v>
      </c>
      <c r="D59">
        <v>0.26708346999999999</v>
      </c>
      <c r="E59">
        <v>0.30765775699999998</v>
      </c>
      <c r="F59">
        <v>10.982808598</v>
      </c>
      <c r="G59">
        <v>22.373962108000001</v>
      </c>
      <c r="H59">
        <v>1.034791E-3</v>
      </c>
      <c r="I59">
        <v>1.149939E-3</v>
      </c>
      <c r="J59">
        <v>1.0423120000000001E-3</v>
      </c>
      <c r="K59">
        <v>1.073933E-3</v>
      </c>
    </row>
    <row r="60" spans="2:23" x14ac:dyDescent="0.25">
      <c r="B60">
        <v>512</v>
      </c>
      <c r="C60">
        <v>0.12793658199999999</v>
      </c>
      <c r="D60">
        <v>0.25448896100000001</v>
      </c>
      <c r="E60">
        <v>0.28439181899999999</v>
      </c>
      <c r="F60">
        <v>11.137128963</v>
      </c>
      <c r="G60">
        <v>22.533038024</v>
      </c>
      <c r="H60">
        <v>1.0444829999999999E-3</v>
      </c>
      <c r="I60">
        <v>1.0715569999999999E-3</v>
      </c>
      <c r="J60">
        <v>1.0590879999999999E-3</v>
      </c>
      <c r="K60">
        <v>1.181098E-3</v>
      </c>
    </row>
    <row r="61" spans="2:23" x14ac:dyDescent="0.25">
      <c r="B61">
        <v>512</v>
      </c>
      <c r="C61">
        <v>0.13682750199999999</v>
      </c>
      <c r="D61">
        <v>0.26845029500000001</v>
      </c>
      <c r="E61">
        <v>0.28478974400000001</v>
      </c>
      <c r="F61">
        <v>10.906805624</v>
      </c>
      <c r="G61">
        <v>23.337160049000001</v>
      </c>
      <c r="H61">
        <v>1.0563129999999999E-3</v>
      </c>
      <c r="I61">
        <v>1.0618100000000001E-3</v>
      </c>
      <c r="J61">
        <v>1.021765E-3</v>
      </c>
      <c r="K61">
        <v>9.4775999999999997E-4</v>
      </c>
      <c r="W61">
        <v>1000</v>
      </c>
    </row>
    <row r="62" spans="2:23" x14ac:dyDescent="0.25">
      <c r="B62">
        <v>512</v>
      </c>
      <c r="C62">
        <v>0.13742131399999999</v>
      </c>
      <c r="D62">
        <v>0.25193865900000001</v>
      </c>
      <c r="E62">
        <v>0.30687782200000002</v>
      </c>
      <c r="F62">
        <v>11.155346103999999</v>
      </c>
      <c r="G62">
        <v>24.37067974</v>
      </c>
      <c r="H62">
        <v>1.1954610000000001E-3</v>
      </c>
      <c r="I62">
        <v>1.057999E-3</v>
      </c>
      <c r="J62">
        <v>1.0498980000000001E-3</v>
      </c>
      <c r="K62">
        <v>1.02188E-3</v>
      </c>
    </row>
    <row r="63" spans="2:23" x14ac:dyDescent="0.25">
      <c r="B63">
        <v>512</v>
      </c>
      <c r="C63">
        <v>0.130197331</v>
      </c>
      <c r="D63">
        <v>0.26643487199999999</v>
      </c>
      <c r="E63">
        <v>0.28043176399999997</v>
      </c>
      <c r="F63">
        <v>11.10201595</v>
      </c>
      <c r="G63">
        <v>25.493587737999999</v>
      </c>
      <c r="H63">
        <v>1.1871869999999999E-3</v>
      </c>
      <c r="I63">
        <v>1.146691E-3</v>
      </c>
      <c r="J63">
        <v>1.0991040000000001E-3</v>
      </c>
      <c r="K63">
        <v>1.1712719999999999E-3</v>
      </c>
    </row>
    <row r="64" spans="2:23" x14ac:dyDescent="0.25">
      <c r="B64" s="20" t="s">
        <v>41</v>
      </c>
      <c r="C64">
        <f t="shared" ref="C64:K64" si="2">SUBTOTAL(101,C58:C63)</f>
        <v>0.13185408916666666</v>
      </c>
      <c r="D64" s="2">
        <f t="shared" si="2"/>
        <v>0.26405904283333337</v>
      </c>
      <c r="E64" s="3">
        <f t="shared" si="2"/>
        <v>0.29321668500000003</v>
      </c>
      <c r="F64" s="4">
        <f t="shared" si="2"/>
        <v>11.044348156166665</v>
      </c>
      <c r="G64" s="1">
        <f t="shared" si="2"/>
        <v>23.69573207383333</v>
      </c>
      <c r="H64" s="2">
        <f t="shared" si="2"/>
        <v>1.0912504999999999E-3</v>
      </c>
      <c r="I64" s="3">
        <f>SUBTOTAL(101,I58:I63)</f>
        <v>1.0875216666666667E-3</v>
      </c>
      <c r="J64" s="4">
        <f t="shared" si="2"/>
        <v>1.0500353333333333E-3</v>
      </c>
      <c r="K64" s="1">
        <f t="shared" si="2"/>
        <v>1.0933728333333333E-3</v>
      </c>
    </row>
    <row r="65" spans="2:40" x14ac:dyDescent="0.25">
      <c r="B65" t="s">
        <v>36</v>
      </c>
      <c r="C65">
        <v>1</v>
      </c>
      <c r="D65" t="str">
        <f>IMDIV(D64,C64)</f>
        <v>2.00266100583014</v>
      </c>
      <c r="E65" t="str">
        <f>IMDIV(E64,C64)</f>
        <v>2.22379667443887</v>
      </c>
      <c r="F65" t="str">
        <f>IMDIV(F64,C64)</f>
        <v>83.761893362339</v>
      </c>
      <c r="G65" t="str">
        <f>IMDIV(G64,C64)</f>
        <v>179.711772487248</v>
      </c>
      <c r="H65" t="str">
        <f>IMDIV(H64,C64)</f>
        <v>0.00827619762797522</v>
      </c>
      <c r="I65" t="str">
        <f>IMDIV(I64,C64)</f>
        <v>0.00824791763031341</v>
      </c>
      <c r="J65" t="str">
        <f>IMDIV(J64,C64)</f>
        <v>0.00796361599378283</v>
      </c>
      <c r="K65" t="str">
        <f>IMDIV(K64,C64)</f>
        <v>0.0082922937031652</v>
      </c>
    </row>
    <row r="68" spans="2:40" x14ac:dyDescent="0.25">
      <c r="B68" t="s">
        <v>44</v>
      </c>
      <c r="D68" s="33" t="s">
        <v>151</v>
      </c>
      <c r="P68" s="75" t="s">
        <v>39</v>
      </c>
      <c r="Q68" s="75"/>
      <c r="R68" s="75"/>
      <c r="S68" s="75"/>
      <c r="T68" s="75"/>
      <c r="U68" s="75"/>
      <c r="X68" s="76" t="s">
        <v>107</v>
      </c>
      <c r="Y68" s="76"/>
      <c r="Z68" s="76"/>
    </row>
    <row r="69" spans="2:40" x14ac:dyDescent="0.25">
      <c r="B69" t="s">
        <v>170</v>
      </c>
      <c r="C69" s="73" t="s">
        <v>1</v>
      </c>
      <c r="D69" s="73"/>
      <c r="E69" s="73"/>
      <c r="F69" s="73"/>
      <c r="G69" s="73"/>
      <c r="H69" s="72" t="s">
        <v>2</v>
      </c>
      <c r="I69" s="72"/>
      <c r="J69" s="72"/>
      <c r="K69" s="72"/>
      <c r="R69" s="57" t="s">
        <v>187</v>
      </c>
      <c r="S69" s="57" t="s">
        <v>189</v>
      </c>
      <c r="T69" s="57" t="s">
        <v>188</v>
      </c>
      <c r="U69" s="57" t="s">
        <v>190</v>
      </c>
      <c r="X69" s="41" t="s">
        <v>111</v>
      </c>
      <c r="Y69" s="41" t="s">
        <v>112</v>
      </c>
      <c r="Z69" s="41" t="s">
        <v>113</v>
      </c>
      <c r="AA69">
        <v>100</v>
      </c>
      <c r="AD69" t="s">
        <v>78</v>
      </c>
      <c r="AE69" s="8" t="s">
        <v>107</v>
      </c>
      <c r="AF69" t="s">
        <v>202</v>
      </c>
      <c r="AG69" t="s">
        <v>203</v>
      </c>
      <c r="AJ69" t="s">
        <v>78</v>
      </c>
      <c r="AK69" t="s">
        <v>90</v>
      </c>
      <c r="AL69" t="s">
        <v>207</v>
      </c>
      <c r="AM69" s="8" t="s">
        <v>208</v>
      </c>
      <c r="AN69" t="s">
        <v>204</v>
      </c>
    </row>
    <row r="70" spans="2:40" x14ac:dyDescent="0.25">
      <c r="D70" s="74" t="s">
        <v>25</v>
      </c>
      <c r="E70" s="74"/>
      <c r="F70" s="75" t="s">
        <v>23</v>
      </c>
      <c r="G70" s="75"/>
      <c r="H70" s="74" t="s">
        <v>26</v>
      </c>
      <c r="I70" s="74"/>
      <c r="J70" s="75" t="s">
        <v>24</v>
      </c>
      <c r="K70" s="75"/>
      <c r="P70" t="s">
        <v>35</v>
      </c>
      <c r="Q70" t="s">
        <v>152</v>
      </c>
      <c r="R70" s="19">
        <v>0.34964166666666668</v>
      </c>
      <c r="S70" s="19">
        <v>0.38373499999999999</v>
      </c>
      <c r="T70" s="19">
        <v>0.35508683333333341</v>
      </c>
      <c r="U70" s="19">
        <v>0.39885033333333342</v>
      </c>
      <c r="W70" s="19">
        <v>1.05</v>
      </c>
      <c r="AD70" t="s">
        <v>152</v>
      </c>
      <c r="AE70" s="19">
        <v>0.33149216666666664</v>
      </c>
      <c r="AF70">
        <v>0</v>
      </c>
      <c r="AG70">
        <v>0</v>
      </c>
      <c r="AH70">
        <v>0.52</v>
      </c>
      <c r="AJ70" t="s">
        <v>152</v>
      </c>
      <c r="AK70" s="19">
        <v>0.33149216666666664</v>
      </c>
      <c r="AL70" s="40">
        <v>0</v>
      </c>
      <c r="AM70" s="61">
        <v>0</v>
      </c>
      <c r="AN70">
        <v>0.52</v>
      </c>
    </row>
    <row r="71" spans="2:40" x14ac:dyDescent="0.25">
      <c r="B71" s="60" t="s">
        <v>0</v>
      </c>
      <c r="C71" s="60" t="s">
        <v>146</v>
      </c>
      <c r="D71" s="8" t="s">
        <v>107</v>
      </c>
      <c r="E71" s="8" t="s">
        <v>108</v>
      </c>
      <c r="F71" s="8" t="s">
        <v>109</v>
      </c>
      <c r="G71" s="8" t="s">
        <v>110</v>
      </c>
      <c r="H71" s="8" t="s">
        <v>142</v>
      </c>
      <c r="I71" s="57" t="s">
        <v>143</v>
      </c>
      <c r="J71" s="57" t="s">
        <v>144</v>
      </c>
      <c r="K71" s="57" t="s">
        <v>145</v>
      </c>
      <c r="P71" t="s">
        <v>34</v>
      </c>
      <c r="Q71" t="s">
        <v>98</v>
      </c>
      <c r="R71" s="19">
        <v>1.0469021666666665</v>
      </c>
      <c r="S71" s="19">
        <v>1.0730255</v>
      </c>
      <c r="T71" s="19">
        <v>1.0500353333333332</v>
      </c>
      <c r="U71" s="19">
        <v>1.2411701666666666</v>
      </c>
      <c r="W71" s="19">
        <v>4.1900000000000004</v>
      </c>
      <c r="X71" t="str">
        <f>IMDIV(R71,R70)</f>
        <v>2.99421455299473</v>
      </c>
      <c r="Y71" t="str">
        <f>IMDIV(W71,W70)</f>
        <v>3.99047619047619</v>
      </c>
      <c r="Z71">
        <f>((Y71-X71)/X71)*100</f>
        <v>33.272887425018595</v>
      </c>
      <c r="AD71" t="s">
        <v>98</v>
      </c>
      <c r="AE71" s="19">
        <v>1.0912504999999999</v>
      </c>
      <c r="AF71">
        <f>((AE71/AE70))*100</f>
        <v>329.19345002119206</v>
      </c>
      <c r="AG71">
        <f>(AH71/AH70)*100</f>
        <v>403.84615384615381</v>
      </c>
      <c r="AH71">
        <v>2.1</v>
      </c>
      <c r="AJ71" t="s">
        <v>98</v>
      </c>
      <c r="AK71" s="19">
        <v>1.0912504999999999</v>
      </c>
      <c r="AL71" s="40">
        <f>(AN71)/AN70*100</f>
        <v>403.84615384615381</v>
      </c>
      <c r="AM71" s="62">
        <f>((AK71/AK70))*100</f>
        <v>329.19345002119206</v>
      </c>
      <c r="AN71">
        <v>2.1</v>
      </c>
    </row>
    <row r="72" spans="2:40" x14ac:dyDescent="0.25">
      <c r="B72">
        <v>1024</v>
      </c>
      <c r="C72">
        <v>1.2681588690000001</v>
      </c>
      <c r="D72">
        <v>2.8012709409999998</v>
      </c>
      <c r="E72">
        <v>3.0384828210000001</v>
      </c>
      <c r="F72">
        <v>255.550122098</v>
      </c>
      <c r="G72">
        <v>585.30950092199998</v>
      </c>
      <c r="H72">
        <v>4.8820829999999997E-3</v>
      </c>
      <c r="I72">
        <v>4.7436070000000004E-3</v>
      </c>
      <c r="J72">
        <v>4.9481000000000004E-3</v>
      </c>
      <c r="K72">
        <v>5.0081709999999996E-3</v>
      </c>
      <c r="P72" t="s">
        <v>27</v>
      </c>
      <c r="Q72" t="s">
        <v>99</v>
      </c>
      <c r="R72" s="19">
        <v>4.7685508333333333</v>
      </c>
      <c r="S72" s="19">
        <v>4.8407648333333331</v>
      </c>
      <c r="T72" s="19">
        <v>4.9481000000000002</v>
      </c>
      <c r="U72" s="19">
        <v>5.0081709999999999</v>
      </c>
      <c r="W72" s="19">
        <v>16.8</v>
      </c>
      <c r="X72" t="str">
        <f>IMDIV(R72,R71)</f>
        <v>4.55491543065231</v>
      </c>
      <c r="Y72" t="str">
        <f>IMDIV(W72,W71)</f>
        <v>4.00954653937947</v>
      </c>
      <c r="Z72">
        <f>((Y72-X72)/X72)*100</f>
        <v>-11.973194663566719</v>
      </c>
      <c r="AD72" t="s">
        <v>99</v>
      </c>
      <c r="AE72" s="19">
        <v>4.7685508333333333</v>
      </c>
      <c r="AF72">
        <f>((AE72/AE71))*100</f>
        <v>436.98040306358018</v>
      </c>
      <c r="AG72">
        <f>(AH72/AH71)*100</f>
        <v>399.52380952380952</v>
      </c>
      <c r="AH72">
        <v>8.39</v>
      </c>
      <c r="AJ72" t="s">
        <v>99</v>
      </c>
      <c r="AK72" s="19">
        <v>4.7685508333333333</v>
      </c>
      <c r="AL72" s="40">
        <f>(AN72)/AN70*100</f>
        <v>1613.4615384615386</v>
      </c>
      <c r="AM72" s="61">
        <f>((AK72/AK70))*100</f>
        <v>1438.5108647615104</v>
      </c>
      <c r="AN72">
        <v>8.39</v>
      </c>
    </row>
    <row r="73" spans="2:40" x14ac:dyDescent="0.25">
      <c r="B73">
        <v>1024</v>
      </c>
      <c r="C73">
        <v>1.0975584920000001</v>
      </c>
      <c r="D73">
        <v>2.6545608870000001</v>
      </c>
      <c r="E73">
        <v>3.0307825300000002</v>
      </c>
      <c r="F73">
        <v>251.834745634</v>
      </c>
      <c r="G73">
        <v>648.58570695200001</v>
      </c>
      <c r="H73">
        <v>4.5189619999999996E-3</v>
      </c>
      <c r="I73" s="5">
        <v>4.6648109999999996E-3</v>
      </c>
    </row>
    <row r="74" spans="2:40" x14ac:dyDescent="0.25">
      <c r="B74">
        <v>1024</v>
      </c>
      <c r="C74">
        <v>1.137539155</v>
      </c>
      <c r="D74">
        <v>2.6865667100000001</v>
      </c>
      <c r="E74">
        <v>3.0403337499999998</v>
      </c>
      <c r="F74">
        <v>243.11388898499999</v>
      </c>
      <c r="G74">
        <v>501.67693341500001</v>
      </c>
      <c r="H74">
        <v>4.2941120000000001E-3</v>
      </c>
      <c r="I74">
        <v>4.6092909999999997E-3</v>
      </c>
      <c r="X74" s="77" t="s">
        <v>108</v>
      </c>
      <c r="Y74" s="77"/>
      <c r="Z74" s="77"/>
    </row>
    <row r="75" spans="2:40" x14ac:dyDescent="0.25">
      <c r="B75">
        <v>1024</v>
      </c>
      <c r="C75">
        <v>1.1043486060000001</v>
      </c>
      <c r="D75">
        <v>2.8300744870000001</v>
      </c>
      <c r="E75">
        <v>2.9983597839999998</v>
      </c>
      <c r="F75">
        <v>269.50618544600002</v>
      </c>
      <c r="G75">
        <v>510.65597967100001</v>
      </c>
      <c r="H75">
        <v>5.7000699999999998E-3</v>
      </c>
      <c r="I75">
        <v>5.1761209999999997E-3</v>
      </c>
      <c r="X75" s="41" t="s">
        <v>111</v>
      </c>
      <c r="Y75" s="41" t="s">
        <v>112</v>
      </c>
      <c r="Z75" s="41" t="s">
        <v>113</v>
      </c>
    </row>
    <row r="76" spans="2:40" x14ac:dyDescent="0.25">
      <c r="B76">
        <v>1024</v>
      </c>
      <c r="C76">
        <v>1.2027945680000001</v>
      </c>
      <c r="D76">
        <v>2.6364465350000001</v>
      </c>
      <c r="E76">
        <v>3.2435726809999998</v>
      </c>
      <c r="F76">
        <v>279.54347364900002</v>
      </c>
      <c r="G76">
        <v>497.58947841999998</v>
      </c>
      <c r="H76">
        <v>4.5277019999999998E-3</v>
      </c>
      <c r="I76">
        <v>4.8545740000000004E-3</v>
      </c>
      <c r="X76">
        <f>S71/S70</f>
        <v>2.7962669550601325</v>
      </c>
      <c r="Y76">
        <f>W71/W70</f>
        <v>3.9904761904761905</v>
      </c>
      <c r="Z76">
        <f>((Y76-X76)/X76)*100</f>
        <v>42.707268462155007</v>
      </c>
    </row>
    <row r="77" spans="2:40" x14ac:dyDescent="0.25">
      <c r="B77">
        <v>1024</v>
      </c>
      <c r="C77">
        <v>1.1279877140000001</v>
      </c>
      <c r="D77">
        <v>2.6687983659999999</v>
      </c>
      <c r="E77">
        <v>2.9818348619999999</v>
      </c>
      <c r="F77">
        <v>267.332578318</v>
      </c>
      <c r="G77">
        <v>479.52713150699998</v>
      </c>
      <c r="H77">
        <v>4.6883760000000002E-3</v>
      </c>
      <c r="I77">
        <v>4.9961850000000002E-3</v>
      </c>
      <c r="X77">
        <f>S72/S71</f>
        <v>4.5113232009242399</v>
      </c>
      <c r="Y77">
        <f>W72/W71</f>
        <v>4.0095465393794747</v>
      </c>
      <c r="Z77">
        <f>((Y77-X77))*100</f>
        <v>-50.177666154476519</v>
      </c>
    </row>
    <row r="78" spans="2:40" x14ac:dyDescent="0.25">
      <c r="B78" s="20" t="s">
        <v>41</v>
      </c>
      <c r="C78" s="21">
        <f t="shared" ref="C78:K78" si="3">SUBTOTAL(101,C72:C77)</f>
        <v>1.1563979006666667</v>
      </c>
      <c r="D78" s="22">
        <f t="shared" si="3"/>
        <v>2.7129529876666667</v>
      </c>
      <c r="E78" s="23">
        <f t="shared" si="3"/>
        <v>3.0555610713333334</v>
      </c>
      <c r="F78" s="24">
        <f t="shared" si="3"/>
        <v>261.14683235500002</v>
      </c>
      <c r="G78" s="25">
        <f t="shared" si="3"/>
        <v>537.22412181449988</v>
      </c>
      <c r="H78" s="22">
        <f t="shared" si="3"/>
        <v>4.7685508333333336E-3</v>
      </c>
      <c r="I78" s="23">
        <f t="shared" si="3"/>
        <v>4.8407648333333329E-3</v>
      </c>
      <c r="J78" s="24">
        <f t="shared" si="3"/>
        <v>4.9481000000000004E-3</v>
      </c>
      <c r="K78" s="26">
        <f t="shared" si="3"/>
        <v>5.0081709999999996E-3</v>
      </c>
    </row>
    <row r="79" spans="2:40" x14ac:dyDescent="0.25">
      <c r="B79" s="27" t="s">
        <v>36</v>
      </c>
      <c r="C79">
        <v>1</v>
      </c>
      <c r="D79" t="str">
        <f>IMDIV(D78,C78)</f>
        <v>2.34603762779459</v>
      </c>
      <c r="E79" t="str">
        <f>IMDIV(E78,C78)</f>
        <v>2.64230942443928</v>
      </c>
      <c r="F79" t="str">
        <f>IMDIV(F78,C78)</f>
        <v>225.827833312779</v>
      </c>
      <c r="G79" t="str">
        <f>IMDIV(G78,C78)</f>
        <v>464.566842870251</v>
      </c>
      <c r="H79" t="str">
        <f>IMDIV(H78,C78)</f>
        <v>0.00412362460238319</v>
      </c>
      <c r="I79" t="str">
        <f>IMDIV(I78,C78)</f>
        <v>0.00418607196583686</v>
      </c>
      <c r="J79" t="str">
        <f>IMDIV(J78,C78)</f>
        <v>0.00427889050745198</v>
      </c>
      <c r="K79" s="28" t="str">
        <f>IMDIV(K78,C78)</f>
        <v>0.00433083716004048</v>
      </c>
      <c r="X79" s="76" t="s">
        <v>109</v>
      </c>
      <c r="Y79" s="76"/>
      <c r="Z79" s="76"/>
    </row>
    <row r="80" spans="2:40" x14ac:dyDescent="0.25">
      <c r="B80" s="27" t="s">
        <v>42</v>
      </c>
      <c r="C80">
        <f t="shared" ref="C80:K80" si="4">_xlfn.STDEV.S(C72:C77)</f>
        <v>6.6298055574111225E-2</v>
      </c>
      <c r="D80">
        <f t="shared" si="4"/>
        <v>8.176337501670139E-2</v>
      </c>
      <c r="E80">
        <f t="shared" si="4"/>
        <v>9.5071994451308678E-2</v>
      </c>
      <c r="F80">
        <f t="shared" si="4"/>
        <v>13.340193548106788</v>
      </c>
      <c r="G80">
        <f t="shared" si="4"/>
        <v>65.700719563592102</v>
      </c>
      <c r="H80">
        <f t="shared" si="4"/>
        <v>4.9647567260699356E-4</v>
      </c>
      <c r="I80">
        <f t="shared" si="4"/>
        <v>2.1484385556623831E-4</v>
      </c>
      <c r="J80" t="e">
        <f t="shared" si="4"/>
        <v>#DIV/0!</v>
      </c>
      <c r="K80" s="28" t="e">
        <f t="shared" si="4"/>
        <v>#DIV/0!</v>
      </c>
      <c r="X80" s="41" t="s">
        <v>111</v>
      </c>
      <c r="Y80" s="41" t="s">
        <v>112</v>
      </c>
      <c r="Z80" s="41" t="s">
        <v>113</v>
      </c>
    </row>
    <row r="81" spans="2:26" x14ac:dyDescent="0.25">
      <c r="B81" s="29" t="s">
        <v>43</v>
      </c>
      <c r="C81" s="30"/>
      <c r="D81" s="30"/>
      <c r="E81" s="30"/>
      <c r="F81" s="30"/>
      <c r="G81" s="30"/>
      <c r="H81" s="30"/>
      <c r="I81" s="30"/>
      <c r="J81" s="30"/>
      <c r="K81" s="31"/>
      <c r="X81">
        <f>T71/T70</f>
        <v>2.9571226944019786</v>
      </c>
      <c r="Y81">
        <v>3.9904761904761905</v>
      </c>
      <c r="Z81">
        <f>((Y81-X81)/X81)*100</f>
        <v>34.944559386406787</v>
      </c>
    </row>
    <row r="82" spans="2:26" x14ac:dyDescent="0.25">
      <c r="G82" t="s">
        <v>29</v>
      </c>
      <c r="X82">
        <f>T72/T71</f>
        <v>4.712317617248436</v>
      </c>
      <c r="Y82">
        <v>4.0095465393794703</v>
      </c>
      <c r="Z82">
        <f>((Y82-X82)/X82)*100</f>
        <v>-14.913491299835599</v>
      </c>
    </row>
    <row r="83" spans="2:26" x14ac:dyDescent="0.25">
      <c r="B83" t="s">
        <v>44</v>
      </c>
      <c r="D83" s="33" t="s">
        <v>178</v>
      </c>
    </row>
    <row r="84" spans="2:26" x14ac:dyDescent="0.25">
      <c r="B84" t="s">
        <v>170</v>
      </c>
      <c r="C84" s="73" t="s">
        <v>1</v>
      </c>
      <c r="D84" s="73"/>
      <c r="E84" s="73"/>
      <c r="F84" s="73"/>
      <c r="G84" s="73"/>
      <c r="H84" s="72" t="s">
        <v>2</v>
      </c>
      <c r="I84" s="72"/>
      <c r="J84" s="72"/>
      <c r="K84" s="72"/>
      <c r="X84" s="76" t="s">
        <v>110</v>
      </c>
      <c r="Y84" s="76"/>
      <c r="Z84" s="76"/>
    </row>
    <row r="85" spans="2:26" x14ac:dyDescent="0.25">
      <c r="D85" s="74" t="s">
        <v>25</v>
      </c>
      <c r="E85" s="74"/>
      <c r="F85" s="75" t="s">
        <v>23</v>
      </c>
      <c r="G85" s="75"/>
      <c r="H85" s="74" t="s">
        <v>26</v>
      </c>
      <c r="I85" s="74"/>
      <c r="J85" s="75" t="s">
        <v>24</v>
      </c>
      <c r="K85" s="75"/>
      <c r="X85" s="41" t="s">
        <v>111</v>
      </c>
      <c r="Y85" s="41" t="s">
        <v>112</v>
      </c>
      <c r="Z85" s="41" t="s">
        <v>113</v>
      </c>
    </row>
    <row r="86" spans="2:26" x14ac:dyDescent="0.25">
      <c r="B86" s="60" t="s">
        <v>0</v>
      </c>
      <c r="C86" s="60" t="s">
        <v>146</v>
      </c>
      <c r="D86" s="8" t="s">
        <v>107</v>
      </c>
      <c r="E86" s="8" t="s">
        <v>108</v>
      </c>
      <c r="F86" s="8" t="s">
        <v>109</v>
      </c>
      <c r="G86" s="8" t="s">
        <v>110</v>
      </c>
      <c r="H86" s="8" t="s">
        <v>142</v>
      </c>
      <c r="I86" s="8" t="s">
        <v>143</v>
      </c>
      <c r="J86" s="8" t="s">
        <v>144</v>
      </c>
      <c r="K86" s="8" t="s">
        <v>145</v>
      </c>
      <c r="X86">
        <f>U71/U70</f>
        <v>3.1118694481054288</v>
      </c>
      <c r="Y86">
        <v>3.9904761904761905</v>
      </c>
      <c r="Z86">
        <f>((Y86-X86)/X86)*100</f>
        <v>28.234048922125442</v>
      </c>
    </row>
    <row r="87" spans="2:26" x14ac:dyDescent="0.25">
      <c r="C87">
        <v>1.2681588690000001</v>
      </c>
      <c r="D87">
        <v>2.2303331279999998</v>
      </c>
      <c r="E87">
        <v>2.3272405749999998</v>
      </c>
      <c r="F87">
        <v>2.2102114780000002</v>
      </c>
      <c r="G87">
        <v>2.4538730819999999</v>
      </c>
      <c r="H87">
        <v>1.4516E-5</v>
      </c>
      <c r="I87">
        <v>1.2699E-5</v>
      </c>
      <c r="J87">
        <v>1.100445E-3</v>
      </c>
      <c r="K87">
        <v>1.3325E-5</v>
      </c>
      <c r="X87">
        <f>U72/U71</f>
        <v>4.0350397830219631</v>
      </c>
      <c r="Y87">
        <v>4.0095465393794747</v>
      </c>
      <c r="Z87">
        <f>((Y87-X87)/X87)*100</f>
        <v>-0.63179658722957466</v>
      </c>
    </row>
    <row r="88" spans="2:26" x14ac:dyDescent="0.25">
      <c r="C88">
        <v>1.0975584920000001</v>
      </c>
      <c r="D88">
        <v>2.1611327610000002</v>
      </c>
      <c r="E88">
        <v>2.4999350310000001</v>
      </c>
      <c r="F88">
        <v>2.2049706699999998</v>
      </c>
      <c r="G88">
        <v>2.2951510700000002</v>
      </c>
      <c r="H88">
        <v>1.5029E-5</v>
      </c>
      <c r="I88">
        <v>2.5094999999999999E-5</v>
      </c>
      <c r="J88">
        <v>1.094935E-3</v>
      </c>
      <c r="K88">
        <v>2.0735999999999999E-5</v>
      </c>
      <c r="P88" t="s">
        <v>40</v>
      </c>
    </row>
    <row r="89" spans="2:26" x14ac:dyDescent="0.25">
      <c r="C89">
        <v>1.137539155</v>
      </c>
      <c r="D89">
        <v>2.1997848250000001</v>
      </c>
      <c r="E89">
        <v>2.1671006390000001</v>
      </c>
      <c r="F89">
        <v>2.2184068629999998</v>
      </c>
      <c r="G89">
        <v>2.2007471019999998</v>
      </c>
      <c r="H89">
        <v>1.4371E-5</v>
      </c>
      <c r="I89">
        <v>2.5094999999999999E-5</v>
      </c>
      <c r="J89">
        <v>1.3312809999999999E-3</v>
      </c>
      <c r="K89">
        <v>1.2816999999999999E-5</v>
      </c>
    </row>
    <row r="90" spans="2:26" x14ac:dyDescent="0.25">
      <c r="C90">
        <v>1.1043486060000001</v>
      </c>
      <c r="D90">
        <v>2.2693932459999999</v>
      </c>
      <c r="E90">
        <v>2.2079114660000001</v>
      </c>
      <c r="F90">
        <v>2.3142543789999999</v>
      </c>
      <c r="G90">
        <v>2.2189160550000002</v>
      </c>
      <c r="H90">
        <v>2.1622000000000001E-5</v>
      </c>
      <c r="I90">
        <v>1.5029E-5</v>
      </c>
      <c r="J90">
        <v>1.2350950000000001E-3</v>
      </c>
      <c r="K90">
        <v>1.1151999999999999E-5</v>
      </c>
    </row>
    <row r="91" spans="2:26" x14ac:dyDescent="0.25">
      <c r="C91">
        <v>1.2027945680000001</v>
      </c>
      <c r="D91">
        <v>2.1584905889999999</v>
      </c>
      <c r="E91">
        <v>2.2176708949999999</v>
      </c>
      <c r="F91">
        <v>2.1777821890000002</v>
      </c>
      <c r="G91">
        <v>2.2422031069999999</v>
      </c>
      <c r="H91">
        <v>1.1093E-5</v>
      </c>
      <c r="I91">
        <v>1.4371E-5</v>
      </c>
      <c r="J91">
        <v>1.07277E-3</v>
      </c>
      <c r="K91">
        <v>1.8134E-5</v>
      </c>
    </row>
    <row r="92" spans="2:26" x14ac:dyDescent="0.25">
      <c r="C92">
        <v>1.1279877140000001</v>
      </c>
      <c r="D92">
        <v>2.190546281</v>
      </c>
      <c r="E92">
        <v>2.2124937409999998</v>
      </c>
      <c r="F92">
        <v>2.2416611120000001</v>
      </c>
      <c r="G92">
        <v>2.2686885179999998</v>
      </c>
      <c r="H92">
        <v>2.5094999999999999E-5</v>
      </c>
      <c r="I92">
        <v>1.3141E-5</v>
      </c>
      <c r="J92">
        <v>1.0238129999999999E-3</v>
      </c>
      <c r="K92">
        <v>1.3597E-5</v>
      </c>
    </row>
    <row r="93" spans="2:26" x14ac:dyDescent="0.25">
      <c r="B93" s="47" t="s">
        <v>41</v>
      </c>
      <c r="C93" s="48">
        <f t="shared" ref="C93:K93" si="5">SUBTOTAL(101,C87:C92)</f>
        <v>1.1563979006666667</v>
      </c>
      <c r="D93" s="50">
        <f t="shared" si="5"/>
        <v>2.2016134716666667</v>
      </c>
      <c r="E93" s="51">
        <f t="shared" si="5"/>
        <v>2.2720587244999999</v>
      </c>
      <c r="F93" s="52">
        <f t="shared" si="5"/>
        <v>2.2278811151666669</v>
      </c>
      <c r="G93" s="53">
        <f t="shared" si="5"/>
        <v>2.2799298223333331</v>
      </c>
      <c r="H93" s="48">
        <f t="shared" si="5"/>
        <v>1.6954333333333331E-5</v>
      </c>
      <c r="I93" s="48">
        <f t="shared" si="5"/>
        <v>1.7571666666666666E-5</v>
      </c>
      <c r="J93" s="48">
        <f t="shared" si="5"/>
        <v>1.1430565000000001E-3</v>
      </c>
      <c r="K93" s="49">
        <f t="shared" si="5"/>
        <v>1.4960166666666664E-5</v>
      </c>
    </row>
    <row r="94" spans="2:26" x14ac:dyDescent="0.25">
      <c r="B94" s="5" t="s">
        <v>171</v>
      </c>
      <c r="C94">
        <f>C93/C93</f>
        <v>1</v>
      </c>
      <c r="D94" s="2">
        <f>D93/C93</f>
        <v>1.9038546078278336</v>
      </c>
      <c r="E94" s="3">
        <f>E93/C93</f>
        <v>1.9647724396508777</v>
      </c>
      <c r="F94" s="4">
        <f>F93/C93</f>
        <v>1.9265696641980126</v>
      </c>
      <c r="G94" s="1">
        <f>G93/C93</f>
        <v>1.9715790049592334</v>
      </c>
    </row>
    <row r="99" spans="2:11" x14ac:dyDescent="0.25">
      <c r="B99" s="55"/>
      <c r="C99" s="55"/>
      <c r="D99" s="55"/>
      <c r="E99" s="55"/>
      <c r="F99" s="55"/>
      <c r="G99" s="55"/>
      <c r="H99" s="55"/>
      <c r="I99" s="55"/>
      <c r="J99" s="55"/>
      <c r="K99" s="55"/>
    </row>
    <row r="100" spans="2:11" x14ac:dyDescent="0.25">
      <c r="B100" t="s">
        <v>63</v>
      </c>
      <c r="C100" s="38"/>
    </row>
    <row r="101" spans="2:11" x14ac:dyDescent="0.25">
      <c r="B101" t="s">
        <v>34</v>
      </c>
      <c r="E101" t="s">
        <v>71</v>
      </c>
    </row>
    <row r="102" spans="2:11" x14ac:dyDescent="0.25">
      <c r="B102" t="s">
        <v>170</v>
      </c>
      <c r="D102" s="73"/>
      <c r="E102" s="73"/>
      <c r="F102" s="73"/>
    </row>
    <row r="103" spans="2:11" x14ac:dyDescent="0.25">
      <c r="B103" s="35" t="s">
        <v>65</v>
      </c>
      <c r="D103" s="6">
        <v>2</v>
      </c>
      <c r="E103" s="6">
        <v>17</v>
      </c>
      <c r="F103" s="6">
        <v>179</v>
      </c>
    </row>
    <row r="104" spans="2:11" x14ac:dyDescent="0.25">
      <c r="B104" s="59" t="s">
        <v>185</v>
      </c>
      <c r="C104" s="59" t="s">
        <v>146</v>
      </c>
      <c r="D104" s="59" t="s">
        <v>72</v>
      </c>
      <c r="E104" s="59" t="s">
        <v>73</v>
      </c>
      <c r="F104" s="59" t="s">
        <v>74</v>
      </c>
    </row>
    <row r="105" spans="2:11" x14ac:dyDescent="0.25">
      <c r="B105">
        <v>262151</v>
      </c>
      <c r="C105">
        <v>0.128657349</v>
      </c>
      <c r="D105">
        <v>0.2229786</v>
      </c>
      <c r="E105">
        <v>0.20331475900000001</v>
      </c>
      <c r="F105">
        <v>0.19680884200000001</v>
      </c>
    </row>
    <row r="106" spans="2:11" x14ac:dyDescent="0.25">
      <c r="B106">
        <v>262151</v>
      </c>
      <c r="C106">
        <v>0.13008445699999999</v>
      </c>
      <c r="D106">
        <v>0.23813614799999999</v>
      </c>
      <c r="E106">
        <v>0.201045533</v>
      </c>
      <c r="F106">
        <v>0.198547052</v>
      </c>
    </row>
    <row r="107" spans="2:11" x14ac:dyDescent="0.25">
      <c r="B107">
        <v>262151</v>
      </c>
      <c r="C107">
        <v>0.12793658199999999</v>
      </c>
      <c r="D107">
        <v>0.22576689699999999</v>
      </c>
      <c r="E107">
        <v>0.20497212200000001</v>
      </c>
      <c r="F107">
        <v>0.197940538</v>
      </c>
    </row>
    <row r="108" spans="2:11" x14ac:dyDescent="0.25">
      <c r="B108">
        <v>262151</v>
      </c>
      <c r="C108">
        <v>0.13682750199999999</v>
      </c>
      <c r="D108">
        <v>0.218390695</v>
      </c>
      <c r="E108">
        <v>0.21697467600000001</v>
      </c>
      <c r="F108">
        <v>0.20262912</v>
      </c>
    </row>
    <row r="109" spans="2:11" x14ac:dyDescent="0.25">
      <c r="B109">
        <v>262151</v>
      </c>
      <c r="C109">
        <v>0.13742131399999999</v>
      </c>
      <c r="D109">
        <v>0.22352297400000001</v>
      </c>
      <c r="E109">
        <v>0.198396251</v>
      </c>
      <c r="F109">
        <v>0.20147087599999999</v>
      </c>
    </row>
    <row r="110" spans="2:11" x14ac:dyDescent="0.25">
      <c r="B110">
        <v>262151</v>
      </c>
      <c r="C110">
        <v>0.130197331</v>
      </c>
      <c r="D110">
        <v>0.22779137899999999</v>
      </c>
      <c r="E110">
        <v>0.203638924</v>
      </c>
      <c r="F110">
        <v>0.201296102</v>
      </c>
    </row>
    <row r="111" spans="2:11" x14ac:dyDescent="0.25">
      <c r="B111" s="20" t="s">
        <v>41</v>
      </c>
      <c r="C111" s="54">
        <f>SUBTOTAL(101,C105:C110)</f>
        <v>0.13185408916666666</v>
      </c>
      <c r="D111" s="2">
        <f>SUBTOTAL(101,D105:D110)</f>
        <v>0.22609778216666665</v>
      </c>
      <c r="E111" s="3">
        <f>SUBTOTAL(101,E105:E110)</f>
        <v>0.20472371083333332</v>
      </c>
      <c r="F111" s="4">
        <f>SUBTOTAL(101,F105:F110)</f>
        <v>0.19978208833333333</v>
      </c>
    </row>
    <row r="112" spans="2:11" x14ac:dyDescent="0.25">
      <c r="B112" t="s">
        <v>186</v>
      </c>
      <c r="C112">
        <f>C111/C111</f>
        <v>1</v>
      </c>
      <c r="D112">
        <f>D111/C111</f>
        <v>1.7147574534520029</v>
      </c>
      <c r="E112">
        <f>E111/C111</f>
        <v>1.5526534833103109</v>
      </c>
      <c r="F112">
        <f>F111/C111</f>
        <v>1.5151755216389542</v>
      </c>
    </row>
    <row r="115" spans="2:6" x14ac:dyDescent="0.25">
      <c r="B115" t="s">
        <v>34</v>
      </c>
      <c r="E115" t="s">
        <v>71</v>
      </c>
    </row>
    <row r="116" spans="2:6" x14ac:dyDescent="0.25">
      <c r="B116" t="s">
        <v>170</v>
      </c>
      <c r="D116" s="73"/>
      <c r="E116" s="73"/>
      <c r="F116" s="73"/>
    </row>
    <row r="117" spans="2:6" x14ac:dyDescent="0.25">
      <c r="B117" s="35" t="s">
        <v>65</v>
      </c>
      <c r="D117" s="6">
        <v>2</v>
      </c>
      <c r="E117" s="6">
        <v>17</v>
      </c>
      <c r="F117" s="6">
        <v>179</v>
      </c>
    </row>
    <row r="118" spans="2:6" x14ac:dyDescent="0.25">
      <c r="B118" s="59" t="s">
        <v>185</v>
      </c>
      <c r="C118" s="59" t="s">
        <v>146</v>
      </c>
      <c r="D118" s="59" t="s">
        <v>72</v>
      </c>
      <c r="E118" s="59" t="s">
        <v>73</v>
      </c>
      <c r="F118" s="59" t="s">
        <v>74</v>
      </c>
    </row>
    <row r="119" spans="2:6" x14ac:dyDescent="0.25">
      <c r="B119">
        <v>8</v>
      </c>
      <c r="C119">
        <v>0.124697063</v>
      </c>
      <c r="D119">
        <v>0.225524319</v>
      </c>
      <c r="E119">
        <v>0.21227502000000001</v>
      </c>
      <c r="F119">
        <v>0.21930386399999999</v>
      </c>
    </row>
    <row r="120" spans="2:6" x14ac:dyDescent="0.25">
      <c r="B120">
        <v>8</v>
      </c>
      <c r="C120">
        <v>0.12636175399999999</v>
      </c>
      <c r="D120">
        <v>0.22070922500000001</v>
      </c>
      <c r="E120">
        <v>0.21570080999999999</v>
      </c>
    </row>
    <row r="121" spans="2:6" x14ac:dyDescent="0.25">
      <c r="B121">
        <v>8</v>
      </c>
      <c r="C121">
        <v>0.134311919</v>
      </c>
      <c r="D121">
        <v>0.22246463299999999</v>
      </c>
      <c r="E121">
        <v>0.21821696600000001</v>
      </c>
    </row>
    <row r="122" spans="2:6" x14ac:dyDescent="0.25">
      <c r="B122">
        <v>8</v>
      </c>
      <c r="C122">
        <v>0.130161523</v>
      </c>
      <c r="D122">
        <v>0.22468348399999999</v>
      </c>
      <c r="E122">
        <v>0.21799139300000001</v>
      </c>
    </row>
    <row r="123" spans="2:6" x14ac:dyDescent="0.25">
      <c r="B123">
        <v>8</v>
      </c>
      <c r="C123">
        <v>0.13066072300000001</v>
      </c>
      <c r="D123">
        <v>0.223274691</v>
      </c>
      <c r="E123">
        <v>0.21539586199999999</v>
      </c>
    </row>
    <row r="124" spans="2:6" x14ac:dyDescent="0.25">
      <c r="B124">
        <v>8</v>
      </c>
      <c r="C124">
        <v>0.13360051000000001</v>
      </c>
      <c r="D124">
        <v>0.21400169999999999</v>
      </c>
      <c r="E124">
        <v>0.21592651700000001</v>
      </c>
    </row>
    <row r="125" spans="2:6" x14ac:dyDescent="0.25">
      <c r="B125" s="20" t="s">
        <v>41</v>
      </c>
      <c r="C125" s="54">
        <f>SUBTOTAL(101,C119:C124)</f>
        <v>0.129965582</v>
      </c>
      <c r="D125" s="2">
        <f>SUBTOTAL(101,D119:D124)</f>
        <v>0.22177634200000004</v>
      </c>
      <c r="E125" s="3">
        <f>SUBTOTAL(101,E119:E124)</f>
        <v>0.21591776133333332</v>
      </c>
      <c r="F125" s="4">
        <f>SUBTOTAL(101,F119:F124)</f>
        <v>0.21930386399999999</v>
      </c>
    </row>
    <row r="126" spans="2:6" x14ac:dyDescent="0.25">
      <c r="B126" t="s">
        <v>186</v>
      </c>
      <c r="C126">
        <f>C125/C125</f>
        <v>1</v>
      </c>
      <c r="D126">
        <f>D125/C125</f>
        <v>1.7064236437613156</v>
      </c>
      <c r="E126">
        <f>E125/C125</f>
        <v>1.6613457040752013</v>
      </c>
      <c r="F126">
        <f>F125/C125</f>
        <v>1.6873995455196746</v>
      </c>
    </row>
  </sheetData>
  <mergeCells count="41">
    <mergeCell ref="D102:F102"/>
    <mergeCell ref="D116:F116"/>
    <mergeCell ref="C84:G84"/>
    <mergeCell ref="H84:K84"/>
    <mergeCell ref="D85:E85"/>
    <mergeCell ref="F85:G85"/>
    <mergeCell ref="H85:I85"/>
    <mergeCell ref="J85:K85"/>
    <mergeCell ref="X79:Z79"/>
    <mergeCell ref="X84:Z84"/>
    <mergeCell ref="X68:Z68"/>
    <mergeCell ref="X74:Z74"/>
    <mergeCell ref="P41:U41"/>
    <mergeCell ref="P68:U68"/>
    <mergeCell ref="Y41:AD41"/>
    <mergeCell ref="D56:E56"/>
    <mergeCell ref="F56:G56"/>
    <mergeCell ref="H56:I56"/>
    <mergeCell ref="J56:K56"/>
    <mergeCell ref="C41:G41"/>
    <mergeCell ref="H41:K41"/>
    <mergeCell ref="D42:E42"/>
    <mergeCell ref="F42:G42"/>
    <mergeCell ref="H42:I42"/>
    <mergeCell ref="J42:K42"/>
    <mergeCell ref="H5:K5"/>
    <mergeCell ref="C5:G5"/>
    <mergeCell ref="H21:K21"/>
    <mergeCell ref="D70:E70"/>
    <mergeCell ref="F70:G70"/>
    <mergeCell ref="H70:I70"/>
    <mergeCell ref="J70:K70"/>
    <mergeCell ref="C21:G21"/>
    <mergeCell ref="D22:E22"/>
    <mergeCell ref="F22:G22"/>
    <mergeCell ref="H22:I22"/>
    <mergeCell ref="J22:K22"/>
    <mergeCell ref="C69:G69"/>
    <mergeCell ref="H69:K69"/>
    <mergeCell ref="C55:G55"/>
    <mergeCell ref="H55:K55"/>
  </mergeCells>
  <phoneticPr fontId="2" type="noConversion"/>
  <pageMargins left="0.7" right="0.7" top="0.75" bottom="0.75" header="0.3" footer="0.3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E3DF-EA3C-4F08-8E33-016284C47C12}">
  <dimension ref="B1:AJ86"/>
  <sheetViews>
    <sheetView topLeftCell="A52" zoomScaleNormal="100" workbookViewId="0">
      <selection activeCell="M68" sqref="M68"/>
    </sheetView>
  </sheetViews>
  <sheetFormatPr defaultRowHeight="15" x14ac:dyDescent="0.25"/>
  <cols>
    <col min="11" max="11" width="12" bestFit="1" customWidth="1"/>
    <col min="32" max="36" width="11" customWidth="1"/>
  </cols>
  <sheetData>
    <row r="1" spans="2:30" x14ac:dyDescent="0.25">
      <c r="B1" s="39" t="s">
        <v>147</v>
      </c>
    </row>
    <row r="2" spans="2:30" x14ac:dyDescent="0.25">
      <c r="B2" t="s">
        <v>45</v>
      </c>
      <c r="D2" t="s">
        <v>48</v>
      </c>
      <c r="F2" s="33" t="s">
        <v>206</v>
      </c>
    </row>
    <row r="3" spans="2:30" x14ac:dyDescent="0.25">
      <c r="B3" t="s">
        <v>170</v>
      </c>
      <c r="C3" s="73" t="s">
        <v>1</v>
      </c>
      <c r="D3" s="73"/>
      <c r="E3" s="73"/>
      <c r="F3" s="73"/>
      <c r="G3" s="73"/>
      <c r="H3" s="72" t="s">
        <v>2</v>
      </c>
      <c r="I3" s="72"/>
      <c r="J3" s="72"/>
      <c r="K3" s="72"/>
    </row>
    <row r="4" spans="2:30" x14ac:dyDescent="0.25">
      <c r="D4" s="74" t="s">
        <v>25</v>
      </c>
      <c r="E4" s="74"/>
      <c r="F4" s="75" t="s">
        <v>23</v>
      </c>
      <c r="G4" s="75"/>
      <c r="H4" s="74" t="s">
        <v>26</v>
      </c>
      <c r="I4" s="74"/>
      <c r="J4" s="75" t="s">
        <v>24</v>
      </c>
      <c r="K4" s="75"/>
    </row>
    <row r="5" spans="2:30" x14ac:dyDescent="0.25">
      <c r="B5" s="18" t="s">
        <v>0</v>
      </c>
      <c r="C5" s="18" t="s">
        <v>146</v>
      </c>
      <c r="D5" s="57" t="s">
        <v>107</v>
      </c>
      <c r="E5" s="57" t="s">
        <v>108</v>
      </c>
      <c r="F5" s="57" t="s">
        <v>109</v>
      </c>
      <c r="G5" s="57" t="s">
        <v>110</v>
      </c>
      <c r="H5" s="8" t="s">
        <v>142</v>
      </c>
      <c r="I5" s="57" t="s">
        <v>143</v>
      </c>
      <c r="J5" s="57" t="s">
        <v>144</v>
      </c>
      <c r="K5" s="57" t="s">
        <v>145</v>
      </c>
      <c r="R5" s="57" t="s">
        <v>187</v>
      </c>
      <c r="S5" s="57" t="s">
        <v>189</v>
      </c>
      <c r="T5" s="57" t="s">
        <v>191</v>
      </c>
      <c r="U5" s="57" t="s">
        <v>188</v>
      </c>
    </row>
    <row r="6" spans="2:30" x14ac:dyDescent="0.25">
      <c r="B6">
        <v>128</v>
      </c>
      <c r="C6">
        <v>8.5664900000000002E-4</v>
      </c>
      <c r="D6">
        <v>1.846819E-3</v>
      </c>
      <c r="E6">
        <v>2.888027E-3</v>
      </c>
      <c r="F6">
        <v>7.8064032000000005E-2</v>
      </c>
      <c r="G6">
        <v>0.15231695200000001</v>
      </c>
      <c r="H6">
        <v>1.18571E-4</v>
      </c>
      <c r="I6">
        <v>1.0662699999999999E-4</v>
      </c>
      <c r="J6">
        <v>1.3143599999999999E-4</v>
      </c>
      <c r="K6">
        <v>1.14418E-4</v>
      </c>
      <c r="P6" t="s">
        <v>45</v>
      </c>
      <c r="Q6" t="s">
        <v>148</v>
      </c>
      <c r="R6" s="19">
        <v>1.8576329340764399</v>
      </c>
      <c r="S6" s="19">
        <v>3.31087213486766</v>
      </c>
      <c r="T6" s="19">
        <v>88.419229183580896</v>
      </c>
      <c r="U6" s="19">
        <v>179.315104171093</v>
      </c>
      <c r="V6" t="s">
        <v>51</v>
      </c>
      <c r="AA6" s="8" t="s">
        <v>187</v>
      </c>
      <c r="AB6" s="8" t="s">
        <v>189</v>
      </c>
      <c r="AC6" s="8" t="s">
        <v>191</v>
      </c>
      <c r="AD6" s="8" t="s">
        <v>188</v>
      </c>
    </row>
    <row r="7" spans="2:30" x14ac:dyDescent="0.25">
      <c r="B7">
        <v>128</v>
      </c>
      <c r="C7">
        <v>9.7477200000000005E-4</v>
      </c>
      <c r="D7">
        <v>1.60966E-3</v>
      </c>
      <c r="E7">
        <v>2.9027419999999998E-3</v>
      </c>
      <c r="F7">
        <v>7.8045458999999998E-2</v>
      </c>
      <c r="G7">
        <v>0.164576321</v>
      </c>
      <c r="H7">
        <v>1.2449100000000001E-4</v>
      </c>
      <c r="I7">
        <v>1.07792E-4</v>
      </c>
      <c r="J7">
        <v>1.2296900000000001E-4</v>
      </c>
      <c r="K7">
        <v>7.3694000000000003E-5</v>
      </c>
      <c r="P7" t="s">
        <v>46</v>
      </c>
      <c r="Q7" t="s">
        <v>100</v>
      </c>
      <c r="R7" s="19">
        <v>2.6127565241645101</v>
      </c>
      <c r="S7" s="19">
        <v>4.8115280037492099</v>
      </c>
      <c r="T7" s="19">
        <v>330.20716309019298</v>
      </c>
      <c r="U7" s="19">
        <v>650.063990890892</v>
      </c>
      <c r="V7" t="s">
        <v>52</v>
      </c>
      <c r="Z7" t="s">
        <v>98</v>
      </c>
      <c r="AA7" s="19">
        <v>1.87495042850702</v>
      </c>
      <c r="AB7" s="19">
        <v>3.6649287704371001</v>
      </c>
      <c r="AC7" s="19">
        <v>409.66045996759902</v>
      </c>
      <c r="AD7" s="19">
        <v>752.59867381249001</v>
      </c>
    </row>
    <row r="8" spans="2:30" x14ac:dyDescent="0.25">
      <c r="B8">
        <v>128</v>
      </c>
      <c r="C8">
        <v>8.7294100000000002E-4</v>
      </c>
      <c r="D8">
        <v>1.6236219999999999E-3</v>
      </c>
      <c r="E8">
        <v>2.9362559999999999E-3</v>
      </c>
      <c r="F8">
        <v>7.8341125999999997E-2</v>
      </c>
      <c r="G8">
        <v>0.16826539500000001</v>
      </c>
      <c r="H8">
        <v>1.16909E-4</v>
      </c>
      <c r="I8">
        <v>1.08162E-4</v>
      </c>
      <c r="J8">
        <v>1.02049E-4</v>
      </c>
      <c r="K8">
        <v>7.5146000000000002E-5</v>
      </c>
      <c r="P8" t="s">
        <v>47</v>
      </c>
      <c r="Q8" t="s">
        <v>97</v>
      </c>
      <c r="R8" s="19">
        <v>2.73954043851138</v>
      </c>
      <c r="S8" s="19">
        <v>6.0304806006410399</v>
      </c>
      <c r="T8" s="19">
        <v>853.12297379082804</v>
      </c>
      <c r="U8" s="19">
        <v>1716.51097859075</v>
      </c>
      <c r="V8" t="s">
        <v>53</v>
      </c>
      <c r="Z8" t="s">
        <v>97</v>
      </c>
      <c r="AA8" s="19">
        <v>2.73954043851138</v>
      </c>
      <c r="AB8" s="19">
        <v>6.0304806006410399</v>
      </c>
      <c r="AC8" s="19">
        <v>853.12297379082804</v>
      </c>
      <c r="AD8" s="19">
        <v>1767.76459770049</v>
      </c>
    </row>
    <row r="9" spans="2:30" x14ac:dyDescent="0.25">
      <c r="B9">
        <v>128</v>
      </c>
      <c r="C9">
        <v>8.2613399999999996E-4</v>
      </c>
      <c r="D9">
        <v>1.649036E-3</v>
      </c>
      <c r="E9">
        <v>3.1488060000000001E-3</v>
      </c>
      <c r="F9">
        <v>7.7610657999999999E-2</v>
      </c>
      <c r="G9">
        <v>0.156439568</v>
      </c>
      <c r="H9">
        <v>1.03704E-4</v>
      </c>
      <c r="I9">
        <v>1.15862E-4</v>
      </c>
      <c r="J9">
        <v>1.1188000000000001E-4</v>
      </c>
      <c r="K9">
        <v>7.5965999999999997E-5</v>
      </c>
    </row>
    <row r="10" spans="2:30" x14ac:dyDescent="0.25">
      <c r="B10">
        <v>128</v>
      </c>
      <c r="C10">
        <v>8.9152600000000002E-4</v>
      </c>
      <c r="D10">
        <v>1.5408500000000001E-3</v>
      </c>
      <c r="E10">
        <v>2.879309E-3</v>
      </c>
      <c r="F10">
        <v>7.8767431999999998E-2</v>
      </c>
      <c r="G10">
        <v>0.15238722399999999</v>
      </c>
      <c r="H10">
        <v>1.52645E-4</v>
      </c>
      <c r="I10">
        <v>1.3725200000000001E-4</v>
      </c>
      <c r="J10">
        <v>1.11518E-4</v>
      </c>
      <c r="K10">
        <v>1.8220199999999999E-4</v>
      </c>
    </row>
    <row r="11" spans="2:30" x14ac:dyDescent="0.25">
      <c r="B11">
        <v>128</v>
      </c>
      <c r="C11">
        <v>8.7306500000000002E-4</v>
      </c>
      <c r="D11">
        <v>1.566341E-3</v>
      </c>
      <c r="E11">
        <v>2.7762160000000002E-3</v>
      </c>
      <c r="F11">
        <v>7.7358804000000003E-2</v>
      </c>
      <c r="G11">
        <v>0.15550361700000001</v>
      </c>
      <c r="H11">
        <v>1.1042799999999999E-4</v>
      </c>
      <c r="I11">
        <v>1.11195E-4</v>
      </c>
      <c r="J11">
        <v>1.20099E-4</v>
      </c>
      <c r="K11">
        <v>1.3165299999999999E-4</v>
      </c>
    </row>
    <row r="12" spans="2:30" x14ac:dyDescent="0.25">
      <c r="B12" s="20" t="s">
        <v>41</v>
      </c>
      <c r="C12">
        <f t="shared" ref="C12:K12" si="0">SUBTOTAL(101,C6:C11)</f>
        <v>8.825145000000001E-4</v>
      </c>
      <c r="D12" s="2">
        <f t="shared" si="0"/>
        <v>1.6393880000000001E-3</v>
      </c>
      <c r="E12" s="3">
        <f t="shared" si="0"/>
        <v>2.9218926666666669E-3</v>
      </c>
      <c r="F12" s="4">
        <f t="shared" si="0"/>
        <v>7.8031251833333329E-2</v>
      </c>
      <c r="G12" s="1">
        <f t="shared" si="0"/>
        <v>0.1582481795</v>
      </c>
      <c r="H12" s="2">
        <f t="shared" si="0"/>
        <v>1.2112466666666666E-4</v>
      </c>
      <c r="I12" s="3">
        <f t="shared" si="0"/>
        <v>1.1448166666666667E-4</v>
      </c>
      <c r="J12" s="4">
        <f t="shared" si="0"/>
        <v>1.166585E-4</v>
      </c>
      <c r="K12" s="1">
        <f t="shared" si="0"/>
        <v>1.088465E-4</v>
      </c>
    </row>
    <row r="13" spans="2:30" x14ac:dyDescent="0.25">
      <c r="B13" t="s">
        <v>36</v>
      </c>
      <c r="C13">
        <v>1</v>
      </c>
      <c r="D13" t="str">
        <f>IMDIV(D12,C12)</f>
        <v>1.85763293407644</v>
      </c>
      <c r="E13" t="str">
        <f>IMDIV(E12,C12)</f>
        <v>3.31087213486766</v>
      </c>
      <c r="F13" t="str">
        <f>IMDIV(F12,C12)</f>
        <v>88.4192291835809</v>
      </c>
      <c r="G13" t="str">
        <f>IMDIV(G12,C12)</f>
        <v>179.315104171093</v>
      </c>
      <c r="H13" t="str">
        <f>IMDIV(H12,C12)</f>
        <v>0.137249491840266</v>
      </c>
      <c r="I13" t="str">
        <f>IMDIV(I12,C12)</f>
        <v>0.129722136765647</v>
      </c>
      <c r="J13" t="str">
        <f>IMDIV(J12,C12)</f>
        <v>0.132188762904179</v>
      </c>
      <c r="K13" t="str">
        <f>IMDIV(K12,C12)</f>
        <v>0.123336783701571</v>
      </c>
    </row>
    <row r="16" spans="2:30" x14ac:dyDescent="0.25">
      <c r="B16" t="s">
        <v>46</v>
      </c>
      <c r="D16" t="s">
        <v>49</v>
      </c>
      <c r="F16" s="33" t="s">
        <v>205</v>
      </c>
    </row>
    <row r="17" spans="2:36" x14ac:dyDescent="0.25">
      <c r="B17" t="s">
        <v>170</v>
      </c>
      <c r="C17" s="73" t="s">
        <v>1</v>
      </c>
      <c r="D17" s="73"/>
      <c r="E17" s="73"/>
      <c r="F17" s="73"/>
      <c r="G17" s="73"/>
      <c r="H17" s="72" t="s">
        <v>2</v>
      </c>
      <c r="I17" s="72"/>
      <c r="J17" s="72"/>
      <c r="K17" s="72"/>
    </row>
    <row r="18" spans="2:36" x14ac:dyDescent="0.25">
      <c r="D18" s="74" t="s">
        <v>25</v>
      </c>
      <c r="E18" s="74"/>
      <c r="F18" s="75" t="s">
        <v>23</v>
      </c>
      <c r="G18" s="75"/>
      <c r="H18" s="74" t="s">
        <v>26</v>
      </c>
      <c r="I18" s="74"/>
      <c r="J18" s="75" t="s">
        <v>24</v>
      </c>
      <c r="K18" s="75"/>
    </row>
    <row r="19" spans="2:36" x14ac:dyDescent="0.25">
      <c r="B19" s="18" t="s">
        <v>0</v>
      </c>
      <c r="C19" s="18" t="s">
        <v>146</v>
      </c>
      <c r="D19" s="57" t="s">
        <v>107</v>
      </c>
      <c r="E19" s="57" t="s">
        <v>108</v>
      </c>
      <c r="F19" s="57" t="s">
        <v>109</v>
      </c>
      <c r="G19" s="57" t="s">
        <v>110</v>
      </c>
      <c r="H19" s="8" t="s">
        <v>142</v>
      </c>
      <c r="I19" s="57" t="s">
        <v>143</v>
      </c>
      <c r="J19" s="57" t="s">
        <v>144</v>
      </c>
      <c r="K19" s="57" t="s">
        <v>145</v>
      </c>
    </row>
    <row r="20" spans="2:36" x14ac:dyDescent="0.25">
      <c r="B20">
        <v>256</v>
      </c>
      <c r="C20">
        <v>7.9863050000000008E-3</v>
      </c>
      <c r="D20">
        <v>1.8227185999999999E-2</v>
      </c>
      <c r="E20">
        <v>3.7818483999999999E-2</v>
      </c>
      <c r="F20">
        <v>2.657346692</v>
      </c>
      <c r="G20">
        <v>4.8122464349999996</v>
      </c>
      <c r="H20">
        <v>3.3359900000000002E-4</v>
      </c>
      <c r="I20">
        <v>2.9089799999999999E-4</v>
      </c>
      <c r="J20">
        <v>3.3461299999999999E-4</v>
      </c>
      <c r="K20">
        <v>3.6033400000000002E-4</v>
      </c>
    </row>
    <row r="21" spans="2:36" x14ac:dyDescent="0.25">
      <c r="B21">
        <v>256</v>
      </c>
      <c r="C21">
        <v>7.8295889999999996E-3</v>
      </c>
      <c r="D21">
        <v>1.9790685999999998E-2</v>
      </c>
      <c r="E21">
        <v>3.6242313999999998E-2</v>
      </c>
      <c r="F21">
        <v>2.4884159050000001</v>
      </c>
      <c r="G21">
        <v>5.3044537849999998</v>
      </c>
      <c r="H21">
        <v>3.2596099999999999E-4</v>
      </c>
      <c r="I21">
        <v>3.2343500000000001E-4</v>
      </c>
      <c r="J21">
        <v>3.2023000000000002E-4</v>
      </c>
      <c r="K21">
        <v>3.29356E-4</v>
      </c>
    </row>
    <row r="22" spans="2:36" x14ac:dyDescent="0.25">
      <c r="B22">
        <v>256</v>
      </c>
      <c r="C22">
        <v>6.1199619999999996E-3</v>
      </c>
      <c r="D22">
        <v>2.0756070000000001E-2</v>
      </c>
      <c r="E22">
        <v>3.6529881E-2</v>
      </c>
      <c r="F22">
        <v>2.50164177</v>
      </c>
      <c r="G22">
        <v>4.7755283180000001</v>
      </c>
      <c r="H22">
        <v>3.3008799999999997E-4</v>
      </c>
      <c r="I22">
        <v>3.55099E-4</v>
      </c>
      <c r="J22">
        <v>3.9447499999999998E-4</v>
      </c>
      <c r="K22">
        <v>3.52899E-4</v>
      </c>
    </row>
    <row r="23" spans="2:36" x14ac:dyDescent="0.25">
      <c r="B23">
        <v>256</v>
      </c>
      <c r="C23">
        <v>8.2496210000000004E-3</v>
      </c>
      <c r="D23">
        <v>1.9505407999999998E-2</v>
      </c>
      <c r="E23">
        <v>3.8323022999999998E-2</v>
      </c>
      <c r="F23">
        <v>2.4866435920000001</v>
      </c>
      <c r="G23">
        <v>4.8952358309999999</v>
      </c>
      <c r="H23">
        <v>3.5696600000000001E-4</v>
      </c>
      <c r="I23">
        <v>3.5215399999999998E-4</v>
      </c>
      <c r="J23">
        <v>3.2466899999999998E-4</v>
      </c>
      <c r="K23">
        <v>3.1182399999999999E-4</v>
      </c>
    </row>
    <row r="24" spans="2:36" x14ac:dyDescent="0.25">
      <c r="B24">
        <v>256</v>
      </c>
      <c r="C24">
        <v>6.5461540000000002E-3</v>
      </c>
      <c r="D24">
        <v>1.9014748000000001E-2</v>
      </c>
      <c r="E24">
        <v>3.6568894999999997E-2</v>
      </c>
      <c r="F24">
        <v>2.4719363250000002</v>
      </c>
      <c r="G24">
        <v>4.8598195850000003</v>
      </c>
      <c r="H24">
        <v>3.5824300000000001E-4</v>
      </c>
      <c r="I24">
        <v>3.2721399999999999E-4</v>
      </c>
      <c r="J24">
        <v>3.4664100000000002E-4</v>
      </c>
      <c r="K24">
        <v>3.37117E-4</v>
      </c>
    </row>
    <row r="25" spans="2:36" x14ac:dyDescent="0.25">
      <c r="B25">
        <v>256</v>
      </c>
      <c r="C25">
        <v>8.6901619999999995E-3</v>
      </c>
      <c r="D25">
        <v>2.1381988000000001E-2</v>
      </c>
      <c r="E25">
        <v>3.3065631999999998E-2</v>
      </c>
      <c r="F25">
        <v>2.3926171250000001</v>
      </c>
      <c r="G25">
        <v>4.8797880769999997</v>
      </c>
      <c r="H25">
        <v>3.5225300000000002E-4</v>
      </c>
      <c r="I25">
        <v>3.6821400000000001E-4</v>
      </c>
      <c r="J25">
        <v>3.0553900000000002E-4</v>
      </c>
      <c r="K25">
        <v>2.9600500000000001E-4</v>
      </c>
    </row>
    <row r="26" spans="2:36" x14ac:dyDescent="0.25">
      <c r="B26" s="20" t="s">
        <v>41</v>
      </c>
      <c r="C26">
        <f t="shared" ref="C26:K26" si="1">SUBTOTAL(101,C20:C25)</f>
        <v>7.5702988333333334E-3</v>
      </c>
      <c r="D26" s="2">
        <f t="shared" si="1"/>
        <v>1.9779347666666666E-2</v>
      </c>
      <c r="E26" s="3">
        <f t="shared" si="1"/>
        <v>3.6424704833333328E-2</v>
      </c>
      <c r="F26" s="4">
        <f t="shared" si="1"/>
        <v>2.4997669014999997</v>
      </c>
      <c r="G26" s="1">
        <f t="shared" si="1"/>
        <v>4.9211786718333332</v>
      </c>
      <c r="H26" s="2">
        <f t="shared" si="1"/>
        <v>3.4285166666666667E-4</v>
      </c>
      <c r="I26" s="3">
        <f t="shared" si="1"/>
        <v>3.3616900000000004E-4</v>
      </c>
      <c r="J26" s="4">
        <f t="shared" si="1"/>
        <v>3.3769450000000004E-4</v>
      </c>
      <c r="K26" s="1">
        <f t="shared" si="1"/>
        <v>3.3125583333333341E-4</v>
      </c>
    </row>
    <row r="27" spans="2:36" x14ac:dyDescent="0.25">
      <c r="B27" t="s">
        <v>36</v>
      </c>
      <c r="C27">
        <v>1</v>
      </c>
      <c r="D27" t="str">
        <f>IMDIV(D26,C26)</f>
        <v>2.61275652416451</v>
      </c>
      <c r="E27" t="str">
        <f>IMDIV(E26,C26)</f>
        <v>4.81152800374921</v>
      </c>
      <c r="F27" t="str">
        <f>IMDIV(F26,C26)</f>
        <v>330.207163090193</v>
      </c>
      <c r="G27" t="str">
        <f>IMDIV(G26,C26)</f>
        <v>650.063990890892</v>
      </c>
      <c r="H27" t="str">
        <f>IMDIV(H26,C26)</f>
        <v>0.0452890532084456</v>
      </c>
      <c r="I27" t="str">
        <f>IMDIV(I26,C26)</f>
        <v>0.0444063051407944</v>
      </c>
      <c r="J27" t="str">
        <f>IMDIV(J26,C26)</f>
        <v>0.0446078163404954</v>
      </c>
      <c r="K27" t="str">
        <f>IMDIV(K26,C26)</f>
        <v>0.0437572994971819</v>
      </c>
    </row>
    <row r="30" spans="2:36" x14ac:dyDescent="0.25">
      <c r="B30" t="s">
        <v>47</v>
      </c>
      <c r="D30" t="s">
        <v>50</v>
      </c>
      <c r="F30" s="33" t="s">
        <v>198</v>
      </c>
      <c r="W30" s="63">
        <v>0.42699999999999999</v>
      </c>
      <c r="AE30">
        <v>100</v>
      </c>
    </row>
    <row r="31" spans="2:36" x14ac:dyDescent="0.25">
      <c r="B31" t="s">
        <v>170</v>
      </c>
      <c r="C31" s="73" t="s">
        <v>1</v>
      </c>
      <c r="D31" s="73"/>
      <c r="E31" s="73"/>
      <c r="F31" s="73"/>
      <c r="G31" s="73"/>
      <c r="H31" s="72" t="s">
        <v>2</v>
      </c>
      <c r="I31" s="72"/>
      <c r="J31" s="72"/>
      <c r="K31" s="72"/>
      <c r="P31" s="75" t="s">
        <v>39</v>
      </c>
      <c r="Q31" s="75"/>
      <c r="R31" s="75"/>
      <c r="S31" s="75"/>
      <c r="T31" s="75"/>
      <c r="U31" s="75"/>
    </row>
    <row r="32" spans="2:36" x14ac:dyDescent="0.25">
      <c r="D32" s="74" t="s">
        <v>25</v>
      </c>
      <c r="E32" s="74"/>
      <c r="F32" s="75" t="s">
        <v>23</v>
      </c>
      <c r="G32" s="75"/>
      <c r="H32" s="74" t="s">
        <v>26</v>
      </c>
      <c r="I32" s="74"/>
      <c r="J32" s="75" t="s">
        <v>24</v>
      </c>
      <c r="K32" s="75"/>
      <c r="R32" s="57" t="s">
        <v>187</v>
      </c>
      <c r="S32" s="57" t="s">
        <v>189</v>
      </c>
      <c r="T32" s="57" t="s">
        <v>191</v>
      </c>
      <c r="U32" s="57" t="s">
        <v>188</v>
      </c>
      <c r="X32">
        <v>1000</v>
      </c>
      <c r="AA32" s="8" t="s">
        <v>107</v>
      </c>
      <c r="AB32" s="8"/>
      <c r="AC32" s="8"/>
      <c r="AD32" s="8"/>
      <c r="AF32" t="s">
        <v>78</v>
      </c>
      <c r="AG32" t="s">
        <v>90</v>
      </c>
      <c r="AH32" t="s">
        <v>207</v>
      </c>
      <c r="AI32" s="8" t="s">
        <v>208</v>
      </c>
      <c r="AJ32" t="s">
        <v>204</v>
      </c>
    </row>
    <row r="33" spans="2:36" x14ac:dyDescent="0.25">
      <c r="B33" s="18" t="s">
        <v>0</v>
      </c>
      <c r="C33" s="18" t="s">
        <v>146</v>
      </c>
      <c r="D33" s="57" t="s">
        <v>107</v>
      </c>
      <c r="E33" s="57" t="s">
        <v>108</v>
      </c>
      <c r="F33" s="57" t="s">
        <v>109</v>
      </c>
      <c r="G33" s="57" t="s">
        <v>110</v>
      </c>
      <c r="H33" s="8" t="s">
        <v>142</v>
      </c>
      <c r="I33" s="57" t="s">
        <v>143</v>
      </c>
      <c r="J33" s="57" t="s">
        <v>144</v>
      </c>
      <c r="K33" s="57" t="s">
        <v>145</v>
      </c>
      <c r="P33" t="s">
        <v>45</v>
      </c>
      <c r="Q33" t="s">
        <v>148</v>
      </c>
      <c r="R33" s="19">
        <v>0.12112466666666666</v>
      </c>
      <c r="S33" s="19">
        <v>0.11448166666666668</v>
      </c>
      <c r="T33" s="19">
        <v>0.1166585</v>
      </c>
      <c r="U33" s="19">
        <v>0.1088465</v>
      </c>
      <c r="V33" t="s">
        <v>51</v>
      </c>
      <c r="Z33" t="s">
        <v>148</v>
      </c>
      <c r="AA33" s="19">
        <v>0.12112466666666666</v>
      </c>
      <c r="AF33" t="s">
        <v>148</v>
      </c>
      <c r="AG33" s="19">
        <v>0.12112466666666666</v>
      </c>
      <c r="AH33" s="40">
        <v>0</v>
      </c>
      <c r="AI33" s="40">
        <v>0</v>
      </c>
      <c r="AJ33">
        <v>0.26</v>
      </c>
    </row>
    <row r="34" spans="2:36" x14ac:dyDescent="0.25">
      <c r="B34">
        <v>512</v>
      </c>
      <c r="C34">
        <v>5.5284549000000002E-2</v>
      </c>
      <c r="D34">
        <v>0.14505702200000001</v>
      </c>
      <c r="E34">
        <v>0.292293097</v>
      </c>
      <c r="F34">
        <v>46.210339689999998</v>
      </c>
      <c r="G34">
        <v>89.581886382999997</v>
      </c>
      <c r="H34">
        <v>1.4562990000000001E-3</v>
      </c>
      <c r="I34">
        <v>1.499413E-3</v>
      </c>
      <c r="J34">
        <v>1.3220840000000001E-3</v>
      </c>
      <c r="K34">
        <v>1.265707E-3</v>
      </c>
      <c r="P34" t="s">
        <v>46</v>
      </c>
      <c r="Q34" t="s">
        <v>100</v>
      </c>
      <c r="R34" s="19">
        <v>0.34285166666666667</v>
      </c>
      <c r="S34" s="19">
        <v>0.33616900000000005</v>
      </c>
      <c r="T34" s="19">
        <v>0.33769450000000006</v>
      </c>
      <c r="U34" s="19">
        <v>0.33125583333333342</v>
      </c>
      <c r="V34" t="s">
        <v>52</v>
      </c>
      <c r="Z34" t="s">
        <v>100</v>
      </c>
      <c r="AA34" s="19">
        <v>0.34285166666666667</v>
      </c>
      <c r="AF34" t="s">
        <v>100</v>
      </c>
      <c r="AG34" s="19">
        <v>0.34285166666666667</v>
      </c>
      <c r="AH34" s="40">
        <f>(Table37[[#This Row],[sizes (num)]]/AJ33)*100</f>
        <v>403.84615384615381</v>
      </c>
      <c r="AI34" s="40">
        <f>(Table37[[#This Row],[runtime]]/AG33)*100</f>
        <v>283.05685051764851</v>
      </c>
      <c r="AJ34">
        <v>1.05</v>
      </c>
    </row>
    <row r="35" spans="2:36" x14ac:dyDescent="0.25">
      <c r="B35">
        <v>512</v>
      </c>
      <c r="C35">
        <v>5.0432571000000002E-2</v>
      </c>
      <c r="D35">
        <v>0.145446614</v>
      </c>
      <c r="E35">
        <v>0.32192737900000001</v>
      </c>
      <c r="F35">
        <v>45.793720512999997</v>
      </c>
      <c r="G35">
        <v>100.339449468</v>
      </c>
      <c r="H35">
        <v>1.4383309999999999E-3</v>
      </c>
      <c r="I35">
        <v>1.2393199999999999E-3</v>
      </c>
      <c r="J35">
        <v>1.3102089999999999E-3</v>
      </c>
      <c r="K35">
        <v>1.234373E-3</v>
      </c>
      <c r="P35" t="s">
        <v>47</v>
      </c>
      <c r="Q35" t="s">
        <v>97</v>
      </c>
      <c r="R35" s="19">
        <v>1.4892226666666666</v>
      </c>
      <c r="S35" s="19">
        <v>1.3491445</v>
      </c>
      <c r="T35" s="19">
        <v>1.2855848333333333</v>
      </c>
      <c r="U35" s="19">
        <v>1.308211</v>
      </c>
      <c r="V35" t="s">
        <v>53</v>
      </c>
      <c r="Z35" t="s">
        <v>97</v>
      </c>
      <c r="AA35" s="19">
        <v>1.4892226666666666</v>
      </c>
      <c r="AF35" t="s">
        <v>97</v>
      </c>
      <c r="AG35" s="19">
        <v>1.4892226666666666</v>
      </c>
      <c r="AH35" s="40">
        <f>(Table37[[#This Row],[sizes (num)]]/AJ33)*100</f>
        <v>1611.5384615384617</v>
      </c>
      <c r="AI35" s="40">
        <f>(Table37[[#This Row],[runtime]]/AG33)*100</f>
        <v>1229.4957812061402</v>
      </c>
      <c r="AJ35">
        <v>4.1900000000000004</v>
      </c>
    </row>
    <row r="36" spans="2:36" x14ac:dyDescent="0.25">
      <c r="B36">
        <v>512</v>
      </c>
      <c r="C36">
        <v>5.6998686999999999E-2</v>
      </c>
      <c r="D36">
        <v>0.14300981300000001</v>
      </c>
      <c r="E36">
        <v>0.32071489399999997</v>
      </c>
      <c r="F36">
        <v>46.285837192999999</v>
      </c>
      <c r="G36">
        <v>98.015813924</v>
      </c>
      <c r="H36">
        <v>1.58694E-3</v>
      </c>
      <c r="I36">
        <v>1.387559E-3</v>
      </c>
      <c r="J36">
        <v>1.344158E-3</v>
      </c>
      <c r="K36">
        <v>1.4218360000000001E-3</v>
      </c>
    </row>
    <row r="37" spans="2:36" x14ac:dyDescent="0.25">
      <c r="B37">
        <v>512</v>
      </c>
      <c r="C37">
        <v>5.3630666E-2</v>
      </c>
      <c r="D37">
        <v>0.14659262200000001</v>
      </c>
      <c r="E37">
        <v>0.34982659999999999</v>
      </c>
      <c r="F37">
        <v>45.825995759000001</v>
      </c>
      <c r="G37">
        <v>92.105728994000003</v>
      </c>
      <c r="H37">
        <v>1.439702E-3</v>
      </c>
      <c r="I37">
        <v>1.2654750000000001E-3</v>
      </c>
      <c r="J37">
        <v>1.2225890000000001E-3</v>
      </c>
      <c r="K37">
        <v>1.4218360000000001E-3</v>
      </c>
    </row>
    <row r="38" spans="2:36" x14ac:dyDescent="0.25">
      <c r="B38">
        <v>512</v>
      </c>
      <c r="C38">
        <v>5.3851588999999998E-2</v>
      </c>
      <c r="D38">
        <v>0.15659898799999999</v>
      </c>
      <c r="E38">
        <v>0.32051617100000002</v>
      </c>
      <c r="F38">
        <v>45.61643737</v>
      </c>
      <c r="G38">
        <v>89.025601156999997</v>
      </c>
      <c r="H38">
        <v>1.4274960000000001E-3</v>
      </c>
      <c r="I38">
        <v>1.3035259999999999E-3</v>
      </c>
      <c r="J38">
        <v>1.2974620000000001E-3</v>
      </c>
      <c r="K38">
        <v>1.2102689999999999E-3</v>
      </c>
    </row>
    <row r="39" spans="2:36" x14ac:dyDescent="0.25">
      <c r="B39">
        <v>512</v>
      </c>
      <c r="C39">
        <v>5.3851588999999998E-2</v>
      </c>
      <c r="D39">
        <v>0.151042064</v>
      </c>
      <c r="E39">
        <v>0.34889699299999999</v>
      </c>
      <c r="F39">
        <v>46.721871391999997</v>
      </c>
      <c r="G39">
        <v>87.166303623999994</v>
      </c>
      <c r="H39">
        <v>1.586568E-3</v>
      </c>
      <c r="I39">
        <v>1.399574E-3</v>
      </c>
      <c r="J39">
        <v>1.217007E-3</v>
      </c>
      <c r="K39">
        <v>1.295245E-3</v>
      </c>
    </row>
    <row r="40" spans="2:36" x14ac:dyDescent="0.25">
      <c r="B40" s="20" t="s">
        <v>41</v>
      </c>
      <c r="C40">
        <f t="shared" ref="C40:K40" si="2">SUBTOTAL(101,C34:C39)</f>
        <v>5.4008275166666654E-2</v>
      </c>
      <c r="D40" s="2">
        <f t="shared" si="2"/>
        <v>0.14795785383333332</v>
      </c>
      <c r="E40" s="3">
        <f t="shared" si="2"/>
        <v>0.32569585566666664</v>
      </c>
      <c r="F40" s="4">
        <f t="shared" si="2"/>
        <v>46.075700319499994</v>
      </c>
      <c r="G40" s="1">
        <f t="shared" si="2"/>
        <v>92.705797258333334</v>
      </c>
      <c r="H40" s="2">
        <f t="shared" si="2"/>
        <v>1.4892226666666666E-3</v>
      </c>
      <c r="I40" s="3">
        <f t="shared" si="2"/>
        <v>1.3491445E-3</v>
      </c>
      <c r="J40" s="4">
        <f t="shared" si="2"/>
        <v>1.2855848333333333E-3</v>
      </c>
      <c r="K40" s="1">
        <f t="shared" si="2"/>
        <v>1.3082110000000001E-3</v>
      </c>
    </row>
    <row r="41" spans="2:36" x14ac:dyDescent="0.25">
      <c r="B41" t="s">
        <v>36</v>
      </c>
      <c r="C41">
        <v>1</v>
      </c>
      <c r="D41" t="str">
        <f>IMDIV(D40,C40)</f>
        <v>2.73954043851138</v>
      </c>
      <c r="E41" t="str">
        <f>IMDIV(E40,C40)</f>
        <v>6.03048060064104</v>
      </c>
      <c r="F41" t="str">
        <f>IMDIV(F40,C40)</f>
        <v>853.122973790828</v>
      </c>
      <c r="G41" t="str">
        <f>IMDIV(G40,C40)</f>
        <v>1716.51097859075</v>
      </c>
      <c r="H41" t="str">
        <f>IMDIV(H40,C40)</f>
        <v>0.0275739719898665</v>
      </c>
      <c r="I41" t="str">
        <f>IMDIV(I40,C40)</f>
        <v>0.0249803293261377</v>
      </c>
      <c r="J41" t="str">
        <f>IMDIV(J40,C40)</f>
        <v>0.0238034788070178</v>
      </c>
      <c r="K41" t="str">
        <f>IMDIV(K40,C40)</f>
        <v>0.0242224176936392</v>
      </c>
    </row>
    <row r="44" spans="2:36" x14ac:dyDescent="0.25">
      <c r="B44" t="s">
        <v>47</v>
      </c>
      <c r="D44" t="s">
        <v>50</v>
      </c>
      <c r="F44" s="33" t="s">
        <v>180</v>
      </c>
    </row>
    <row r="45" spans="2:36" x14ac:dyDescent="0.25">
      <c r="B45" t="s">
        <v>170</v>
      </c>
      <c r="C45" s="73" t="s">
        <v>1</v>
      </c>
      <c r="D45" s="73"/>
      <c r="E45" s="73"/>
      <c r="F45" s="73"/>
      <c r="G45" s="73"/>
      <c r="H45" s="72" t="s">
        <v>2</v>
      </c>
      <c r="I45" s="72"/>
      <c r="J45" s="72"/>
      <c r="K45" s="72"/>
    </row>
    <row r="46" spans="2:36" x14ac:dyDescent="0.25">
      <c r="D46" s="74" t="s">
        <v>25</v>
      </c>
      <c r="E46" s="74"/>
      <c r="F46" s="75" t="s">
        <v>23</v>
      </c>
      <c r="G46" s="75"/>
      <c r="H46" s="74" t="s">
        <v>26</v>
      </c>
      <c r="I46" s="74"/>
      <c r="J46" s="75" t="s">
        <v>24</v>
      </c>
      <c r="K46" s="75"/>
    </row>
    <row r="47" spans="2:36" x14ac:dyDescent="0.25">
      <c r="B47" s="18" t="s">
        <v>0</v>
      </c>
      <c r="C47" s="18" t="s">
        <v>146</v>
      </c>
      <c r="D47" s="57" t="s">
        <v>107</v>
      </c>
      <c r="E47" s="57" t="s">
        <v>108</v>
      </c>
      <c r="F47" s="57" t="s">
        <v>109</v>
      </c>
      <c r="G47" s="57" t="s">
        <v>110</v>
      </c>
      <c r="H47" s="57" t="s">
        <v>142</v>
      </c>
      <c r="I47" s="57" t="s">
        <v>143</v>
      </c>
      <c r="J47" s="57" t="s">
        <v>144</v>
      </c>
      <c r="K47" s="57" t="s">
        <v>145</v>
      </c>
    </row>
    <row r="48" spans="2:36" x14ac:dyDescent="0.25">
      <c r="C48">
        <v>5.5284549000000002E-2</v>
      </c>
      <c r="D48">
        <v>9.5617117000000001E-2</v>
      </c>
      <c r="E48">
        <v>0.18535458599999999</v>
      </c>
      <c r="F48">
        <v>22.897317548</v>
      </c>
      <c r="G48">
        <v>32.405109453000001</v>
      </c>
      <c r="H48">
        <v>1.4984699999999999E-4</v>
      </c>
    </row>
    <row r="49" spans="2:17" x14ac:dyDescent="0.25">
      <c r="C49">
        <v>5.0432571000000002E-2</v>
      </c>
      <c r="D49">
        <v>9.9875082000000004E-2</v>
      </c>
      <c r="E49">
        <v>0.18514600000000001</v>
      </c>
      <c r="F49">
        <v>21.485825833</v>
      </c>
      <c r="G49">
        <v>33.604493728000001</v>
      </c>
      <c r="H49">
        <v>1.57637E-4</v>
      </c>
    </row>
    <row r="50" spans="2:17" x14ac:dyDescent="0.25">
      <c r="C50">
        <v>5.6998686999999999E-2</v>
      </c>
      <c r="D50">
        <v>9.6817745999999996E-2</v>
      </c>
      <c r="E50">
        <v>0.19043879</v>
      </c>
      <c r="F50">
        <v>21.584886553</v>
      </c>
      <c r="G50">
        <v>31.732354635</v>
      </c>
      <c r="H50">
        <v>1.57682E-4</v>
      </c>
    </row>
    <row r="51" spans="2:17" x14ac:dyDescent="0.25">
      <c r="C51">
        <v>5.3630666E-2</v>
      </c>
      <c r="D51">
        <v>9.6351883999999999E-2</v>
      </c>
      <c r="E51">
        <v>0.18250886099999999</v>
      </c>
      <c r="F51">
        <v>21.562374179999999</v>
      </c>
      <c r="G51">
        <v>31.949057547999999</v>
      </c>
    </row>
    <row r="52" spans="2:17" x14ac:dyDescent="0.25">
      <c r="C52">
        <v>5.3851588999999998E-2</v>
      </c>
      <c r="D52">
        <v>9.5654443000000006E-2</v>
      </c>
      <c r="E52">
        <v>0.19373670900000001</v>
      </c>
      <c r="F52">
        <v>21.502977158</v>
      </c>
      <c r="G52">
        <v>32.770550126000003</v>
      </c>
    </row>
    <row r="53" spans="2:17" x14ac:dyDescent="0.25">
      <c r="C53">
        <v>5.3851588999999998E-2</v>
      </c>
      <c r="D53">
        <v>9.8275080000000001E-2</v>
      </c>
      <c r="E53">
        <v>0.18358181200000001</v>
      </c>
      <c r="F53">
        <v>22.602407776</v>
      </c>
      <c r="G53">
        <v>32.716546587000003</v>
      </c>
    </row>
    <row r="54" spans="2:17" x14ac:dyDescent="0.25">
      <c r="B54" s="20" t="s">
        <v>41</v>
      </c>
      <c r="C54">
        <f t="shared" ref="C54:K54" si="3">SUBTOTAL(101,C48:C53)</f>
        <v>5.4008275166666654E-2</v>
      </c>
      <c r="D54" s="2">
        <f t="shared" si="3"/>
        <v>9.7098558666666668E-2</v>
      </c>
      <c r="E54" s="3">
        <f t="shared" si="3"/>
        <v>0.18679445966666663</v>
      </c>
      <c r="F54" s="4">
        <f t="shared" si="3"/>
        <v>21.939298174666664</v>
      </c>
      <c r="G54" s="1">
        <f t="shared" si="3"/>
        <v>32.529685346166666</v>
      </c>
      <c r="H54" s="2">
        <f t="shared" si="3"/>
        <v>1.5505533333333335E-4</v>
      </c>
      <c r="I54" s="3" t="e">
        <f t="shared" si="3"/>
        <v>#DIV/0!</v>
      </c>
      <c r="J54" s="4" t="e">
        <f t="shared" si="3"/>
        <v>#DIV/0!</v>
      </c>
      <c r="K54" s="1" t="e">
        <f t="shared" si="3"/>
        <v>#DIV/0!</v>
      </c>
      <c r="Q54" t="s">
        <v>57</v>
      </c>
    </row>
    <row r="55" spans="2:17" x14ac:dyDescent="0.25">
      <c r="B55" t="s">
        <v>36</v>
      </c>
      <c r="C55">
        <v>1</v>
      </c>
      <c r="D55" t="str">
        <f>IMDIV(D54,C54)</f>
        <v>1.79784594799641</v>
      </c>
      <c r="E55" t="str">
        <f>IMDIV(E54,C54)</f>
        <v>3.45862664730967</v>
      </c>
      <c r="F55" t="str">
        <f>IMDIV(F54,C54)</f>
        <v>406.221048662694</v>
      </c>
      <c r="G55" t="str">
        <f>IMDIV(G54,C54)</f>
        <v>602.30928030532</v>
      </c>
      <c r="H55" t="str">
        <f>IMDIV(H54,C54)</f>
        <v>0.00287095510558041</v>
      </c>
      <c r="I55" t="e">
        <f>IMDIV(I54,C54)</f>
        <v>#DIV/0!</v>
      </c>
      <c r="J55" t="e">
        <f>IMDIV(J54,C54)</f>
        <v>#DIV/0!</v>
      </c>
      <c r="K55" t="e">
        <f>IMDIV(K54,C54)</f>
        <v>#DIV/0!</v>
      </c>
    </row>
    <row r="58" spans="2:17" x14ac:dyDescent="0.25"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2:17" x14ac:dyDescent="0.25">
      <c r="B59" s="33" t="s">
        <v>192</v>
      </c>
    </row>
    <row r="61" spans="2:17" x14ac:dyDescent="0.25">
      <c r="B61" t="s">
        <v>47</v>
      </c>
      <c r="D61" t="s">
        <v>50</v>
      </c>
      <c r="F61" s="33" t="s">
        <v>198</v>
      </c>
    </row>
    <row r="62" spans="2:17" x14ac:dyDescent="0.25">
      <c r="B62" t="s">
        <v>170</v>
      </c>
      <c r="C62" s="73" t="s">
        <v>1</v>
      </c>
      <c r="D62" s="73"/>
      <c r="E62" s="73"/>
      <c r="F62" s="73"/>
      <c r="G62" s="73"/>
      <c r="H62" s="72" t="s">
        <v>2</v>
      </c>
      <c r="I62" s="72"/>
      <c r="J62" s="72"/>
      <c r="K62" s="72"/>
    </row>
    <row r="63" spans="2:17" x14ac:dyDescent="0.25">
      <c r="D63" s="74" t="s">
        <v>25</v>
      </c>
      <c r="E63" s="74"/>
      <c r="F63" s="75" t="s">
        <v>23</v>
      </c>
      <c r="G63" s="75"/>
      <c r="H63" s="74" t="s">
        <v>26</v>
      </c>
      <c r="I63" s="74"/>
      <c r="J63" s="75" t="s">
        <v>24</v>
      </c>
      <c r="K63" s="75"/>
    </row>
    <row r="64" spans="2:17" x14ac:dyDescent="0.25">
      <c r="B64" t="s">
        <v>0</v>
      </c>
      <c r="C64" t="s">
        <v>146</v>
      </c>
      <c r="D64" s="8" t="s">
        <v>187</v>
      </c>
      <c r="E64" s="8" t="s">
        <v>189</v>
      </c>
      <c r="F64" s="8" t="s">
        <v>191</v>
      </c>
      <c r="G64" s="8" t="s">
        <v>188</v>
      </c>
      <c r="H64" s="8" t="s">
        <v>193</v>
      </c>
      <c r="I64" s="8" t="s">
        <v>194</v>
      </c>
      <c r="J64" s="8" t="s">
        <v>195</v>
      </c>
      <c r="K64" s="8" t="s">
        <v>196</v>
      </c>
    </row>
    <row r="65" spans="2:11" x14ac:dyDescent="0.25">
      <c r="B65">
        <v>524303</v>
      </c>
      <c r="C65">
        <v>5.5284549000000002E-2</v>
      </c>
      <c r="D65">
        <v>0.14505702200000001</v>
      </c>
      <c r="E65">
        <v>0.292293097</v>
      </c>
      <c r="F65">
        <v>46.210339689999998</v>
      </c>
      <c r="G65">
        <v>101.542378634</v>
      </c>
      <c r="H65">
        <v>1.4562990000000001E-3</v>
      </c>
      <c r="I65">
        <v>1.499413E-3</v>
      </c>
      <c r="J65">
        <v>1.3220840000000001E-3</v>
      </c>
      <c r="K65">
        <v>1.441314E-3</v>
      </c>
    </row>
    <row r="66" spans="2:11" x14ac:dyDescent="0.25">
      <c r="B66">
        <v>524303</v>
      </c>
      <c r="C66">
        <v>5.0432571000000002E-2</v>
      </c>
      <c r="D66">
        <v>0.145446614</v>
      </c>
      <c r="E66">
        <v>0.32192737900000001</v>
      </c>
      <c r="F66">
        <v>45.793720512999997</v>
      </c>
      <c r="G66">
        <v>97.545090689000006</v>
      </c>
      <c r="H66">
        <v>1.4383309999999999E-3</v>
      </c>
      <c r="I66">
        <v>1.2393199999999999E-3</v>
      </c>
      <c r="J66">
        <v>1.3102089999999999E-3</v>
      </c>
      <c r="K66">
        <v>1.2987840000000001E-3</v>
      </c>
    </row>
    <row r="67" spans="2:11" x14ac:dyDescent="0.25">
      <c r="B67">
        <v>524303</v>
      </c>
      <c r="C67">
        <v>5.6998686999999999E-2</v>
      </c>
      <c r="D67">
        <v>0.14300981300000001</v>
      </c>
      <c r="E67">
        <v>0.32071489399999997</v>
      </c>
      <c r="F67">
        <v>46.285837192999999</v>
      </c>
      <c r="G67">
        <v>89.454531008999993</v>
      </c>
      <c r="H67">
        <v>1.58694E-3</v>
      </c>
      <c r="I67">
        <v>1.387559E-3</v>
      </c>
      <c r="J67">
        <v>1.344158E-3</v>
      </c>
      <c r="K67">
        <v>1.4621359999999999E-3</v>
      </c>
    </row>
    <row r="68" spans="2:11" x14ac:dyDescent="0.25">
      <c r="B68">
        <v>524303</v>
      </c>
      <c r="C68">
        <v>5.3630666E-2</v>
      </c>
      <c r="D68">
        <v>0.14659262200000001</v>
      </c>
      <c r="E68">
        <v>0.34982659999999999</v>
      </c>
      <c r="F68">
        <v>45.825995759000001</v>
      </c>
      <c r="G68">
        <v>89.238919023999998</v>
      </c>
      <c r="H68">
        <v>1.439702E-3</v>
      </c>
      <c r="I68">
        <v>1.2654750000000001E-3</v>
      </c>
      <c r="J68">
        <v>1.2225890000000001E-3</v>
      </c>
      <c r="K68">
        <v>1.514002E-3</v>
      </c>
    </row>
    <row r="69" spans="2:11" x14ac:dyDescent="0.25">
      <c r="B69">
        <v>524303</v>
      </c>
      <c r="C69">
        <v>5.3851588999999998E-2</v>
      </c>
      <c r="D69">
        <v>0.15659898799999999</v>
      </c>
      <c r="E69">
        <v>0.32051617100000002</v>
      </c>
      <c r="F69">
        <v>45.61643737</v>
      </c>
      <c r="G69">
        <v>90.479329727999996</v>
      </c>
      <c r="H69">
        <v>1.4274960000000001E-3</v>
      </c>
      <c r="I69">
        <v>1.3035259999999999E-3</v>
      </c>
      <c r="J69">
        <v>1.2974620000000001E-3</v>
      </c>
      <c r="K69">
        <v>2.2581390000000002E-3</v>
      </c>
    </row>
    <row r="70" spans="2:11" x14ac:dyDescent="0.25">
      <c r="B70">
        <v>524303</v>
      </c>
      <c r="C70">
        <v>5.3851588999999998E-2</v>
      </c>
      <c r="D70">
        <v>0.151042064</v>
      </c>
      <c r="E70">
        <v>0.34889699299999999</v>
      </c>
      <c r="F70">
        <v>46.721871391999997</v>
      </c>
      <c r="G70">
        <v>104.583251851</v>
      </c>
      <c r="H70">
        <v>1.586568E-3</v>
      </c>
      <c r="I70">
        <v>1.399574E-3</v>
      </c>
      <c r="J70">
        <v>1.217007E-3</v>
      </c>
      <c r="K70">
        <v>1.513466E-3</v>
      </c>
    </row>
    <row r="71" spans="2:11" x14ac:dyDescent="0.25">
      <c r="B71" s="20" t="s">
        <v>41</v>
      </c>
      <c r="C71">
        <f t="shared" ref="C71:K71" si="4">SUBTOTAL(101,C65:C70)</f>
        <v>5.4008275166666654E-2</v>
      </c>
      <c r="D71" s="2">
        <f t="shared" si="4"/>
        <v>0.14795785383333332</v>
      </c>
      <c r="E71" s="3">
        <f t="shared" si="4"/>
        <v>0.32569585566666664</v>
      </c>
      <c r="F71" s="4">
        <f t="shared" si="4"/>
        <v>46.075700319499994</v>
      </c>
      <c r="G71" s="1">
        <f t="shared" si="4"/>
        <v>95.473916822499987</v>
      </c>
      <c r="H71" s="2">
        <f t="shared" si="4"/>
        <v>1.4892226666666666E-3</v>
      </c>
      <c r="I71" s="3">
        <f t="shared" si="4"/>
        <v>1.3491445E-3</v>
      </c>
      <c r="J71" s="4">
        <f t="shared" si="4"/>
        <v>1.2855848333333333E-3</v>
      </c>
      <c r="K71" s="1">
        <f t="shared" si="4"/>
        <v>1.5813068333333331E-3</v>
      </c>
    </row>
    <row r="72" spans="2:11" x14ac:dyDescent="0.25">
      <c r="B72" t="s">
        <v>36</v>
      </c>
      <c r="C72">
        <v>1</v>
      </c>
      <c r="D72" t="str">
        <f>IMDIV(D71,C71)</f>
        <v>2.73954043851138</v>
      </c>
      <c r="E72" t="str">
        <f>IMDIV(E71,C71)</f>
        <v>6.03048060064104</v>
      </c>
      <c r="F72" t="str">
        <f>IMDIV(F71,C71)</f>
        <v>853.122973790828</v>
      </c>
      <c r="G72" t="str">
        <f>IMDIV(G71,C71)</f>
        <v>1767.76459770049</v>
      </c>
      <c r="H72" t="str">
        <f>IMDIV(H71,C71)</f>
        <v>0.0275739719898665</v>
      </c>
      <c r="I72" t="str">
        <f>IMDIV(I71,C71)</f>
        <v>0.0249803293261377</v>
      </c>
      <c r="J72" t="str">
        <f>IMDIV(J71,C71)</f>
        <v>0.0238034788070178</v>
      </c>
      <c r="K72" t="str">
        <f>IMDIV(K71,C71)</f>
        <v>0.029278973054657</v>
      </c>
    </row>
    <row r="75" spans="2:11" x14ac:dyDescent="0.25">
      <c r="B75" t="s">
        <v>47</v>
      </c>
      <c r="D75" t="s">
        <v>50</v>
      </c>
      <c r="F75" s="33" t="s">
        <v>199</v>
      </c>
    </row>
    <row r="76" spans="2:11" x14ac:dyDescent="0.25">
      <c r="B76" t="s">
        <v>170</v>
      </c>
      <c r="C76" s="73" t="s">
        <v>1</v>
      </c>
      <c r="D76" s="73"/>
      <c r="E76" s="73"/>
      <c r="F76" s="73"/>
      <c r="G76" s="73"/>
      <c r="H76" s="72" t="s">
        <v>2</v>
      </c>
      <c r="I76" s="72"/>
      <c r="J76" s="72"/>
      <c r="K76" s="72"/>
    </row>
    <row r="77" spans="2:11" x14ac:dyDescent="0.25">
      <c r="D77" s="74" t="s">
        <v>25</v>
      </c>
      <c r="E77" s="74"/>
      <c r="F77" s="75" t="s">
        <v>23</v>
      </c>
      <c r="G77" s="75"/>
      <c r="H77" s="74" t="s">
        <v>26</v>
      </c>
      <c r="I77" s="74"/>
      <c r="J77" s="75" t="s">
        <v>24</v>
      </c>
      <c r="K77" s="75"/>
    </row>
    <row r="78" spans="2:11" x14ac:dyDescent="0.25">
      <c r="B78" t="s">
        <v>0</v>
      </c>
      <c r="C78" t="s">
        <v>146</v>
      </c>
      <c r="D78" s="8" t="s">
        <v>187</v>
      </c>
      <c r="E78" s="8" t="s">
        <v>189</v>
      </c>
      <c r="F78" s="8" t="s">
        <v>191</v>
      </c>
      <c r="G78" s="8" t="s">
        <v>188</v>
      </c>
      <c r="H78" s="8" t="s">
        <v>197</v>
      </c>
      <c r="I78" s="8" t="s">
        <v>194</v>
      </c>
      <c r="J78" s="8" t="s">
        <v>195</v>
      </c>
      <c r="K78" s="8" t="s">
        <v>196</v>
      </c>
    </row>
    <row r="79" spans="2:11" x14ac:dyDescent="0.25">
      <c r="B79">
        <v>262159</v>
      </c>
      <c r="C79">
        <v>5.5284549000000002E-2</v>
      </c>
      <c r="D79">
        <v>9.8485727999999995E-2</v>
      </c>
      <c r="E79">
        <v>0.19975394799999999</v>
      </c>
      <c r="F79">
        <v>22.603861795</v>
      </c>
      <c r="G79">
        <v>40.657513258999998</v>
      </c>
    </row>
    <row r="80" spans="2:11" x14ac:dyDescent="0.25">
      <c r="B80">
        <v>262159</v>
      </c>
      <c r="C80">
        <v>5.0432571000000002E-2</v>
      </c>
      <c r="D80">
        <v>0.103549273</v>
      </c>
      <c r="E80">
        <v>0.19822519299999999</v>
      </c>
      <c r="F80">
        <v>21.704159868000001</v>
      </c>
      <c r="G80">
        <v>40.310843534999997</v>
      </c>
    </row>
    <row r="81" spans="2:11" x14ac:dyDescent="0.25">
      <c r="B81">
        <v>262159</v>
      </c>
      <c r="C81">
        <v>5.6998686999999999E-2</v>
      </c>
      <c r="D81">
        <v>0.107585926</v>
      </c>
      <c r="E81">
        <v>0.206960167</v>
      </c>
      <c r="F81">
        <v>21.953001864000001</v>
      </c>
      <c r="G81">
        <v>41.129448324000002</v>
      </c>
    </row>
    <row r="82" spans="2:11" x14ac:dyDescent="0.25">
      <c r="B82">
        <v>262159</v>
      </c>
      <c r="C82">
        <v>5.3630666E-2</v>
      </c>
      <c r="D82">
        <v>9.3626769999999998E-2</v>
      </c>
      <c r="E82">
        <v>0.20072467499999999</v>
      </c>
      <c r="F82">
        <v>22.323845345999999</v>
      </c>
      <c r="G82">
        <v>40.436231227999997</v>
      </c>
    </row>
    <row r="83" spans="2:11" x14ac:dyDescent="0.25">
      <c r="B83">
        <v>262159</v>
      </c>
      <c r="C83">
        <v>5.3851588999999998E-2</v>
      </c>
      <c r="D83">
        <v>0.102056497</v>
      </c>
      <c r="E83">
        <v>0.19644292399999999</v>
      </c>
      <c r="F83">
        <v>22.184344289999999</v>
      </c>
      <c r="G83">
        <v>40.814452107999998</v>
      </c>
    </row>
    <row r="84" spans="2:11" x14ac:dyDescent="0.25">
      <c r="B84">
        <v>262159</v>
      </c>
      <c r="C84">
        <v>5.3851588999999998E-2</v>
      </c>
      <c r="D84">
        <v>0.102272838</v>
      </c>
      <c r="E84">
        <v>0.18551198199999999</v>
      </c>
      <c r="F84">
        <v>21.981115918</v>
      </c>
      <c r="G84">
        <v>40.530849138000001</v>
      </c>
    </row>
    <row r="85" spans="2:11" x14ac:dyDescent="0.25">
      <c r="B85" s="20" t="s">
        <v>41</v>
      </c>
      <c r="C85">
        <f t="shared" ref="C85:K85" si="5">SUBTOTAL(101,C79:C84)</f>
        <v>5.4008275166666654E-2</v>
      </c>
      <c r="D85" s="2">
        <f t="shared" si="5"/>
        <v>0.10126283866666665</v>
      </c>
      <c r="E85" s="3">
        <f t="shared" si="5"/>
        <v>0.19793648149999998</v>
      </c>
      <c r="F85" s="4">
        <f t="shared" si="5"/>
        <v>22.125054846833336</v>
      </c>
      <c r="G85" s="1">
        <f t="shared" si="5"/>
        <v>40.646556265333338</v>
      </c>
      <c r="H85" s="2" t="e">
        <f t="shared" si="5"/>
        <v>#DIV/0!</v>
      </c>
      <c r="I85" s="3" t="e">
        <f t="shared" si="5"/>
        <v>#DIV/0!</v>
      </c>
      <c r="J85" s="4" t="e">
        <f t="shared" si="5"/>
        <v>#DIV/0!</v>
      </c>
      <c r="K85" s="1" t="e">
        <f t="shared" si="5"/>
        <v>#DIV/0!</v>
      </c>
    </row>
    <row r="86" spans="2:11" x14ac:dyDescent="0.25">
      <c r="B86" t="s">
        <v>36</v>
      </c>
      <c r="C86">
        <v>1</v>
      </c>
      <c r="D86" t="str">
        <f>IMDIV(D85,C85)</f>
        <v>1.87495042850702</v>
      </c>
      <c r="E86" t="str">
        <f>IMDIV(E85,C85)</f>
        <v>3.6649287704371</v>
      </c>
      <c r="F86" t="str">
        <f>IMDIV(F85,C85)</f>
        <v>409.660459967599</v>
      </c>
      <c r="G86" t="str">
        <f>IMDIV(G85,C85)</f>
        <v>752.59867381249</v>
      </c>
      <c r="H86" t="e">
        <f>IMDIV(H85,C85)</f>
        <v>#DIV/0!</v>
      </c>
      <c r="I86" t="e">
        <f>IMDIV(I85,C85)</f>
        <v>#DIV/0!</v>
      </c>
      <c r="J86" t="e">
        <f>IMDIV(J85,C85)</f>
        <v>#DIV/0!</v>
      </c>
      <c r="K86" t="e">
        <f>IMDIV(K85,C85)</f>
        <v>#DIV/0!</v>
      </c>
    </row>
  </sheetData>
  <mergeCells count="37">
    <mergeCell ref="C76:G76"/>
    <mergeCell ref="H76:K76"/>
    <mergeCell ref="D77:E77"/>
    <mergeCell ref="F77:G77"/>
    <mergeCell ref="H77:I77"/>
    <mergeCell ref="J77:K77"/>
    <mergeCell ref="C62:G62"/>
    <mergeCell ref="H62:K62"/>
    <mergeCell ref="D63:E63"/>
    <mergeCell ref="F63:G63"/>
    <mergeCell ref="H63:I63"/>
    <mergeCell ref="J63:K63"/>
    <mergeCell ref="C45:G45"/>
    <mergeCell ref="H45:K45"/>
    <mergeCell ref="D46:E46"/>
    <mergeCell ref="F46:G46"/>
    <mergeCell ref="H46:I46"/>
    <mergeCell ref="J46:K46"/>
    <mergeCell ref="P31:U31"/>
    <mergeCell ref="C31:G31"/>
    <mergeCell ref="H31:K31"/>
    <mergeCell ref="D32:E32"/>
    <mergeCell ref="F32:G32"/>
    <mergeCell ref="H32:I32"/>
    <mergeCell ref="J32:K32"/>
    <mergeCell ref="C17:G17"/>
    <mergeCell ref="H17:K17"/>
    <mergeCell ref="D18:E18"/>
    <mergeCell ref="F18:G18"/>
    <mergeCell ref="H18:I18"/>
    <mergeCell ref="J18:K18"/>
    <mergeCell ref="C3:G3"/>
    <mergeCell ref="H3:K3"/>
    <mergeCell ref="D4:E4"/>
    <mergeCell ref="F4:G4"/>
    <mergeCell ref="H4:I4"/>
    <mergeCell ref="J4:K4"/>
  </mergeCells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CC6B-9212-4BB2-B009-EE10769F0E70}">
  <dimension ref="B1:AI69"/>
  <sheetViews>
    <sheetView topLeftCell="A3" zoomScaleNormal="100" workbookViewId="0">
      <selection activeCell="AC31" sqref="AC31"/>
    </sheetView>
  </sheetViews>
  <sheetFormatPr defaultRowHeight="15" x14ac:dyDescent="0.25"/>
  <cols>
    <col min="2" max="10" width="11" customWidth="1"/>
    <col min="11" max="11" width="12" customWidth="1"/>
  </cols>
  <sheetData>
    <row r="1" spans="2:28" x14ac:dyDescent="0.25">
      <c r="B1" s="39" t="s">
        <v>140</v>
      </c>
    </row>
    <row r="2" spans="2:28" x14ac:dyDescent="0.25">
      <c r="B2" t="s">
        <v>60</v>
      </c>
      <c r="F2" t="s">
        <v>101</v>
      </c>
    </row>
    <row r="3" spans="2:28" x14ac:dyDescent="0.25">
      <c r="B3" t="s">
        <v>170</v>
      </c>
      <c r="C3" s="73" t="s">
        <v>1</v>
      </c>
      <c r="D3" s="73"/>
      <c r="E3" s="73"/>
      <c r="F3" s="73"/>
      <c r="G3" s="73"/>
      <c r="H3" s="72" t="s">
        <v>2</v>
      </c>
      <c r="I3" s="72"/>
      <c r="J3" s="72"/>
      <c r="K3" s="72"/>
    </row>
    <row r="4" spans="2:28" x14ac:dyDescent="0.25">
      <c r="D4" s="74" t="s">
        <v>25</v>
      </c>
      <c r="E4" s="74"/>
      <c r="F4" s="75" t="s">
        <v>23</v>
      </c>
      <c r="G4" s="75"/>
      <c r="H4" s="74" t="s">
        <v>26</v>
      </c>
      <c r="I4" s="74"/>
      <c r="J4" s="75" t="s">
        <v>24</v>
      </c>
      <c r="K4" s="75"/>
    </row>
    <row r="5" spans="2:28" x14ac:dyDescent="0.25">
      <c r="B5" s="18" t="s">
        <v>0</v>
      </c>
      <c r="C5" s="18" t="s">
        <v>146</v>
      </c>
      <c r="D5" s="57" t="s">
        <v>107</v>
      </c>
      <c r="E5" s="57" t="s">
        <v>108</v>
      </c>
      <c r="F5" s="57" t="s">
        <v>109</v>
      </c>
      <c r="G5" s="57" t="s">
        <v>110</v>
      </c>
      <c r="H5" s="8" t="s">
        <v>142</v>
      </c>
      <c r="I5" s="57" t="s">
        <v>143</v>
      </c>
      <c r="J5" s="57" t="s">
        <v>144</v>
      </c>
      <c r="K5" s="57" t="s">
        <v>145</v>
      </c>
      <c r="Q5" s="57" t="s">
        <v>187</v>
      </c>
      <c r="R5" s="57" t="s">
        <v>189</v>
      </c>
      <c r="S5" s="57" t="s">
        <v>200</v>
      </c>
      <c r="T5" s="57" t="s">
        <v>201</v>
      </c>
      <c r="Y5" s="8" t="s">
        <v>187</v>
      </c>
      <c r="Z5" s="8" t="s">
        <v>189</v>
      </c>
      <c r="AA5" s="8" t="s">
        <v>200</v>
      </c>
      <c r="AB5" s="8" t="s">
        <v>201</v>
      </c>
    </row>
    <row r="6" spans="2:28" x14ac:dyDescent="0.25">
      <c r="B6" t="s">
        <v>61</v>
      </c>
      <c r="C6">
        <v>0.90665851900000005</v>
      </c>
      <c r="D6">
        <v>1.3852241000000001</v>
      </c>
      <c r="E6">
        <v>1.401102493</v>
      </c>
      <c r="F6">
        <v>4.9533492480000003</v>
      </c>
      <c r="G6">
        <v>8.4016290760000008</v>
      </c>
      <c r="H6">
        <v>1.7163044999999998E-2</v>
      </c>
      <c r="I6">
        <v>2.0331808E-2</v>
      </c>
      <c r="J6">
        <v>1.9137355000000002E-2</v>
      </c>
      <c r="K6">
        <v>1.7443344999999999E-2</v>
      </c>
      <c r="P6" s="10" t="s">
        <v>102</v>
      </c>
      <c r="Q6" s="19">
        <v>1.5755891942248399</v>
      </c>
      <c r="R6" s="19">
        <v>1.60074186216397</v>
      </c>
      <c r="S6" s="19">
        <v>5.5246356700265196</v>
      </c>
      <c r="T6" s="19">
        <v>9.3999735150197203</v>
      </c>
      <c r="U6" t="s">
        <v>101</v>
      </c>
      <c r="X6" t="s">
        <v>184</v>
      </c>
      <c r="Y6" s="19">
        <v>1.80932493824313</v>
      </c>
      <c r="Z6" s="19">
        <v>1.7627253174119299</v>
      </c>
      <c r="AA6" s="19">
        <v>1.78520091532016</v>
      </c>
      <c r="AB6" s="19">
        <v>1.7477593548503301</v>
      </c>
    </row>
    <row r="7" spans="2:28" x14ac:dyDescent="0.25">
      <c r="B7" t="s">
        <v>61</v>
      </c>
      <c r="C7">
        <v>0.89694565699999995</v>
      </c>
      <c r="D7">
        <v>1.399444632</v>
      </c>
      <c r="E7">
        <v>1.349271289</v>
      </c>
      <c r="F7">
        <v>4.8109643010000003</v>
      </c>
      <c r="G7">
        <v>8.2511432730000003</v>
      </c>
      <c r="H7">
        <v>1.8163578E-2</v>
      </c>
      <c r="I7">
        <v>1.6526022000000001E-2</v>
      </c>
      <c r="J7">
        <v>1.7238361000000001E-2</v>
      </c>
      <c r="K7">
        <v>1.8860235E-2</v>
      </c>
      <c r="P7" s="11" t="s">
        <v>103</v>
      </c>
      <c r="Q7" s="32">
        <v>1.731788175558</v>
      </c>
      <c r="R7" s="32">
        <v>1.76751514017499</v>
      </c>
      <c r="S7" s="32">
        <v>10.1308240597438</v>
      </c>
      <c r="T7" s="32">
        <v>18.8395221203623</v>
      </c>
      <c r="U7" t="s">
        <v>62</v>
      </c>
      <c r="X7" t="s">
        <v>183</v>
      </c>
      <c r="Y7" s="19">
        <v>1.7500472365736299</v>
      </c>
      <c r="Z7" s="19">
        <v>1.7738790652722101</v>
      </c>
      <c r="AA7" s="19">
        <v>6.0848316276722301</v>
      </c>
      <c r="AB7" s="19">
        <v>10.2576206321997</v>
      </c>
    </row>
    <row r="8" spans="2:28" x14ac:dyDescent="0.25">
      <c r="B8" t="s">
        <v>61</v>
      </c>
      <c r="C8">
        <v>0.87821570900000001</v>
      </c>
      <c r="D8">
        <v>1.3748153919999999</v>
      </c>
      <c r="E8">
        <v>1.4334657770000001</v>
      </c>
      <c r="F8">
        <v>4.9480202550000003</v>
      </c>
      <c r="G8">
        <v>8.3895552149999997</v>
      </c>
      <c r="H8">
        <v>1.7689229000000001E-2</v>
      </c>
      <c r="I8">
        <v>1.7551285999999999E-2</v>
      </c>
      <c r="J8">
        <v>1.9818209999999999E-2</v>
      </c>
      <c r="K8">
        <v>1.9224194999999999E-2</v>
      </c>
      <c r="P8" s="10" t="s">
        <v>104</v>
      </c>
      <c r="Q8" s="19">
        <v>1.7828630920689601</v>
      </c>
      <c r="R8" s="19">
        <v>1.7995147840883801</v>
      </c>
      <c r="S8" s="19">
        <v>11.0727675487309</v>
      </c>
      <c r="T8" s="19">
        <v>20.063804840378701</v>
      </c>
      <c r="U8" t="s">
        <v>55</v>
      </c>
      <c r="X8" s="10" t="s">
        <v>104</v>
      </c>
      <c r="Y8" s="19">
        <v>1.7828630920689601</v>
      </c>
      <c r="Z8" s="19">
        <v>1.7995147840883801</v>
      </c>
      <c r="AA8" s="19">
        <v>11.0727675487309</v>
      </c>
      <c r="AB8" s="19">
        <v>20.063804840378701</v>
      </c>
    </row>
    <row r="9" spans="2:28" x14ac:dyDescent="0.25">
      <c r="B9" t="s">
        <v>61</v>
      </c>
      <c r="C9">
        <v>0.87311300800000002</v>
      </c>
      <c r="D9">
        <v>1.3738507090000001</v>
      </c>
      <c r="E9">
        <v>1.440161697</v>
      </c>
      <c r="F9">
        <v>4.9305167350000003</v>
      </c>
      <c r="G9">
        <v>8.3078806660000009</v>
      </c>
      <c r="H9">
        <v>1.7384143000000001E-2</v>
      </c>
      <c r="I9">
        <v>1.7524154E-2</v>
      </c>
      <c r="J9">
        <v>2.2191206000000002E-2</v>
      </c>
      <c r="K9">
        <v>1.818376E-2</v>
      </c>
    </row>
    <row r="10" spans="2:28" x14ac:dyDescent="0.25">
      <c r="B10" t="s">
        <v>61</v>
      </c>
      <c r="C10">
        <v>0.86810068100000004</v>
      </c>
      <c r="D10">
        <v>1.3921512039999999</v>
      </c>
      <c r="E10">
        <v>1.403581465</v>
      </c>
      <c r="F10">
        <v>4.7213712799999996</v>
      </c>
      <c r="G10">
        <v>8.1553942110000008</v>
      </c>
      <c r="H10">
        <v>1.5920235000000001E-2</v>
      </c>
      <c r="I10">
        <v>1.9604694999999998E-2</v>
      </c>
      <c r="J10">
        <v>1.7846514000000001E-2</v>
      </c>
      <c r="K10">
        <v>1.8246554000000002E-2</v>
      </c>
    </row>
    <row r="11" spans="2:28" x14ac:dyDescent="0.25">
      <c r="B11" t="s">
        <v>61</v>
      </c>
      <c r="C11">
        <v>0.86212799699999998</v>
      </c>
      <c r="D11">
        <v>1.4017574239999999</v>
      </c>
      <c r="E11">
        <v>1.4325966539999999</v>
      </c>
      <c r="F11">
        <v>4.8343703180000004</v>
      </c>
      <c r="G11">
        <v>8.1747763490000001</v>
      </c>
      <c r="H11">
        <v>1.8616896000000001E-2</v>
      </c>
      <c r="I11">
        <v>1.7405082999999998E-2</v>
      </c>
      <c r="J11">
        <v>1.8170075000000001E-2</v>
      </c>
      <c r="K11">
        <v>1.8584152E-2</v>
      </c>
    </row>
    <row r="12" spans="2:28" x14ac:dyDescent="0.25">
      <c r="B12" s="20" t="s">
        <v>41</v>
      </c>
      <c r="C12">
        <f t="shared" ref="C12:K12" si="0">SUBTOTAL(101,C6:C11)</f>
        <v>0.88086026183333332</v>
      </c>
      <c r="D12" s="2">
        <f>SUBTOTAL(101,D6:D11)</f>
        <v>1.3878739101666666</v>
      </c>
      <c r="E12" s="3">
        <f t="shared" si="0"/>
        <v>1.4100298958333333</v>
      </c>
      <c r="F12" s="4">
        <f t="shared" si="0"/>
        <v>4.866432022833334</v>
      </c>
      <c r="G12" s="1">
        <f t="shared" si="0"/>
        <v>8.2800631316666671</v>
      </c>
      <c r="H12" s="2">
        <f t="shared" si="0"/>
        <v>1.7489521000000004E-2</v>
      </c>
      <c r="I12" s="3">
        <f t="shared" si="0"/>
        <v>1.8157174666666668E-2</v>
      </c>
      <c r="J12" s="4">
        <f t="shared" si="0"/>
        <v>1.9066953500000001E-2</v>
      </c>
      <c r="K12" s="1">
        <f t="shared" si="0"/>
        <v>1.8423706833333331E-2</v>
      </c>
    </row>
    <row r="13" spans="2:28" x14ac:dyDescent="0.25">
      <c r="B13" t="s">
        <v>36</v>
      </c>
      <c r="C13">
        <v>1</v>
      </c>
      <c r="D13" t="str">
        <f>IMDIV(D12,C12)</f>
        <v>1.57558919422484</v>
      </c>
      <c r="E13" t="str">
        <f>IMDIV(E12,C12)</f>
        <v>1.60074186216397</v>
      </c>
      <c r="F13" t="str">
        <f>IMDIV(F12,C12)</f>
        <v>5.52463567002652</v>
      </c>
      <c r="G13" t="str">
        <f>IMDIV(G12,C12)</f>
        <v>9.39997351501972</v>
      </c>
      <c r="H13" t="str">
        <f>IMDIV(H12,C12)</f>
        <v>0.0198550459792557</v>
      </c>
      <c r="I13" t="str">
        <f>IMDIV(I12,C12)</f>
        <v>0.0206130023721086</v>
      </c>
      <c r="J13" t="str">
        <f>IMDIV(J12,C12)</f>
        <v>0.0216458322916236</v>
      </c>
      <c r="K13" t="str">
        <f>IMDIV(K12,C12)</f>
        <v>0.0209155840393891</v>
      </c>
    </row>
    <row r="16" spans="2:28" x14ac:dyDescent="0.25">
      <c r="B16" t="s">
        <v>58</v>
      </c>
      <c r="F16" t="s">
        <v>62</v>
      </c>
    </row>
    <row r="17" spans="2:35" x14ac:dyDescent="0.25">
      <c r="B17" t="s">
        <v>170</v>
      </c>
      <c r="C17" s="73" t="s">
        <v>1</v>
      </c>
      <c r="D17" s="73"/>
      <c r="E17" s="73"/>
      <c r="F17" s="73"/>
      <c r="G17" s="73"/>
      <c r="H17" s="72" t="s">
        <v>2</v>
      </c>
      <c r="I17" s="72"/>
      <c r="J17" s="72"/>
      <c r="K17" s="72"/>
    </row>
    <row r="18" spans="2:35" x14ac:dyDescent="0.25">
      <c r="D18" s="74" t="s">
        <v>25</v>
      </c>
      <c r="E18" s="74"/>
      <c r="F18" s="75" t="s">
        <v>23</v>
      </c>
      <c r="G18" s="75"/>
      <c r="H18" s="74" t="s">
        <v>26</v>
      </c>
      <c r="I18" s="74"/>
      <c r="J18" s="75" t="s">
        <v>24</v>
      </c>
      <c r="K18" s="75"/>
    </row>
    <row r="19" spans="2:35" x14ac:dyDescent="0.25">
      <c r="B19" s="18" t="s">
        <v>0</v>
      </c>
      <c r="C19" s="18" t="s">
        <v>146</v>
      </c>
      <c r="D19" s="57" t="s">
        <v>107</v>
      </c>
      <c r="E19" s="57" t="s">
        <v>108</v>
      </c>
      <c r="F19" s="57" t="s">
        <v>109</v>
      </c>
      <c r="G19" s="57" t="s">
        <v>110</v>
      </c>
      <c r="H19" s="8" t="s">
        <v>142</v>
      </c>
      <c r="I19" s="57" t="s">
        <v>143</v>
      </c>
      <c r="J19" s="57" t="s">
        <v>144</v>
      </c>
      <c r="K19" s="57" t="s">
        <v>145</v>
      </c>
    </row>
    <row r="20" spans="2:35" x14ac:dyDescent="0.25">
      <c r="B20" t="s">
        <v>59</v>
      </c>
      <c r="C20">
        <v>3.5928254270000002</v>
      </c>
      <c r="D20">
        <v>6.1960984979999996</v>
      </c>
      <c r="E20">
        <v>6.269989711</v>
      </c>
      <c r="F20">
        <v>35.544714661999997</v>
      </c>
      <c r="G20">
        <v>65.835261240999998</v>
      </c>
      <c r="H20">
        <v>7.5887785999999999E-2</v>
      </c>
      <c r="I20">
        <v>7.4556037000000006E-2</v>
      </c>
      <c r="J20">
        <v>8.0846287000000003E-2</v>
      </c>
      <c r="K20">
        <v>7.2460570000000002E-2</v>
      </c>
    </row>
    <row r="21" spans="2:35" x14ac:dyDescent="0.25">
      <c r="B21" t="s">
        <v>59</v>
      </c>
      <c r="C21">
        <v>3.5381228669999998</v>
      </c>
      <c r="D21">
        <v>6.1494223879999996</v>
      </c>
      <c r="E21">
        <v>6.2971724929999997</v>
      </c>
      <c r="F21">
        <v>35.582753832999998</v>
      </c>
      <c r="G21">
        <v>65.602208770999994</v>
      </c>
      <c r="H21">
        <v>7.1730249999999995E-2</v>
      </c>
      <c r="I21">
        <v>7.0406054999999995E-2</v>
      </c>
      <c r="J21">
        <v>7.0757297999999996E-2</v>
      </c>
      <c r="K21">
        <v>7.0600694000000006E-2</v>
      </c>
    </row>
    <row r="22" spans="2:35" x14ac:dyDescent="0.25">
      <c r="B22" t="s">
        <v>59</v>
      </c>
      <c r="C22">
        <v>3.5112920280000002</v>
      </c>
      <c r="D22">
        <v>6.105327366</v>
      </c>
      <c r="E22">
        <v>6.3129590609999999</v>
      </c>
      <c r="F22">
        <v>36.198749045</v>
      </c>
      <c r="G22">
        <v>66.655036937999995</v>
      </c>
      <c r="H22">
        <v>7.2029697000000004E-2</v>
      </c>
      <c r="I22">
        <v>7.3878751000000006E-2</v>
      </c>
      <c r="J22">
        <v>6.7698322000000005E-2</v>
      </c>
      <c r="K22">
        <v>7.2199585999999996E-2</v>
      </c>
    </row>
    <row r="23" spans="2:35" x14ac:dyDescent="0.25">
      <c r="B23" t="s">
        <v>59</v>
      </c>
      <c r="C23">
        <v>3.58918392</v>
      </c>
      <c r="D23">
        <v>6.1711588239999999</v>
      </c>
      <c r="E23">
        <v>6.5226661239999997</v>
      </c>
      <c r="F23">
        <v>36.358011441999999</v>
      </c>
      <c r="G23">
        <v>68.659641055999998</v>
      </c>
      <c r="H23">
        <v>6.6931308999999994E-2</v>
      </c>
      <c r="I23">
        <v>7.9045562999999999E-2</v>
      </c>
      <c r="J23">
        <v>6.9282852000000006E-2</v>
      </c>
      <c r="K23">
        <v>7.3731939999999996E-2</v>
      </c>
    </row>
    <row r="24" spans="2:35" x14ac:dyDescent="0.25">
      <c r="B24" t="s">
        <v>59</v>
      </c>
      <c r="C24">
        <v>3.5904605009999999</v>
      </c>
      <c r="D24">
        <v>6.2938594920000002</v>
      </c>
      <c r="E24">
        <v>6.3380418350000003</v>
      </c>
      <c r="F24">
        <v>36.749172149000003</v>
      </c>
      <c r="G24">
        <v>68.302161378999998</v>
      </c>
      <c r="H24">
        <v>7.0596656999999993E-2</v>
      </c>
      <c r="I24">
        <v>7.1686915000000004E-2</v>
      </c>
      <c r="J24">
        <v>7.0573573000000001E-2</v>
      </c>
      <c r="K24">
        <v>7.6728054000000004E-2</v>
      </c>
    </row>
    <row r="25" spans="2:35" x14ac:dyDescent="0.25">
      <c r="B25" t="s">
        <v>59</v>
      </c>
      <c r="C25">
        <v>3.6679453120000001</v>
      </c>
      <c r="D25">
        <v>6.2999670160000001</v>
      </c>
      <c r="E25">
        <v>6.2427707579999998</v>
      </c>
      <c r="F25">
        <v>37.276286229999997</v>
      </c>
      <c r="G25">
        <v>69.803819298999997</v>
      </c>
      <c r="H25">
        <v>7.0619817000000001E-2</v>
      </c>
      <c r="I25">
        <v>8.0989750999999999E-2</v>
      </c>
      <c r="J25">
        <v>7.2388588000000004E-2</v>
      </c>
      <c r="K25">
        <v>6.9685474999999997E-2</v>
      </c>
    </row>
    <row r="26" spans="2:35" x14ac:dyDescent="0.25">
      <c r="B26" s="20" t="s">
        <v>41</v>
      </c>
      <c r="C26">
        <f>SUBTOTAL(101,C20:C25)</f>
        <v>3.5816383424999998</v>
      </c>
      <c r="D26" s="2">
        <f t="shared" ref="D26:K26" si="1">SUBTOTAL(101,D20:D25)</f>
        <v>6.2026389306666658</v>
      </c>
      <c r="E26" s="3">
        <f t="shared" si="1"/>
        <v>6.3305999970000002</v>
      </c>
      <c r="F26" s="4">
        <f t="shared" si="1"/>
        <v>36.284947893499996</v>
      </c>
      <c r="G26" s="1">
        <f t="shared" si="1"/>
        <v>67.476354780666654</v>
      </c>
      <c r="H26" s="2">
        <f t="shared" si="1"/>
        <v>7.129925266666666E-2</v>
      </c>
      <c r="I26" s="3">
        <f t="shared" si="1"/>
        <v>7.5093845333333339E-2</v>
      </c>
      <c r="J26" s="4">
        <f t="shared" si="1"/>
        <v>7.1924486666666676E-2</v>
      </c>
      <c r="K26" s="1">
        <f t="shared" si="1"/>
        <v>7.2567719833333336E-2</v>
      </c>
    </row>
    <row r="27" spans="2:35" x14ac:dyDescent="0.25">
      <c r="B27" t="s">
        <v>36</v>
      </c>
      <c r="C27">
        <v>1</v>
      </c>
      <c r="D27" t="str">
        <f>IMDIV(D26,C26)</f>
        <v>1.731788175558</v>
      </c>
      <c r="E27" t="str">
        <f>IMDIV(E26,C26)</f>
        <v>1.76751514017499</v>
      </c>
      <c r="F27" t="str">
        <f>IMDIV(F26,C26)</f>
        <v>10.1308240597438</v>
      </c>
      <c r="G27" t="str">
        <f>IMDIV(G26,C26)</f>
        <v>18.8395221203623</v>
      </c>
      <c r="H27" t="str">
        <f>IMDIV(H26,C26)</f>
        <v>0.019906882227785</v>
      </c>
      <c r="I27" t="str">
        <f>IMDIV(I26,C26)</f>
        <v>0.0209663394660103</v>
      </c>
      <c r="J27" t="str">
        <f>IMDIV(J26,C26)</f>
        <v>0.0200814487083202</v>
      </c>
      <c r="K27" t="str">
        <f>IMDIV(K26,C26)</f>
        <v>0.0202610405892295</v>
      </c>
    </row>
    <row r="30" spans="2:35" x14ac:dyDescent="0.25">
      <c r="B30" t="s">
        <v>54</v>
      </c>
      <c r="F30" s="33" t="s">
        <v>55</v>
      </c>
    </row>
    <row r="31" spans="2:35" x14ac:dyDescent="0.25">
      <c r="B31" t="s">
        <v>170</v>
      </c>
      <c r="C31" s="73" t="s">
        <v>1</v>
      </c>
      <c r="D31" s="73"/>
      <c r="E31" s="73"/>
      <c r="F31" s="73"/>
      <c r="G31" s="73"/>
      <c r="H31" s="72" t="s">
        <v>2</v>
      </c>
      <c r="I31" s="72"/>
      <c r="J31" s="72"/>
      <c r="K31" s="72"/>
    </row>
    <row r="32" spans="2:35" x14ac:dyDescent="0.25">
      <c r="D32" s="74" t="s">
        <v>25</v>
      </c>
      <c r="E32" s="74"/>
      <c r="F32" s="75" t="s">
        <v>23</v>
      </c>
      <c r="G32" s="75"/>
      <c r="H32" s="74" t="s">
        <v>26</v>
      </c>
      <c r="I32" s="74"/>
      <c r="J32" s="75" t="s">
        <v>24</v>
      </c>
      <c r="K32" s="75"/>
      <c r="Q32" s="57" t="s">
        <v>187</v>
      </c>
      <c r="R32" s="57" t="s">
        <v>189</v>
      </c>
      <c r="S32" s="57" t="s">
        <v>200</v>
      </c>
      <c r="T32" s="57" t="s">
        <v>201</v>
      </c>
      <c r="V32">
        <v>1000</v>
      </c>
      <c r="Z32" s="8" t="s">
        <v>107</v>
      </c>
      <c r="AE32" t="s">
        <v>78</v>
      </c>
      <c r="AF32" t="s">
        <v>90</v>
      </c>
      <c r="AG32" t="s">
        <v>207</v>
      </c>
      <c r="AH32" s="8" t="s">
        <v>208</v>
      </c>
      <c r="AI32" t="s">
        <v>204</v>
      </c>
    </row>
    <row r="33" spans="2:35" x14ac:dyDescent="0.25">
      <c r="B33" s="18" t="s">
        <v>0</v>
      </c>
      <c r="C33" s="18" t="s">
        <v>146</v>
      </c>
      <c r="D33" s="57" t="s">
        <v>107</v>
      </c>
      <c r="E33" s="57" t="s">
        <v>108</v>
      </c>
      <c r="F33" s="57" t="s">
        <v>109</v>
      </c>
      <c r="G33" s="57" t="s">
        <v>110</v>
      </c>
      <c r="H33" s="8" t="s">
        <v>142</v>
      </c>
      <c r="I33" s="57" t="s">
        <v>143</v>
      </c>
      <c r="J33" s="57" t="s">
        <v>144</v>
      </c>
      <c r="K33" s="57" t="s">
        <v>145</v>
      </c>
      <c r="P33" s="10" t="s">
        <v>102</v>
      </c>
      <c r="Q33" s="19">
        <v>19.587725666666671</v>
      </c>
      <c r="R33" s="19">
        <v>21.553549500000003</v>
      </c>
      <c r="S33" s="19">
        <v>19.0669535</v>
      </c>
      <c r="T33" s="19">
        <v>18.42370683333333</v>
      </c>
      <c r="U33" t="s">
        <v>101</v>
      </c>
      <c r="Y33" s="10" t="s">
        <v>102</v>
      </c>
      <c r="Z33" s="19">
        <v>19.587725666666671</v>
      </c>
      <c r="AE33" s="10" t="s">
        <v>102</v>
      </c>
      <c r="AF33" s="19">
        <v>19.587725666666671</v>
      </c>
      <c r="AG33" s="40">
        <v>0</v>
      </c>
      <c r="AH33" s="40">
        <v>0</v>
      </c>
      <c r="AI33">
        <v>26.7</v>
      </c>
    </row>
    <row r="34" spans="2:35" x14ac:dyDescent="0.25">
      <c r="B34" t="s">
        <v>56</v>
      </c>
      <c r="C34">
        <v>5.9102297740000003</v>
      </c>
      <c r="D34">
        <v>10.042937474</v>
      </c>
      <c r="E34">
        <v>10.138158035</v>
      </c>
      <c r="F34">
        <v>64.055899384</v>
      </c>
      <c r="G34">
        <v>114.742453359</v>
      </c>
      <c r="H34">
        <v>0.10974397900000001</v>
      </c>
      <c r="I34">
        <v>0.112485263</v>
      </c>
      <c r="J34">
        <v>0.108473665</v>
      </c>
      <c r="K34">
        <v>0.11394618099999999</v>
      </c>
      <c r="P34" s="11" t="s">
        <v>103</v>
      </c>
      <c r="Q34" s="19">
        <v>71.299252666666661</v>
      </c>
      <c r="R34" s="19">
        <v>75.093845333333334</v>
      </c>
      <c r="S34" s="19">
        <v>71.924486666666681</v>
      </c>
      <c r="T34" s="19">
        <v>72.567719833333342</v>
      </c>
      <c r="U34" t="s">
        <v>62</v>
      </c>
      <c r="Y34" s="11" t="s">
        <v>103</v>
      </c>
      <c r="Z34" s="19">
        <v>71.299252666666661</v>
      </c>
      <c r="AE34" s="11" t="s">
        <v>103</v>
      </c>
      <c r="AF34" s="19">
        <v>71.299252666666661</v>
      </c>
      <c r="AG34" s="40">
        <f>(Table3739[[#This Row],[sizes (num)]]/AI33)*100</f>
        <v>400.74906367041206</v>
      </c>
      <c r="AH34" s="40">
        <f>(Table3739[[#This Row],[runtime]]/AF33)*100</f>
        <v>363.99964896383995</v>
      </c>
      <c r="AI34">
        <v>107</v>
      </c>
    </row>
    <row r="35" spans="2:35" x14ac:dyDescent="0.25">
      <c r="B35" t="s">
        <v>56</v>
      </c>
      <c r="C35">
        <v>5.5679449119999997</v>
      </c>
      <c r="D35">
        <v>10.311073016</v>
      </c>
      <c r="E35">
        <v>9.8989669060000001</v>
      </c>
      <c r="F35">
        <v>61.036853368999999</v>
      </c>
      <c r="G35">
        <v>116.495448731</v>
      </c>
      <c r="H35">
        <v>0.107571924</v>
      </c>
      <c r="I35">
        <v>0.10425588600000001</v>
      </c>
      <c r="J35">
        <v>0.12137822700000001</v>
      </c>
      <c r="K35">
        <v>0.110014113</v>
      </c>
      <c r="P35" s="10" t="s">
        <v>104</v>
      </c>
      <c r="Q35" s="19">
        <v>108.82776616666666</v>
      </c>
      <c r="R35" s="19">
        <v>107.42963216666668</v>
      </c>
      <c r="S35" s="19">
        <v>115.41995133333334</v>
      </c>
      <c r="T35" s="19">
        <v>110.39967</v>
      </c>
      <c r="U35" t="s">
        <v>55</v>
      </c>
      <c r="Y35" s="10" t="s">
        <v>104</v>
      </c>
      <c r="Z35" s="19">
        <v>108.82776616666666</v>
      </c>
      <c r="AE35" s="10" t="s">
        <v>104</v>
      </c>
      <c r="AF35" s="19">
        <v>108.82776616666666</v>
      </c>
      <c r="AG35" s="40">
        <f>(Table3739[[#This Row],[sizes (num)]]/AI33)*100</f>
        <v>647.94007490636704</v>
      </c>
      <c r="AH35" s="40">
        <f>(Table3739[[#This Row],[runtime]]/AF33)*100</f>
        <v>555.59163947177308</v>
      </c>
      <c r="AI35">
        <v>173</v>
      </c>
    </row>
    <row r="36" spans="2:35" x14ac:dyDescent="0.25">
      <c r="B36" t="s">
        <v>56</v>
      </c>
      <c r="C36">
        <v>5.6546859400000002</v>
      </c>
      <c r="D36">
        <v>10.257339972</v>
      </c>
      <c r="E36">
        <v>10.57731326</v>
      </c>
      <c r="F36">
        <v>64.292629560999998</v>
      </c>
      <c r="G36">
        <v>113.43538774</v>
      </c>
      <c r="H36">
        <v>0.10700717899999999</v>
      </c>
      <c r="I36">
        <v>0.103633344</v>
      </c>
      <c r="J36">
        <v>0.11315425599999999</v>
      </c>
      <c r="K36">
        <v>0.11226636500000001</v>
      </c>
    </row>
    <row r="37" spans="2:35" x14ac:dyDescent="0.25">
      <c r="B37" t="s">
        <v>56</v>
      </c>
      <c r="C37">
        <v>5.6119875979999998</v>
      </c>
      <c r="D37">
        <v>10.011771431</v>
      </c>
      <c r="E37">
        <v>10.460190170000001</v>
      </c>
      <c r="F37">
        <v>62.855594547999999</v>
      </c>
      <c r="G37">
        <v>113.233318674</v>
      </c>
      <c r="H37">
        <v>0.11035149700000001</v>
      </c>
      <c r="I37">
        <v>0.112207046</v>
      </c>
      <c r="J37">
        <v>0.109444025</v>
      </c>
      <c r="K37">
        <v>0.10951733600000001</v>
      </c>
    </row>
    <row r="38" spans="2:35" x14ac:dyDescent="0.25">
      <c r="B38" t="s">
        <v>56</v>
      </c>
      <c r="C38">
        <v>5.4865310369999998</v>
      </c>
      <c r="D38">
        <v>10.201630656000001</v>
      </c>
      <c r="E38">
        <v>10.242389986999999</v>
      </c>
      <c r="F38">
        <v>62.497356631000002</v>
      </c>
      <c r="G38">
        <v>113.332592013</v>
      </c>
      <c r="H38">
        <v>0.109354143</v>
      </c>
      <c r="I38">
        <v>0.104161111</v>
      </c>
      <c r="J38">
        <v>0.112632939</v>
      </c>
      <c r="K38">
        <v>0.105458235</v>
      </c>
    </row>
    <row r="39" spans="2:35" x14ac:dyDescent="0.25">
      <c r="B39" t="s">
        <v>56</v>
      </c>
      <c r="C39">
        <v>5.8780697569999996</v>
      </c>
      <c r="D39">
        <v>9.9877251959999995</v>
      </c>
      <c r="E39">
        <v>10.063439427</v>
      </c>
      <c r="F39">
        <v>62.911373959999999</v>
      </c>
      <c r="G39">
        <v>113.12612779299999</v>
      </c>
      <c r="H39">
        <v>0.108937875</v>
      </c>
      <c r="I39">
        <v>0.10783514299999999</v>
      </c>
      <c r="J39">
        <v>0.12743659600000001</v>
      </c>
      <c r="K39">
        <v>0.11119579</v>
      </c>
    </row>
    <row r="40" spans="2:35" x14ac:dyDescent="0.25">
      <c r="B40" s="20" t="s">
        <v>41</v>
      </c>
      <c r="C40">
        <f t="shared" ref="C40:K40" si="2">SUBTOTAL(101,C34:C39)</f>
        <v>5.6849081696666666</v>
      </c>
      <c r="D40" s="2">
        <f t="shared" si="2"/>
        <v>10.1354129575</v>
      </c>
      <c r="E40" s="3">
        <f t="shared" si="2"/>
        <v>10.2300762975</v>
      </c>
      <c r="F40" s="4">
        <f>SUBTOTAL(101,F34:F38)</f>
        <v>62.947666698600003</v>
      </c>
      <c r="G40" s="1">
        <f t="shared" si="2"/>
        <v>114.06088805166667</v>
      </c>
      <c r="H40" s="2">
        <f t="shared" si="2"/>
        <v>0.10882776616666666</v>
      </c>
      <c r="I40" s="3">
        <f t="shared" si="2"/>
        <v>0.10742963216666668</v>
      </c>
      <c r="J40" s="4">
        <f t="shared" si="2"/>
        <v>0.11541995133333334</v>
      </c>
      <c r="K40" s="1">
        <f t="shared" si="2"/>
        <v>0.11039967000000001</v>
      </c>
    </row>
    <row r="41" spans="2:35" x14ac:dyDescent="0.25">
      <c r="B41" t="s">
        <v>36</v>
      </c>
      <c r="C41">
        <v>1</v>
      </c>
      <c r="D41" t="str">
        <f>IMDIV(D40,C40)</f>
        <v>1.78286309206896</v>
      </c>
      <c r="E41" t="str">
        <f>IMDIV(E40,C40)</f>
        <v>1.79951478408838</v>
      </c>
      <c r="F41" t="str">
        <f>IMDIV(F40,C40)</f>
        <v>11.0727675487309</v>
      </c>
      <c r="G41" t="str">
        <f>IMDIV(G40,C40)</f>
        <v>20.0638048403787</v>
      </c>
      <c r="H41" t="str">
        <f>IMDIV(H40,C40)</f>
        <v>0.0191432760070507</v>
      </c>
      <c r="I41" t="str">
        <f>IMDIV(I40,C40)</f>
        <v>0.0188973381733562</v>
      </c>
      <c r="J41" t="str">
        <f>IMDIV(J40,C40)</f>
        <v>0.0203028699652858</v>
      </c>
      <c r="K41" t="str">
        <f>IMDIV(K40,C40)</f>
        <v>0.0194197807079922</v>
      </c>
    </row>
    <row r="44" spans="2:35" x14ac:dyDescent="0.25">
      <c r="B44" t="s">
        <v>54</v>
      </c>
      <c r="F44" s="33" t="s">
        <v>181</v>
      </c>
    </row>
    <row r="45" spans="2:35" x14ac:dyDescent="0.25">
      <c r="B45" t="s">
        <v>170</v>
      </c>
      <c r="C45" s="73" t="s">
        <v>1</v>
      </c>
      <c r="D45" s="73"/>
      <c r="E45" s="73"/>
      <c r="F45" s="73"/>
      <c r="G45" s="73"/>
      <c r="H45" s="72" t="s">
        <v>2</v>
      </c>
      <c r="I45" s="72"/>
      <c r="J45" s="72"/>
      <c r="K45" s="72"/>
    </row>
    <row r="46" spans="2:35" x14ac:dyDescent="0.25">
      <c r="D46" s="74" t="s">
        <v>25</v>
      </c>
      <c r="E46" s="74"/>
      <c r="F46" s="75" t="s">
        <v>23</v>
      </c>
      <c r="G46" s="75"/>
      <c r="H46" s="74" t="s">
        <v>26</v>
      </c>
      <c r="I46" s="74"/>
      <c r="J46" s="75" t="s">
        <v>24</v>
      </c>
      <c r="K46" s="75"/>
    </row>
    <row r="47" spans="2:35" x14ac:dyDescent="0.25">
      <c r="B47" t="s">
        <v>0</v>
      </c>
      <c r="C47" t="s">
        <v>146</v>
      </c>
      <c r="D47" s="8" t="s">
        <v>107</v>
      </c>
      <c r="E47" s="8" t="s">
        <v>108</v>
      </c>
      <c r="F47" s="8" t="s">
        <v>109</v>
      </c>
      <c r="G47" s="8" t="s">
        <v>110</v>
      </c>
      <c r="H47" s="8" t="s">
        <v>142</v>
      </c>
      <c r="I47" s="8" t="s">
        <v>143</v>
      </c>
      <c r="J47" s="8" t="s">
        <v>144</v>
      </c>
      <c r="K47" s="8" t="s">
        <v>145</v>
      </c>
    </row>
    <row r="48" spans="2:35" x14ac:dyDescent="0.25">
      <c r="C48">
        <v>5.9102297740000003</v>
      </c>
      <c r="D48">
        <v>9.9617855990000006</v>
      </c>
      <c r="E48">
        <v>10.017863767</v>
      </c>
      <c r="F48">
        <v>34.564343786000002</v>
      </c>
      <c r="G48">
        <v>59.771168441999997</v>
      </c>
    </row>
    <row r="49" spans="2:11" x14ac:dyDescent="0.25">
      <c r="C49">
        <v>5.5679449119999997</v>
      </c>
      <c r="D49">
        <v>9.7506306360000004</v>
      </c>
      <c r="E49">
        <v>10.221097566999999</v>
      </c>
      <c r="F49">
        <v>34.589124003000002</v>
      </c>
      <c r="G49">
        <v>59.666238497999998</v>
      </c>
    </row>
    <row r="50" spans="2:11" x14ac:dyDescent="0.25">
      <c r="C50">
        <v>5.6546859400000002</v>
      </c>
      <c r="D50">
        <v>9.9725136380000006</v>
      </c>
      <c r="E50">
        <v>10.133388995000001</v>
      </c>
      <c r="F50">
        <v>34.796614630000001</v>
      </c>
      <c r="G50">
        <v>61.364880407000001</v>
      </c>
    </row>
    <row r="51" spans="2:11" x14ac:dyDescent="0.25">
      <c r="C51">
        <v>5.6119875979999998</v>
      </c>
      <c r="D51">
        <v>10.129031153</v>
      </c>
      <c r="E51">
        <v>9.9969799800000008</v>
      </c>
      <c r="F51">
        <v>34.588687264999997</v>
      </c>
      <c r="G51">
        <v>56.177230129000002</v>
      </c>
    </row>
    <row r="52" spans="2:11" x14ac:dyDescent="0.25">
      <c r="C52">
        <v>5.4865310369999998</v>
      </c>
      <c r="D52">
        <v>10.001040601</v>
      </c>
      <c r="E52">
        <v>9.8954470420000007</v>
      </c>
      <c r="F52">
        <v>34.419775471999998</v>
      </c>
      <c r="G52">
        <v>56.448573621000001</v>
      </c>
    </row>
    <row r="53" spans="2:11" x14ac:dyDescent="0.25">
      <c r="C53">
        <v>5.8780697569999996</v>
      </c>
      <c r="D53">
        <v>9.8781453680000002</v>
      </c>
      <c r="E53">
        <v>10.24126019</v>
      </c>
      <c r="F53">
        <v>35.202558324999998</v>
      </c>
      <c r="G53">
        <v>56.453696903000001</v>
      </c>
    </row>
    <row r="54" spans="2:11" x14ac:dyDescent="0.25">
      <c r="B54" s="20" t="s">
        <v>41</v>
      </c>
      <c r="C54">
        <f t="shared" ref="C54:E54" si="3">SUBTOTAL(101,C48:C53)</f>
        <v>5.6849081696666666</v>
      </c>
      <c r="D54" s="2">
        <f t="shared" si="3"/>
        <v>9.9488578324999999</v>
      </c>
      <c r="E54" s="3">
        <f t="shared" si="3"/>
        <v>10.084339590166666</v>
      </c>
      <c r="F54" s="4">
        <f>SUBTOTAL(101,F48:F52)</f>
        <v>34.591709031200004</v>
      </c>
      <c r="G54" s="1">
        <f t="shared" ref="G54:K54" si="4">SUBTOTAL(101,G48:G53)</f>
        <v>58.313631333333326</v>
      </c>
      <c r="H54" s="2" t="e">
        <f t="shared" si="4"/>
        <v>#DIV/0!</v>
      </c>
      <c r="I54" s="3" t="e">
        <f t="shared" si="4"/>
        <v>#DIV/0!</v>
      </c>
      <c r="J54" s="4" t="e">
        <f t="shared" si="4"/>
        <v>#DIV/0!</v>
      </c>
      <c r="K54" s="1" t="e">
        <f t="shared" si="4"/>
        <v>#DIV/0!</v>
      </c>
    </row>
    <row r="55" spans="2:11" x14ac:dyDescent="0.25">
      <c r="B55" t="s">
        <v>36</v>
      </c>
      <c r="C55">
        <v>1</v>
      </c>
      <c r="D55" t="str">
        <f>IMDIV(D54,C54)</f>
        <v>1.75004723657363</v>
      </c>
      <c r="E55" t="str">
        <f>IMDIV(E54,C54)</f>
        <v>1.77387906527221</v>
      </c>
      <c r="F55" t="str">
        <f>IMDIV(F54,C54)</f>
        <v>6.08483162767223</v>
      </c>
      <c r="G55" t="str">
        <f>IMDIV(G54,C54)</f>
        <v>10.2576206321997</v>
      </c>
      <c r="H55" t="e">
        <f>IMDIV(H54,C54)</f>
        <v>#DIV/0!</v>
      </c>
      <c r="I55" t="e">
        <f>IMDIV(I54,C54)</f>
        <v>#DIV/0!</v>
      </c>
      <c r="J55" t="e">
        <f>IMDIV(J54,C54)</f>
        <v>#DIV/0!</v>
      </c>
      <c r="K55" t="e">
        <f>IMDIV(K54,C54)</f>
        <v>#DIV/0!</v>
      </c>
    </row>
    <row r="58" spans="2:11" x14ac:dyDescent="0.25">
      <c r="B58" t="s">
        <v>54</v>
      </c>
      <c r="F58" s="33" t="s">
        <v>182</v>
      </c>
    </row>
    <row r="59" spans="2:11" x14ac:dyDescent="0.25">
      <c r="B59" t="s">
        <v>170</v>
      </c>
      <c r="C59" s="73" t="s">
        <v>1</v>
      </c>
      <c r="D59" s="73"/>
      <c r="E59" s="73"/>
      <c r="F59" s="73"/>
      <c r="G59" s="73"/>
      <c r="H59" s="72" t="s">
        <v>2</v>
      </c>
      <c r="I59" s="72"/>
      <c r="J59" s="72"/>
      <c r="K59" s="72"/>
    </row>
    <row r="60" spans="2:11" x14ac:dyDescent="0.25">
      <c r="D60" s="74" t="s">
        <v>25</v>
      </c>
      <c r="E60" s="74"/>
      <c r="F60" s="75" t="s">
        <v>23</v>
      </c>
      <c r="G60" s="75"/>
      <c r="H60" s="74" t="s">
        <v>26</v>
      </c>
      <c r="I60" s="74"/>
      <c r="J60" s="75" t="s">
        <v>24</v>
      </c>
      <c r="K60" s="75"/>
    </row>
    <row r="61" spans="2:11" x14ac:dyDescent="0.25">
      <c r="B61" t="s">
        <v>0</v>
      </c>
      <c r="C61" t="s">
        <v>146</v>
      </c>
      <c r="D61" s="8" t="s">
        <v>107</v>
      </c>
      <c r="E61" s="8" t="s">
        <v>108</v>
      </c>
      <c r="F61" s="8" t="s">
        <v>109</v>
      </c>
      <c r="G61" s="8" t="s">
        <v>110</v>
      </c>
      <c r="H61" s="8" t="s">
        <v>142</v>
      </c>
      <c r="I61" s="8" t="s">
        <v>143</v>
      </c>
      <c r="J61" s="8" t="s">
        <v>144</v>
      </c>
      <c r="K61" s="8" t="s">
        <v>145</v>
      </c>
    </row>
    <row r="62" spans="2:11" x14ac:dyDescent="0.25">
      <c r="C62">
        <v>5.9102297740000003</v>
      </c>
      <c r="D62">
        <v>10.668705362000001</v>
      </c>
      <c r="E62">
        <v>9.9947473440000003</v>
      </c>
      <c r="F62">
        <v>10.29180609</v>
      </c>
      <c r="G62">
        <v>10.008750456</v>
      </c>
    </row>
    <row r="63" spans="2:11" x14ac:dyDescent="0.25">
      <c r="C63">
        <v>5.5679449119999997</v>
      </c>
      <c r="D63">
        <v>10.079537155000001</v>
      </c>
      <c r="E63">
        <v>9.9291103990000007</v>
      </c>
      <c r="F63">
        <v>10.219150894</v>
      </c>
      <c r="G63">
        <v>10.169203725999999</v>
      </c>
    </row>
    <row r="64" spans="2:11" x14ac:dyDescent="0.25">
      <c r="C64">
        <v>5.6546859400000002</v>
      </c>
      <c r="D64">
        <v>10.186246197999999</v>
      </c>
      <c r="E64">
        <v>9.9921154219999995</v>
      </c>
      <c r="F64">
        <v>10.004292869</v>
      </c>
      <c r="G64">
        <v>9.8228098779999993</v>
      </c>
    </row>
    <row r="65" spans="2:11" x14ac:dyDescent="0.25">
      <c r="C65">
        <v>5.6119875979999998</v>
      </c>
      <c r="D65">
        <v>10.171018201000001</v>
      </c>
      <c r="E65">
        <v>10.151825367000001</v>
      </c>
      <c r="F65">
        <v>10.214016275000001</v>
      </c>
      <c r="G65">
        <v>9.797575235</v>
      </c>
    </row>
    <row r="66" spans="2:11" x14ac:dyDescent="0.25">
      <c r="C66">
        <v>5.4865310369999998</v>
      </c>
      <c r="D66">
        <v>10.012844515999999</v>
      </c>
      <c r="E66">
        <v>10.068440558000001</v>
      </c>
      <c r="F66">
        <v>10.014250212</v>
      </c>
      <c r="G66">
        <v>9.9575667029999995</v>
      </c>
    </row>
    <row r="67" spans="2:11" x14ac:dyDescent="0.25">
      <c r="C67">
        <v>5.8780697569999996</v>
      </c>
      <c r="D67">
        <v>10.596725306</v>
      </c>
      <c r="E67">
        <v>9.9893502569999999</v>
      </c>
      <c r="F67">
        <v>10.216674957</v>
      </c>
      <c r="G67">
        <v>9.8592026120000007</v>
      </c>
    </row>
    <row r="68" spans="2:11" x14ac:dyDescent="0.25">
      <c r="B68" s="20" t="s">
        <v>41</v>
      </c>
      <c r="C68">
        <f t="shared" ref="C68:E68" si="5">SUBTOTAL(101,C62:C67)</f>
        <v>5.6849081696666666</v>
      </c>
      <c r="D68" s="2">
        <f t="shared" si="5"/>
        <v>10.285846123000001</v>
      </c>
      <c r="E68" s="3">
        <f t="shared" si="5"/>
        <v>10.020931557833332</v>
      </c>
      <c r="F68" s="4">
        <f>SUBTOTAL(101,F62:F66)</f>
        <v>10.148703268</v>
      </c>
      <c r="G68" s="1">
        <f t="shared" ref="G68:K68" si="6">SUBTOTAL(101,G62:G67)</f>
        <v>9.9358514350000018</v>
      </c>
      <c r="H68" s="2" t="e">
        <f t="shared" si="6"/>
        <v>#DIV/0!</v>
      </c>
      <c r="I68" s="3" t="e">
        <f t="shared" si="6"/>
        <v>#DIV/0!</v>
      </c>
      <c r="J68" s="4" t="e">
        <f t="shared" si="6"/>
        <v>#DIV/0!</v>
      </c>
      <c r="K68" s="1" t="e">
        <f t="shared" si="6"/>
        <v>#DIV/0!</v>
      </c>
    </row>
    <row r="69" spans="2:11" x14ac:dyDescent="0.25">
      <c r="B69" t="s">
        <v>36</v>
      </c>
      <c r="C69">
        <v>1</v>
      </c>
      <c r="D69" t="str">
        <f>IMDIV(D68,C68)</f>
        <v>1.80932493824313</v>
      </c>
      <c r="E69" t="str">
        <f>IMDIV(E68,C68)</f>
        <v>1.76272531741193</v>
      </c>
      <c r="F69" t="str">
        <f>IMDIV(F68,C68)</f>
        <v>1.78520091532016</v>
      </c>
      <c r="G69" t="str">
        <f>IMDIV(G68,C68)</f>
        <v>1.74775935485033</v>
      </c>
      <c r="H69" t="e">
        <f>IMDIV(H68,C68)</f>
        <v>#DIV/0!</v>
      </c>
      <c r="I69" t="e">
        <f>IMDIV(I68,C68)</f>
        <v>#DIV/0!</v>
      </c>
      <c r="J69" t="e">
        <f>IMDIV(J68,C68)</f>
        <v>#DIV/0!</v>
      </c>
      <c r="K69" t="e">
        <f>IMDIV(K68,C68)</f>
        <v>#DIV/0!</v>
      </c>
    </row>
  </sheetData>
  <mergeCells count="30">
    <mergeCell ref="C59:G59"/>
    <mergeCell ref="H59:K59"/>
    <mergeCell ref="D60:E60"/>
    <mergeCell ref="F60:G60"/>
    <mergeCell ref="H60:I60"/>
    <mergeCell ref="J60:K60"/>
    <mergeCell ref="C45:G45"/>
    <mergeCell ref="H45:K45"/>
    <mergeCell ref="D46:E46"/>
    <mergeCell ref="F46:G46"/>
    <mergeCell ref="H46:I46"/>
    <mergeCell ref="J46:K46"/>
    <mergeCell ref="C3:G3"/>
    <mergeCell ref="H3:K3"/>
    <mergeCell ref="D4:E4"/>
    <mergeCell ref="F4:G4"/>
    <mergeCell ref="H4:I4"/>
    <mergeCell ref="J4:K4"/>
    <mergeCell ref="C17:G17"/>
    <mergeCell ref="H17:K17"/>
    <mergeCell ref="D18:E18"/>
    <mergeCell ref="F18:G18"/>
    <mergeCell ref="H18:I18"/>
    <mergeCell ref="J18:K18"/>
    <mergeCell ref="C31:G31"/>
    <mergeCell ref="H31:K31"/>
    <mergeCell ref="D32:E32"/>
    <mergeCell ref="F32:G32"/>
    <mergeCell ref="H32:I32"/>
    <mergeCell ref="J32:K32"/>
  </mergeCells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0B55-CCD2-465F-BA9B-2C52E11B683F}">
  <dimension ref="B1:W81"/>
  <sheetViews>
    <sheetView topLeftCell="H1" zoomScale="130" zoomScaleNormal="130" workbookViewId="0">
      <selection activeCell="E47" sqref="E47"/>
    </sheetView>
  </sheetViews>
  <sheetFormatPr defaultRowHeight="15" x14ac:dyDescent="0.25"/>
  <cols>
    <col min="2" max="8" width="21.85546875" customWidth="1"/>
    <col min="10" max="21" width="13.5703125" customWidth="1"/>
  </cols>
  <sheetData>
    <row r="1" spans="2:23" x14ac:dyDescent="0.25">
      <c r="B1" s="33" t="s">
        <v>64</v>
      </c>
    </row>
    <row r="2" spans="2:23" x14ac:dyDescent="0.25">
      <c r="J2" s="39" t="s">
        <v>89</v>
      </c>
      <c r="K2" s="36"/>
    </row>
    <row r="3" spans="2:23" x14ac:dyDescent="0.25">
      <c r="B3" t="s">
        <v>63</v>
      </c>
      <c r="C3" s="38">
        <v>0.12592176450000001</v>
      </c>
    </row>
    <row r="4" spans="2:23" x14ac:dyDescent="0.25">
      <c r="B4" t="s">
        <v>34</v>
      </c>
      <c r="C4" t="s">
        <v>150</v>
      </c>
      <c r="E4" t="s">
        <v>71</v>
      </c>
      <c r="Q4">
        <v>1000</v>
      </c>
    </row>
    <row r="5" spans="2:23" x14ac:dyDescent="0.25">
      <c r="B5" t="s">
        <v>170</v>
      </c>
      <c r="C5" s="73"/>
      <c r="D5" s="73"/>
      <c r="E5" s="73"/>
      <c r="F5" s="72" t="s">
        <v>2</v>
      </c>
      <c r="G5" s="72"/>
      <c r="H5" s="72"/>
      <c r="M5" s="8" t="s">
        <v>92</v>
      </c>
      <c r="N5" s="8" t="s">
        <v>93</v>
      </c>
      <c r="O5" s="8" t="s">
        <v>94</v>
      </c>
      <c r="S5" s="8" t="s">
        <v>92</v>
      </c>
      <c r="T5" s="8" t="s">
        <v>93</v>
      </c>
      <c r="U5" s="8" t="s">
        <v>94</v>
      </c>
    </row>
    <row r="6" spans="2:23" x14ac:dyDescent="0.25">
      <c r="B6" s="35" t="s">
        <v>65</v>
      </c>
      <c r="C6" s="6">
        <v>2</v>
      </c>
      <c r="D6" s="6">
        <v>17</v>
      </c>
      <c r="E6" s="6">
        <v>179</v>
      </c>
      <c r="F6" s="34">
        <v>2</v>
      </c>
      <c r="G6" s="34">
        <v>17</v>
      </c>
      <c r="H6" s="34">
        <v>179</v>
      </c>
      <c r="L6" t="s">
        <v>119</v>
      </c>
      <c r="M6">
        <v>2</v>
      </c>
      <c r="N6">
        <v>17</v>
      </c>
      <c r="O6">
        <v>179</v>
      </c>
      <c r="R6" t="s">
        <v>91</v>
      </c>
      <c r="S6">
        <v>3</v>
      </c>
      <c r="T6">
        <v>33</v>
      </c>
      <c r="U6">
        <v>333</v>
      </c>
    </row>
    <row r="7" spans="2:23" x14ac:dyDescent="0.25">
      <c r="B7" t="s">
        <v>78</v>
      </c>
      <c r="C7" t="s">
        <v>72</v>
      </c>
      <c r="D7" t="s">
        <v>73</v>
      </c>
      <c r="E7" t="s">
        <v>74</v>
      </c>
      <c r="F7" t="s">
        <v>75</v>
      </c>
      <c r="G7" t="s">
        <v>76</v>
      </c>
      <c r="H7" t="s">
        <v>77</v>
      </c>
      <c r="L7" t="s">
        <v>118</v>
      </c>
      <c r="M7" s="19">
        <v>1.0518063333333332</v>
      </c>
      <c r="N7" s="19">
        <v>1.7402051666666667</v>
      </c>
      <c r="O7" s="19">
        <v>65.120055166666646</v>
      </c>
      <c r="R7" t="s">
        <v>90</v>
      </c>
      <c r="S7" s="40">
        <v>226.09778216666666</v>
      </c>
      <c r="T7" s="40">
        <v>204.72371083333331</v>
      </c>
      <c r="U7" s="40">
        <v>199.78208833333332</v>
      </c>
    </row>
    <row r="8" spans="2:23" x14ac:dyDescent="0.25">
      <c r="B8" t="s">
        <v>67</v>
      </c>
      <c r="C8">
        <v>0.2229786</v>
      </c>
      <c r="D8">
        <v>0.20331475900000001</v>
      </c>
      <c r="E8">
        <v>0.19680884200000001</v>
      </c>
      <c r="F8">
        <v>1.05576E-3</v>
      </c>
      <c r="G8">
        <v>1.6872899999999999E-3</v>
      </c>
      <c r="H8">
        <v>6.5676114999999993E-2</v>
      </c>
      <c r="L8" t="s">
        <v>116</v>
      </c>
      <c r="N8">
        <f>(N7-M7)/M7 * 100 / (T6-S6)</f>
        <v>2.181640008294726</v>
      </c>
      <c r="O8">
        <f>(O7-N7)/N7 *100 / (U6-T6)</f>
        <v>12.140302230646938</v>
      </c>
      <c r="P8">
        <f>AVERAGE(N8:O8)</f>
        <v>7.1609711194708323</v>
      </c>
      <c r="Q8" t="s">
        <v>117</v>
      </c>
      <c r="R8" t="s">
        <v>114</v>
      </c>
      <c r="T8">
        <f>(T7-S7)/S7 * 100 / (T6-S6)</f>
        <v>-0.31511545032283977</v>
      </c>
      <c r="U8">
        <f>(U7-T7)/T7 * 100 / (U6-T6)</f>
        <v>-8.0460025528796657E-3</v>
      </c>
      <c r="V8">
        <f>AVERAGE(T8:U8)</f>
        <v>-0.16158072643785973</v>
      </c>
      <c r="W8" t="s">
        <v>117</v>
      </c>
    </row>
    <row r="9" spans="2:23" x14ac:dyDescent="0.25">
      <c r="B9" t="s">
        <v>67</v>
      </c>
      <c r="C9">
        <v>0.23813614799999999</v>
      </c>
      <c r="D9">
        <v>0.201045533</v>
      </c>
      <c r="E9">
        <v>0.198547052</v>
      </c>
      <c r="F9">
        <v>1.073357E-3</v>
      </c>
      <c r="G9">
        <v>1.58891E-3</v>
      </c>
      <c r="H9">
        <v>6.4799419999999996E-2</v>
      </c>
    </row>
    <row r="10" spans="2:23" x14ac:dyDescent="0.25">
      <c r="B10" t="s">
        <v>67</v>
      </c>
      <c r="C10">
        <v>0.22576689699999999</v>
      </c>
      <c r="D10">
        <v>0.20497212200000001</v>
      </c>
      <c r="E10">
        <v>0.197940538</v>
      </c>
      <c r="F10">
        <v>1.030743E-3</v>
      </c>
      <c r="G10">
        <v>1.703305E-3</v>
      </c>
      <c r="H10">
        <v>6.6243540000000004E-2</v>
      </c>
    </row>
    <row r="11" spans="2:23" x14ac:dyDescent="0.25">
      <c r="B11" t="s">
        <v>67</v>
      </c>
      <c r="C11">
        <v>0.218390695</v>
      </c>
      <c r="D11">
        <v>0.21697467600000001</v>
      </c>
      <c r="E11">
        <v>0.20262912</v>
      </c>
      <c r="F11">
        <v>1.083007E-3</v>
      </c>
      <c r="G11">
        <v>1.790502E-3</v>
      </c>
      <c r="H11">
        <v>6.6107736E-2</v>
      </c>
    </row>
    <row r="12" spans="2:23" x14ac:dyDescent="0.25">
      <c r="B12" t="s">
        <v>67</v>
      </c>
      <c r="C12">
        <v>0.22352297400000001</v>
      </c>
      <c r="D12">
        <v>0.198396251</v>
      </c>
      <c r="E12">
        <v>0.20147087599999999</v>
      </c>
      <c r="F12">
        <v>1.059366E-3</v>
      </c>
      <c r="G12">
        <v>1.8436170000000001E-3</v>
      </c>
      <c r="H12">
        <v>6.3959887000000007E-2</v>
      </c>
    </row>
    <row r="13" spans="2:23" x14ac:dyDescent="0.25">
      <c r="B13" t="s">
        <v>67</v>
      </c>
      <c r="C13">
        <v>0.22779137899999999</v>
      </c>
      <c r="D13">
        <v>0.203638924</v>
      </c>
      <c r="E13">
        <v>0.201296102</v>
      </c>
      <c r="F13">
        <v>1.0086050000000001E-3</v>
      </c>
      <c r="G13">
        <v>1.827607E-3</v>
      </c>
      <c r="H13">
        <v>6.3933633000000004E-2</v>
      </c>
    </row>
    <row r="14" spans="2:23" x14ac:dyDescent="0.25">
      <c r="B14" s="20" t="s">
        <v>41</v>
      </c>
      <c r="C14" s="2">
        <f t="shared" ref="C14:H14" si="0">SUBTOTAL(101,C8:C13)</f>
        <v>0.22609778216666665</v>
      </c>
      <c r="D14" s="3">
        <f t="shared" si="0"/>
        <v>0.20472371083333332</v>
      </c>
      <c r="E14" s="4">
        <f t="shared" si="0"/>
        <v>0.19978208833333333</v>
      </c>
      <c r="F14" s="2">
        <f t="shared" si="0"/>
        <v>1.0518063333333331E-3</v>
      </c>
      <c r="G14" s="3">
        <f t="shared" si="0"/>
        <v>1.7402051666666667E-3</v>
      </c>
      <c r="H14" s="4">
        <f t="shared" si="0"/>
        <v>6.5120055166666649E-2</v>
      </c>
    </row>
    <row r="15" spans="2:23" x14ac:dyDescent="0.25">
      <c r="B15" t="s">
        <v>88</v>
      </c>
      <c r="C15" t="str">
        <f>IMDIV(C14,C3)</f>
        <v>1.79554172437495</v>
      </c>
      <c r="D15" t="str">
        <f>IMDIV(D14,C3)</f>
        <v>1.62580084265999</v>
      </c>
      <c r="E15" t="str">
        <f>IMDIV(E14,C3)</f>
        <v>1.58655724946845</v>
      </c>
      <c r="F15" t="str">
        <f>IMDIV(F14,C3)</f>
        <v>0.00835285573951224</v>
      </c>
      <c r="G15" t="str">
        <f>IMDIV(G14,C3)</f>
        <v>0.0138197330189625</v>
      </c>
      <c r="H15" t="str">
        <f>IMDIV(H14,C3)</f>
        <v>0.517146939810128</v>
      </c>
    </row>
    <row r="18" spans="2:23" x14ac:dyDescent="0.25">
      <c r="B18" t="s">
        <v>66</v>
      </c>
    </row>
    <row r="19" spans="2:23" x14ac:dyDescent="0.25">
      <c r="B19" t="s">
        <v>47</v>
      </c>
      <c r="C19" t="s">
        <v>141</v>
      </c>
      <c r="E19" t="s">
        <v>70</v>
      </c>
    </row>
    <row r="20" spans="2:23" x14ac:dyDescent="0.25">
      <c r="B20" t="s">
        <v>170</v>
      </c>
      <c r="C20" s="73"/>
      <c r="D20" s="73"/>
      <c r="E20" s="73"/>
      <c r="F20" s="72" t="s">
        <v>2</v>
      </c>
      <c r="G20" s="72"/>
      <c r="H20" s="72"/>
    </row>
    <row r="21" spans="2:23" x14ac:dyDescent="0.25">
      <c r="B21" s="35" t="s">
        <v>65</v>
      </c>
      <c r="C21" s="6">
        <v>2</v>
      </c>
      <c r="D21" s="6">
        <v>17</v>
      </c>
      <c r="E21" s="6">
        <v>179</v>
      </c>
      <c r="F21" s="34">
        <v>2</v>
      </c>
      <c r="G21" s="34">
        <v>17</v>
      </c>
      <c r="H21" s="34">
        <v>179</v>
      </c>
    </row>
    <row r="22" spans="2:23" x14ac:dyDescent="0.25">
      <c r="B22" t="s">
        <v>78</v>
      </c>
      <c r="C22" t="s">
        <v>72</v>
      </c>
      <c r="D22" t="s">
        <v>73</v>
      </c>
      <c r="E22" t="s">
        <v>74</v>
      </c>
      <c r="F22" t="s">
        <v>75</v>
      </c>
      <c r="G22" t="s">
        <v>76</v>
      </c>
      <c r="H22" t="s">
        <v>77</v>
      </c>
    </row>
    <row r="23" spans="2:23" x14ac:dyDescent="0.25">
      <c r="B23" t="s">
        <v>67</v>
      </c>
      <c r="C23">
        <v>0.13846797999999999</v>
      </c>
      <c r="D23">
        <v>0.11215238900000001</v>
      </c>
      <c r="E23">
        <v>0.11155625</v>
      </c>
      <c r="F23">
        <v>2.0404799999999999E-3</v>
      </c>
      <c r="G23">
        <v>2.383975E-3</v>
      </c>
      <c r="H23">
        <v>3.1041506999999999E-2</v>
      </c>
    </row>
    <row r="24" spans="2:23" x14ac:dyDescent="0.25">
      <c r="B24" t="s">
        <v>67</v>
      </c>
      <c r="C24">
        <v>0.14140423399999999</v>
      </c>
      <c r="D24">
        <v>0.11167669299999999</v>
      </c>
      <c r="E24">
        <v>0.10207228</v>
      </c>
      <c r="F24">
        <v>1.8626059999999999E-3</v>
      </c>
      <c r="G24">
        <v>2.2476839999999998E-3</v>
      </c>
      <c r="H24">
        <v>2.8867660999999999E-2</v>
      </c>
    </row>
    <row r="25" spans="2:23" x14ac:dyDescent="0.25">
      <c r="B25" t="s">
        <v>67</v>
      </c>
      <c r="C25">
        <v>0.15433750800000001</v>
      </c>
      <c r="D25">
        <v>0.13574539099999999</v>
      </c>
      <c r="E25">
        <v>0.10290595800000001</v>
      </c>
      <c r="F25">
        <v>2.0071389999999998E-3</v>
      </c>
      <c r="G25">
        <v>2.2156300000000001E-3</v>
      </c>
      <c r="H25">
        <v>3.2541025000000001E-2</v>
      </c>
    </row>
    <row r="26" spans="2:23" x14ac:dyDescent="0.25">
      <c r="B26" t="s">
        <v>67</v>
      </c>
      <c r="C26">
        <v>0.15620342600000001</v>
      </c>
      <c r="D26">
        <v>0.120407478</v>
      </c>
      <c r="E26">
        <v>0.107196159</v>
      </c>
      <c r="F26">
        <v>2.083204E-3</v>
      </c>
      <c r="G26">
        <v>2.2724379999999999E-3</v>
      </c>
      <c r="H26">
        <v>3.1562014999999999E-2</v>
      </c>
      <c r="M26" s="8" t="s">
        <v>92</v>
      </c>
      <c r="N26" s="8" t="s">
        <v>93</v>
      </c>
      <c r="O26" s="8" t="s">
        <v>94</v>
      </c>
      <c r="S26" s="8" t="s">
        <v>92</v>
      </c>
      <c r="T26" s="8" t="s">
        <v>93</v>
      </c>
      <c r="U26" s="8" t="s">
        <v>94</v>
      </c>
    </row>
    <row r="27" spans="2:23" x14ac:dyDescent="0.25">
      <c r="B27" t="s">
        <v>67</v>
      </c>
      <c r="C27">
        <v>0.141448818</v>
      </c>
      <c r="D27">
        <v>0.120861779</v>
      </c>
      <c r="E27">
        <v>0.108090902</v>
      </c>
      <c r="F27">
        <v>1.904621E-3</v>
      </c>
      <c r="G27">
        <v>2.2136299999999999E-3</v>
      </c>
      <c r="H27">
        <v>2.9870645000000001E-2</v>
      </c>
      <c r="L27" t="s">
        <v>119</v>
      </c>
      <c r="M27">
        <v>2</v>
      </c>
      <c r="N27">
        <v>17</v>
      </c>
      <c r="O27">
        <v>179</v>
      </c>
      <c r="R27" t="s">
        <v>91</v>
      </c>
      <c r="S27">
        <v>3</v>
      </c>
      <c r="T27">
        <v>33</v>
      </c>
      <c r="U27">
        <v>333</v>
      </c>
    </row>
    <row r="28" spans="2:23" x14ac:dyDescent="0.25">
      <c r="B28" t="s">
        <v>67</v>
      </c>
      <c r="C28">
        <v>0.14306766000000001</v>
      </c>
      <c r="D28">
        <v>0.11652931399999999</v>
      </c>
      <c r="E28">
        <v>0.11115259700000001</v>
      </c>
      <c r="F28">
        <v>1.8181759999999999E-3</v>
      </c>
      <c r="G28">
        <v>2.5108249999999999E-3</v>
      </c>
      <c r="H28">
        <v>3.4406462999999998E-2</v>
      </c>
      <c r="L28" t="s">
        <v>118</v>
      </c>
      <c r="M28" s="19">
        <v>1.9527043333333334</v>
      </c>
      <c r="N28" s="19">
        <v>2.3073636666666664</v>
      </c>
      <c r="O28" s="19">
        <v>31.381552666666668</v>
      </c>
      <c r="R28" t="s">
        <v>90</v>
      </c>
      <c r="S28" s="40">
        <v>145.82160433333334</v>
      </c>
      <c r="T28" s="40">
        <v>119.56217400000001</v>
      </c>
      <c r="U28" s="40">
        <v>107.16235766666667</v>
      </c>
    </row>
    <row r="29" spans="2:23" x14ac:dyDescent="0.25">
      <c r="B29" s="20" t="s">
        <v>41</v>
      </c>
      <c r="C29" s="2">
        <f t="shared" ref="C29:H29" si="1">SUBTOTAL(101,C23:C28)</f>
        <v>0.14582160433333333</v>
      </c>
      <c r="D29" s="3">
        <f t="shared" si="1"/>
        <v>0.11956217400000001</v>
      </c>
      <c r="E29" s="4">
        <f t="shared" si="1"/>
        <v>0.10716235766666667</v>
      </c>
      <c r="F29" s="2">
        <f t="shared" si="1"/>
        <v>1.9527043333333334E-3</v>
      </c>
      <c r="G29" s="3">
        <f t="shared" si="1"/>
        <v>2.3073636666666665E-3</v>
      </c>
      <c r="H29" s="4">
        <f t="shared" si="1"/>
        <v>3.1381552666666666E-2</v>
      </c>
      <c r="L29" t="s">
        <v>116</v>
      </c>
      <c r="N29">
        <f>(N28-M28)/M28 * 100 / (T27-S27)</f>
        <v>0.60541565745374493</v>
      </c>
      <c r="O29">
        <f>(O28-N28)/N28 * 100 / (U27-T27)</f>
        <v>4.2002032333871373</v>
      </c>
      <c r="P29">
        <f>AVERAGE(N29:O29)</f>
        <v>2.4028094454204409</v>
      </c>
      <c r="Q29" t="s">
        <v>117</v>
      </c>
      <c r="R29" t="s">
        <v>114</v>
      </c>
      <c r="T29">
        <f>(T28-S28)/S28 * 100 / (T27-S27)</f>
        <v>-0.60026382815235313</v>
      </c>
      <c r="U29">
        <f>(U28-T28)/T28 * 100 / (U27-T27)</f>
        <v>-3.4570064869438685E-2</v>
      </c>
      <c r="V29">
        <f>AVERAGE(T29:U29)</f>
        <v>-0.31741694651089591</v>
      </c>
      <c r="W29" t="s">
        <v>117</v>
      </c>
    </row>
    <row r="32" spans="2:23" x14ac:dyDescent="0.25">
      <c r="B32" t="s">
        <v>68</v>
      </c>
    </row>
    <row r="33" spans="2:21" x14ac:dyDescent="0.25">
      <c r="B33" t="s">
        <v>54</v>
      </c>
      <c r="C33" t="s">
        <v>55</v>
      </c>
      <c r="E33" t="s">
        <v>69</v>
      </c>
    </row>
    <row r="34" spans="2:21" x14ac:dyDescent="0.25">
      <c r="B34" t="s">
        <v>170</v>
      </c>
      <c r="C34" s="73"/>
      <c r="D34" s="73"/>
      <c r="E34" s="73"/>
      <c r="F34" s="72" t="s">
        <v>2</v>
      </c>
      <c r="G34" s="72"/>
      <c r="H34" s="72"/>
    </row>
    <row r="35" spans="2:21" x14ac:dyDescent="0.25">
      <c r="B35" s="35" t="s">
        <v>65</v>
      </c>
      <c r="C35" s="6">
        <v>2</v>
      </c>
      <c r="D35" s="6">
        <v>23</v>
      </c>
      <c r="E35" s="6">
        <v>308</v>
      </c>
      <c r="F35" s="34">
        <v>2</v>
      </c>
      <c r="G35" s="34">
        <v>23</v>
      </c>
      <c r="H35" s="34">
        <v>308</v>
      </c>
    </row>
    <row r="36" spans="2:21" x14ac:dyDescent="0.25">
      <c r="B36" t="s">
        <v>78</v>
      </c>
      <c r="C36" t="s">
        <v>72</v>
      </c>
      <c r="D36" t="s">
        <v>73</v>
      </c>
      <c r="E36" t="s">
        <v>74</v>
      </c>
      <c r="F36" t="s">
        <v>75</v>
      </c>
      <c r="G36" t="s">
        <v>76</v>
      </c>
      <c r="H36" t="s">
        <v>77</v>
      </c>
    </row>
    <row r="37" spans="2:21" x14ac:dyDescent="0.25">
      <c r="B37" t="s">
        <v>56</v>
      </c>
      <c r="C37">
        <v>27.980197863000001</v>
      </c>
      <c r="D37">
        <v>11.685616651</v>
      </c>
      <c r="E37">
        <v>10.445397462000001</v>
      </c>
      <c r="F37">
        <v>0.115791859</v>
      </c>
      <c r="G37">
        <v>0.15615332300000001</v>
      </c>
      <c r="H37">
        <v>0.72715200499999999</v>
      </c>
    </row>
    <row r="38" spans="2:21" x14ac:dyDescent="0.25">
      <c r="B38" t="s">
        <v>56</v>
      </c>
      <c r="C38">
        <v>29.390427244000001</v>
      </c>
      <c r="D38">
        <v>12.304976428</v>
      </c>
      <c r="E38">
        <v>10.979954449999999</v>
      </c>
      <c r="F38">
        <v>0.14976305000000001</v>
      </c>
      <c r="G38">
        <v>0.173475873</v>
      </c>
      <c r="H38">
        <v>0.77137987399999997</v>
      </c>
    </row>
    <row r="39" spans="2:21" x14ac:dyDescent="0.25">
      <c r="B39" t="s">
        <v>56</v>
      </c>
      <c r="C39">
        <v>28.566627987</v>
      </c>
      <c r="D39">
        <v>11.822630769</v>
      </c>
      <c r="E39">
        <v>10.715025975</v>
      </c>
      <c r="F39">
        <v>0.12866329900000001</v>
      </c>
      <c r="G39">
        <v>0.15545450899999999</v>
      </c>
      <c r="H39">
        <v>0.73546485800000005</v>
      </c>
    </row>
    <row r="40" spans="2:21" x14ac:dyDescent="0.25">
      <c r="B40" t="s">
        <v>56</v>
      </c>
      <c r="C40">
        <v>28.482120954999999</v>
      </c>
      <c r="D40">
        <v>12.587985159</v>
      </c>
      <c r="E40">
        <v>10.594542642</v>
      </c>
      <c r="F40">
        <v>0.11524313899999999</v>
      </c>
      <c r="G40">
        <v>0.17758378</v>
      </c>
      <c r="H40">
        <v>0.72003547599999995</v>
      </c>
    </row>
    <row r="41" spans="2:21" x14ac:dyDescent="0.25">
      <c r="B41" t="s">
        <v>56</v>
      </c>
      <c r="C41">
        <v>29.140274206000001</v>
      </c>
      <c r="D41">
        <v>11.928707615</v>
      </c>
      <c r="E41">
        <v>10.315125921</v>
      </c>
      <c r="F41">
        <v>0.131583643</v>
      </c>
      <c r="G41">
        <v>0.172406488</v>
      </c>
      <c r="H41">
        <v>0.74601050700000004</v>
      </c>
    </row>
    <row r="42" spans="2:21" x14ac:dyDescent="0.25">
      <c r="B42" t="s">
        <v>56</v>
      </c>
      <c r="C42">
        <v>28.578995974000001</v>
      </c>
      <c r="D42">
        <v>11.882315521000001</v>
      </c>
      <c r="E42">
        <v>10.448330124</v>
      </c>
      <c r="F42">
        <v>0.11306709</v>
      </c>
      <c r="G42">
        <v>0.149518918</v>
      </c>
      <c r="H42">
        <v>10.448330124</v>
      </c>
    </row>
    <row r="43" spans="2:21" x14ac:dyDescent="0.25">
      <c r="B43" s="20" t="s">
        <v>41</v>
      </c>
      <c r="C43" s="2">
        <f t="shared" ref="C43:H43" si="2">SUBTOTAL(101,C37:C42)</f>
        <v>28.689774038166671</v>
      </c>
      <c r="D43" s="3">
        <f t="shared" si="2"/>
        <v>12.035372023833332</v>
      </c>
      <c r="E43" s="4">
        <f t="shared" si="2"/>
        <v>10.583062762333332</v>
      </c>
      <c r="F43" s="2">
        <f t="shared" si="2"/>
        <v>0.12568534666666667</v>
      </c>
      <c r="G43" s="3">
        <f t="shared" si="2"/>
        <v>0.16409881516666666</v>
      </c>
      <c r="H43" s="4">
        <f t="shared" si="2"/>
        <v>2.3580621406666666</v>
      </c>
    </row>
    <row r="46" spans="2:21" x14ac:dyDescent="0.25">
      <c r="M46" s="8" t="s">
        <v>92</v>
      </c>
      <c r="N46" s="8" t="s">
        <v>93</v>
      </c>
      <c r="O46" s="8" t="s">
        <v>94</v>
      </c>
      <c r="S46" s="8" t="s">
        <v>92</v>
      </c>
      <c r="T46" s="8" t="s">
        <v>93</v>
      </c>
      <c r="U46" s="8" t="s">
        <v>94</v>
      </c>
    </row>
    <row r="47" spans="2:21" x14ac:dyDescent="0.25">
      <c r="L47" t="s">
        <v>119</v>
      </c>
      <c r="M47">
        <v>2</v>
      </c>
      <c r="N47">
        <v>23</v>
      </c>
      <c r="O47">
        <v>308</v>
      </c>
      <c r="R47" t="s">
        <v>91</v>
      </c>
      <c r="S47">
        <v>3</v>
      </c>
      <c r="T47">
        <v>33</v>
      </c>
      <c r="U47">
        <v>333</v>
      </c>
    </row>
    <row r="48" spans="2:21" x14ac:dyDescent="0.25">
      <c r="L48" t="s">
        <v>118</v>
      </c>
      <c r="M48" s="40">
        <v>125.68534666666667</v>
      </c>
      <c r="N48" s="40">
        <v>164.09881516666667</v>
      </c>
      <c r="O48" s="40">
        <v>2358.0621406666664</v>
      </c>
      <c r="R48" t="s">
        <v>90</v>
      </c>
      <c r="S48" s="40">
        <v>28689.77403816667</v>
      </c>
      <c r="T48" s="40">
        <v>12035.372023833332</v>
      </c>
      <c r="U48" s="40">
        <v>10583.062762333333</v>
      </c>
    </row>
    <row r="49" spans="7:23" x14ac:dyDescent="0.25">
      <c r="L49" t="s">
        <v>116</v>
      </c>
      <c r="N49">
        <f>(N48-M48)/M48 * 100 / (T47-S47)</f>
        <v>1.0187734560623931</v>
      </c>
      <c r="O49">
        <f>(O48-N48)/N48 * 100 / (U47-T47)</f>
        <v>4.456589816064394</v>
      </c>
      <c r="P49">
        <f>AVERAGE(N49:O49)</f>
        <v>2.7376816360633933</v>
      </c>
      <c r="Q49" t="s">
        <v>117</v>
      </c>
      <c r="R49" t="s">
        <v>115</v>
      </c>
      <c r="T49">
        <f>(T48-S48)/S48 *100 / (T47-S47)</f>
        <v>-1.9349986272899422</v>
      </c>
      <c r="U49">
        <f>(U48-T48)/T48 * 100 / (U47-T47)</f>
        <v>-4.0223358796720995E-2</v>
      </c>
      <c r="V49">
        <f>AVERAGE(T49:U50)</f>
        <v>-0.98761099304333155</v>
      </c>
      <c r="W49" t="s">
        <v>117</v>
      </c>
    </row>
    <row r="50" spans="7:23" x14ac:dyDescent="0.25">
      <c r="G50" s="72" t="s">
        <v>2</v>
      </c>
      <c r="H50" s="72"/>
      <c r="I50" s="72"/>
    </row>
    <row r="51" spans="7:23" x14ac:dyDescent="0.25">
      <c r="G51" s="34">
        <v>2</v>
      </c>
      <c r="H51" s="34">
        <v>17</v>
      </c>
      <c r="I51" s="34">
        <v>179</v>
      </c>
    </row>
    <row r="67" spans="10:20" x14ac:dyDescent="0.25">
      <c r="M67" s="42" t="s">
        <v>153</v>
      </c>
      <c r="N67" s="42" t="s">
        <v>154</v>
      </c>
      <c r="Q67" s="42" t="s">
        <v>153</v>
      </c>
      <c r="R67" s="42" t="s">
        <v>154</v>
      </c>
      <c r="T67" s="42"/>
    </row>
    <row r="68" spans="10:20" x14ac:dyDescent="0.25">
      <c r="L68" t="s">
        <v>63</v>
      </c>
      <c r="M68" s="19">
        <v>0.31511545032283977</v>
      </c>
      <c r="N68" s="19">
        <v>2.18164000829473</v>
      </c>
      <c r="P68" t="s">
        <v>63</v>
      </c>
      <c r="Q68" s="40">
        <v>8.0460025528796653</v>
      </c>
      <c r="R68" s="40">
        <v>12140.302230646937</v>
      </c>
      <c r="T68" s="40"/>
    </row>
    <row r="69" spans="10:20" x14ac:dyDescent="0.25">
      <c r="L69" t="s">
        <v>105</v>
      </c>
      <c r="M69" s="19">
        <v>0.60026382815235313</v>
      </c>
      <c r="N69" s="19">
        <v>0.60541565745374482</v>
      </c>
      <c r="P69" t="s">
        <v>105</v>
      </c>
      <c r="Q69" s="40">
        <v>34.570064869438689</v>
      </c>
      <c r="R69" s="40">
        <v>4200.2032333871375</v>
      </c>
      <c r="T69" s="40"/>
    </row>
    <row r="70" spans="10:20" x14ac:dyDescent="0.25">
      <c r="L70" t="s">
        <v>106</v>
      </c>
      <c r="M70" s="19">
        <v>1.9349986272899422</v>
      </c>
      <c r="N70" s="19">
        <v>1.0187734560623931</v>
      </c>
      <c r="P70" t="s">
        <v>106</v>
      </c>
      <c r="Q70" s="40">
        <v>40.223358796720994</v>
      </c>
      <c r="R70" s="40">
        <v>4456.5898160643937</v>
      </c>
      <c r="T70" s="40"/>
    </row>
    <row r="71" spans="10:20" x14ac:dyDescent="0.25">
      <c r="J71" s="42"/>
    </row>
    <row r="72" spans="10:20" x14ac:dyDescent="0.25">
      <c r="J72" s="19"/>
    </row>
    <row r="73" spans="10:20" x14ac:dyDescent="0.25">
      <c r="J73" s="19"/>
    </row>
    <row r="74" spans="10:20" x14ac:dyDescent="0.25">
      <c r="J74" s="19"/>
    </row>
    <row r="79" spans="10:20" x14ac:dyDescent="0.25">
      <c r="P79" s="19"/>
    </row>
    <row r="80" spans="10:20" x14ac:dyDescent="0.25">
      <c r="P80" s="19"/>
    </row>
    <row r="81" spans="16:16" x14ac:dyDescent="0.25">
      <c r="P81" s="19"/>
    </row>
  </sheetData>
  <mergeCells count="7">
    <mergeCell ref="C5:E5"/>
    <mergeCell ref="F5:H5"/>
    <mergeCell ref="G50:I50"/>
    <mergeCell ref="C20:E20"/>
    <mergeCell ref="F20:H20"/>
    <mergeCell ref="C34:E34"/>
    <mergeCell ref="F34:H34"/>
  </mergeCells>
  <phoneticPr fontId="2" type="noConversion"/>
  <pageMargins left="0.7" right="0.7" top="0.75" bottom="0.75" header="0.3" footer="0.3"/>
  <pageSetup paperSize="9" scale="92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A4F3-3990-4B87-BE83-4B6A130F81B3}">
  <dimension ref="B3:AA54"/>
  <sheetViews>
    <sheetView tabSelected="1" topLeftCell="O36" zoomScale="115" zoomScaleNormal="115" workbookViewId="0">
      <selection activeCell="AF50" sqref="AF50"/>
    </sheetView>
  </sheetViews>
  <sheetFormatPr defaultRowHeight="15" x14ac:dyDescent="0.25"/>
  <cols>
    <col min="2" max="5" width="11.140625" customWidth="1"/>
    <col min="10" max="16" width="11" customWidth="1"/>
  </cols>
  <sheetData>
    <row r="3" spans="2:27" x14ac:dyDescent="0.25">
      <c r="B3" t="s">
        <v>63</v>
      </c>
      <c r="C3" s="38">
        <v>0.12592176450000001</v>
      </c>
    </row>
    <row r="4" spans="2:27" x14ac:dyDescent="0.25">
      <c r="B4" t="s">
        <v>34</v>
      </c>
      <c r="C4" t="s">
        <v>150</v>
      </c>
      <c r="E4" t="s">
        <v>71</v>
      </c>
    </row>
    <row r="5" spans="2:27" x14ac:dyDescent="0.25">
      <c r="B5" t="s">
        <v>170</v>
      </c>
      <c r="C5" s="73"/>
      <c r="D5" s="73"/>
      <c r="E5" s="73"/>
      <c r="F5" s="42"/>
      <c r="M5">
        <v>1000</v>
      </c>
    </row>
    <row r="6" spans="2:27" x14ac:dyDescent="0.25">
      <c r="B6" s="35" t="s">
        <v>65</v>
      </c>
      <c r="C6" s="6" t="s">
        <v>213</v>
      </c>
      <c r="D6" s="6" t="s">
        <v>212</v>
      </c>
      <c r="E6" s="6" t="s">
        <v>214</v>
      </c>
      <c r="F6" s="42" t="s">
        <v>215</v>
      </c>
      <c r="J6" t="s">
        <v>63</v>
      </c>
      <c r="K6" t="s">
        <v>230</v>
      </c>
    </row>
    <row r="7" spans="2:27" ht="17.25" x14ac:dyDescent="0.3">
      <c r="B7" t="s">
        <v>78</v>
      </c>
      <c r="C7" t="s">
        <v>209</v>
      </c>
      <c r="D7" t="s">
        <v>210</v>
      </c>
      <c r="E7" t="s">
        <v>211</v>
      </c>
      <c r="F7" t="s">
        <v>216</v>
      </c>
      <c r="J7" t="s">
        <v>224</v>
      </c>
      <c r="K7" t="s">
        <v>225</v>
      </c>
      <c r="L7" t="s">
        <v>229</v>
      </c>
      <c r="M7" t="s">
        <v>227</v>
      </c>
      <c r="N7" t="s">
        <v>228</v>
      </c>
      <c r="P7" s="64"/>
      <c r="Q7" s="21" t="s">
        <v>244</v>
      </c>
      <c r="R7" s="65" t="s">
        <v>243</v>
      </c>
      <c r="T7" s="64"/>
      <c r="U7" s="21" t="s">
        <v>226</v>
      </c>
      <c r="V7" s="21" t="s">
        <v>235</v>
      </c>
      <c r="W7" s="65" t="s">
        <v>236</v>
      </c>
      <c r="Y7" s="64"/>
      <c r="Z7" s="21" t="s">
        <v>245</v>
      </c>
      <c r="AA7" s="65" t="s">
        <v>246</v>
      </c>
    </row>
    <row r="8" spans="2:27" x14ac:dyDescent="0.25">
      <c r="B8" t="s">
        <v>67</v>
      </c>
      <c r="C8">
        <v>0.29569708700000003</v>
      </c>
      <c r="D8">
        <v>0.27364798299999998</v>
      </c>
      <c r="E8">
        <v>0.24755466700000001</v>
      </c>
      <c r="F8">
        <v>0.23930367799999999</v>
      </c>
      <c r="J8">
        <v>512</v>
      </c>
      <c r="K8" s="19">
        <v>299.8511006666667</v>
      </c>
      <c r="L8" s="19">
        <f>Table41[[#This Row],[avg runtime (no migrate)]]/Table41[[#This Row],[num of ckpt triggers]]</f>
        <v>0.58564668098958339</v>
      </c>
      <c r="M8" s="19">
        <v>0</v>
      </c>
      <c r="N8" s="19">
        <v>0</v>
      </c>
      <c r="P8" s="27" t="s">
        <v>231</v>
      </c>
      <c r="Q8" s="19">
        <v>299.8511006666667</v>
      </c>
      <c r="R8" s="66">
        <v>0.58564668098958339</v>
      </c>
      <c r="T8" s="27" t="s">
        <v>231</v>
      </c>
      <c r="U8" s="19">
        <v>0.58564668098958339</v>
      </c>
      <c r="V8" s="19">
        <v>0</v>
      </c>
      <c r="W8" s="66">
        <v>0</v>
      </c>
      <c r="Y8" s="27" t="s">
        <v>231</v>
      </c>
      <c r="Z8" s="19">
        <v>0</v>
      </c>
      <c r="AA8" s="66">
        <v>0</v>
      </c>
    </row>
    <row r="9" spans="2:27" x14ac:dyDescent="0.25">
      <c r="B9" t="s">
        <v>67</v>
      </c>
      <c r="C9">
        <v>0.29119592</v>
      </c>
      <c r="D9">
        <v>0.263705144</v>
      </c>
      <c r="E9">
        <v>0.24987870700000001</v>
      </c>
      <c r="F9">
        <v>0.239632545</v>
      </c>
      <c r="J9">
        <v>64</v>
      </c>
      <c r="K9" s="19">
        <v>270.17717766666664</v>
      </c>
      <c r="L9" s="19">
        <f>Table41[[#This Row],[avg runtime (no migrate)]]/Table41[[#This Row],[num of ckpt triggers]]</f>
        <v>4.2215184010416662</v>
      </c>
      <c r="M9" s="19">
        <f>Table41[[#This Row],[time btw 2 checkpoints (max rollback time)]]-L8</f>
        <v>3.6358717200520827</v>
      </c>
      <c r="N9" s="19">
        <f>K8-Table41[[#This Row],[avg runtime (no migrate)]]</f>
        <v>29.673923000000059</v>
      </c>
      <c r="P9" s="27" t="s">
        <v>232</v>
      </c>
      <c r="Q9" s="19">
        <v>270.17717766666664</v>
      </c>
      <c r="R9" s="66">
        <v>4.2215184010416662</v>
      </c>
      <c r="T9" s="27" t="s">
        <v>232</v>
      </c>
      <c r="U9" s="19">
        <v>4.2215184010416662</v>
      </c>
      <c r="V9" s="19">
        <v>29.673923000000059</v>
      </c>
      <c r="W9" s="66">
        <v>3.6358717200520827</v>
      </c>
      <c r="Y9" s="27" t="s">
        <v>232</v>
      </c>
      <c r="Z9" s="19">
        <v>29.673923000000059</v>
      </c>
      <c r="AA9" s="66">
        <v>3.6358717200520827</v>
      </c>
    </row>
    <row r="10" spans="2:27" x14ac:dyDescent="0.25">
      <c r="B10" t="s">
        <v>67</v>
      </c>
      <c r="C10">
        <v>0.299212064</v>
      </c>
      <c r="D10">
        <v>0.27311396300000002</v>
      </c>
      <c r="E10">
        <v>0.24775692799999999</v>
      </c>
      <c r="F10">
        <v>0.23955422200000001</v>
      </c>
      <c r="J10">
        <v>16</v>
      </c>
      <c r="K10" s="19">
        <v>248.88118383333332</v>
      </c>
      <c r="L10" s="19">
        <f>Table41[[#This Row],[avg runtime (no migrate)]]/Table41[[#This Row],[num of ckpt triggers]]</f>
        <v>15.555073989583333</v>
      </c>
      <c r="M10" s="19">
        <f>Table41[[#This Row],[time btw 2 checkpoints (max rollback time)]]-L9</f>
        <v>11.333555588541667</v>
      </c>
      <c r="N10" s="19">
        <f>K9-Table41[[#This Row],[avg runtime (no migrate)]]</f>
        <v>21.295993833333313</v>
      </c>
      <c r="P10" s="27" t="s">
        <v>233</v>
      </c>
      <c r="Q10" s="19">
        <v>248.88118383333332</v>
      </c>
      <c r="R10" s="66">
        <v>15.555073989583333</v>
      </c>
      <c r="T10" s="27" t="s">
        <v>233</v>
      </c>
      <c r="U10" s="19">
        <v>15.555073989583333</v>
      </c>
      <c r="V10" s="19">
        <v>21.295993833333313</v>
      </c>
      <c r="W10" s="66">
        <v>11.333555588541667</v>
      </c>
      <c r="Y10" s="27" t="s">
        <v>233</v>
      </c>
      <c r="Z10" s="19">
        <v>21.295993833333313</v>
      </c>
      <c r="AA10" s="66">
        <v>11.333555588541667</v>
      </c>
    </row>
    <row r="11" spans="2:27" x14ac:dyDescent="0.25">
      <c r="B11" t="s">
        <v>67</v>
      </c>
      <c r="C11">
        <v>0.309283953</v>
      </c>
      <c r="D11">
        <v>0.26852529000000003</v>
      </c>
      <c r="E11">
        <v>0.253594298</v>
      </c>
      <c r="F11">
        <v>0.23741181</v>
      </c>
      <c r="J11">
        <v>8</v>
      </c>
      <c r="K11" s="19">
        <v>237.77842199999998</v>
      </c>
      <c r="L11" s="19">
        <f>Table41[[#This Row],[avg runtime (no migrate)]]/Table41[[#This Row],[num of ckpt triggers]]</f>
        <v>29.722302749999997</v>
      </c>
      <c r="M11" s="19">
        <f>Table41[[#This Row],[time btw 2 checkpoints (max rollback time)]]-L10</f>
        <v>14.167228760416664</v>
      </c>
      <c r="N11" s="19">
        <f>K10-Table41[[#This Row],[avg runtime (no migrate)]]</f>
        <v>11.102761833333346</v>
      </c>
      <c r="P11" s="29" t="s">
        <v>234</v>
      </c>
      <c r="Q11" s="67">
        <v>237.77842199999998</v>
      </c>
      <c r="R11" s="68">
        <v>29.722302749999997</v>
      </c>
      <c r="T11" s="29" t="s">
        <v>234</v>
      </c>
      <c r="U11" s="67">
        <v>29.722302749999997</v>
      </c>
      <c r="V11" s="67">
        <v>11.102761833333346</v>
      </c>
      <c r="W11" s="68">
        <v>14.167228760416664</v>
      </c>
      <c r="Y11" s="29" t="s">
        <v>234</v>
      </c>
      <c r="Z11" s="67">
        <v>11.102761833333346</v>
      </c>
      <c r="AA11" s="68">
        <v>14.167228760416664</v>
      </c>
    </row>
    <row r="12" spans="2:27" x14ac:dyDescent="0.25">
      <c r="B12" t="s">
        <v>67</v>
      </c>
      <c r="C12">
        <v>0.29226278900000002</v>
      </c>
      <c r="D12">
        <v>0.27063837099999999</v>
      </c>
      <c r="E12">
        <v>0.24456826000000001</v>
      </c>
      <c r="F12">
        <v>0.232645616</v>
      </c>
    </row>
    <row r="13" spans="2:27" x14ac:dyDescent="0.25">
      <c r="B13" t="s">
        <v>67</v>
      </c>
      <c r="C13">
        <v>0.31145479100000001</v>
      </c>
      <c r="D13">
        <v>0.27143231499999998</v>
      </c>
      <c r="E13">
        <v>0.249934243</v>
      </c>
      <c r="F13">
        <v>0.23812266100000001</v>
      </c>
    </row>
    <row r="14" spans="2:27" x14ac:dyDescent="0.25">
      <c r="B14" s="20" t="s">
        <v>41</v>
      </c>
      <c r="C14" s="54">
        <f>SUBTOTAL(101,C8:C13)</f>
        <v>0.2998511006666667</v>
      </c>
      <c r="D14" s="2">
        <f t="shared" ref="D14:F14" si="0">SUBTOTAL(101,D8:D13)</f>
        <v>0.27017717766666666</v>
      </c>
      <c r="E14" s="3">
        <f t="shared" si="0"/>
        <v>0.24888118383333332</v>
      </c>
      <c r="F14" s="4">
        <f t="shared" si="0"/>
        <v>0.23777842199999999</v>
      </c>
    </row>
    <row r="15" spans="2:27" x14ac:dyDescent="0.25">
      <c r="B15" t="s">
        <v>88</v>
      </c>
      <c r="D15" t="str">
        <f>IMDIV(D14,C3)</f>
        <v>2.14559555085226</v>
      </c>
      <c r="E15" t="str">
        <f>IMDIV(E14,C3)</f>
        <v>1.97647471683367</v>
      </c>
      <c r="F15" t="str">
        <f>IMDIV(F14,C3)</f>
        <v>1.88830281202103</v>
      </c>
    </row>
    <row r="18" spans="2:27" x14ac:dyDescent="0.25">
      <c r="B18" t="s">
        <v>66</v>
      </c>
    </row>
    <row r="19" spans="2:27" x14ac:dyDescent="0.25">
      <c r="B19" t="s">
        <v>47</v>
      </c>
      <c r="C19" t="s">
        <v>141</v>
      </c>
      <c r="E19" t="s">
        <v>70</v>
      </c>
    </row>
    <row r="20" spans="2:27" x14ac:dyDescent="0.25">
      <c r="B20" t="s">
        <v>170</v>
      </c>
      <c r="C20" s="73"/>
      <c r="D20" s="73"/>
      <c r="E20" s="73"/>
      <c r="F20" s="42"/>
    </row>
    <row r="21" spans="2:27" x14ac:dyDescent="0.25">
      <c r="B21" s="35" t="s">
        <v>65</v>
      </c>
      <c r="C21" s="6" t="s">
        <v>213</v>
      </c>
      <c r="D21" s="6" t="s">
        <v>212</v>
      </c>
      <c r="E21" s="6" t="s">
        <v>214</v>
      </c>
      <c r="F21" s="42" t="s">
        <v>215</v>
      </c>
    </row>
    <row r="22" spans="2:27" x14ac:dyDescent="0.25">
      <c r="B22" t="s">
        <v>78</v>
      </c>
      <c r="C22" t="s">
        <v>209</v>
      </c>
      <c r="D22" t="s">
        <v>210</v>
      </c>
      <c r="E22" t="s">
        <v>211</v>
      </c>
      <c r="F22" t="s">
        <v>216</v>
      </c>
    </row>
    <row r="23" spans="2:27" x14ac:dyDescent="0.25">
      <c r="B23" t="s">
        <v>67</v>
      </c>
      <c r="C23">
        <v>0.15712403599999999</v>
      </c>
      <c r="D23">
        <v>8.4053057E-2</v>
      </c>
      <c r="E23">
        <v>7.5008125999999994E-2</v>
      </c>
      <c r="F23">
        <v>7.0249969999999995E-2</v>
      </c>
    </row>
    <row r="24" spans="2:27" x14ac:dyDescent="0.25">
      <c r="B24" t="s">
        <v>67</v>
      </c>
      <c r="C24">
        <v>0.15510362499999999</v>
      </c>
      <c r="D24">
        <v>8.3422342999999996E-2</v>
      </c>
      <c r="E24">
        <v>7.4360118000000003E-2</v>
      </c>
      <c r="F24">
        <v>7.0374770000000003E-2</v>
      </c>
    </row>
    <row r="25" spans="2:27" x14ac:dyDescent="0.25">
      <c r="B25" t="s">
        <v>67</v>
      </c>
      <c r="C25">
        <v>0.16145188499999999</v>
      </c>
      <c r="D25">
        <v>7.8187451000000005E-2</v>
      </c>
      <c r="E25">
        <v>7.5199575000000005E-2</v>
      </c>
      <c r="F25">
        <v>6.8340634999999997E-2</v>
      </c>
    </row>
    <row r="26" spans="2:27" x14ac:dyDescent="0.25">
      <c r="B26" t="s">
        <v>67</v>
      </c>
      <c r="C26">
        <v>0.15746458299999999</v>
      </c>
      <c r="D26">
        <v>7.9874777999999994E-2</v>
      </c>
      <c r="E26">
        <v>7.4759865999999994E-2</v>
      </c>
      <c r="F26">
        <v>7.3199515000000007E-2</v>
      </c>
    </row>
    <row r="27" spans="2:27" x14ac:dyDescent="0.25">
      <c r="B27" t="s">
        <v>67</v>
      </c>
      <c r="C27">
        <v>0.15558644399999999</v>
      </c>
      <c r="D27">
        <v>9.4846991000000005E-2</v>
      </c>
      <c r="E27">
        <v>7.3567307999999998E-2</v>
      </c>
      <c r="F27">
        <v>7.1064873000000001E-2</v>
      </c>
    </row>
    <row r="28" spans="2:27" x14ac:dyDescent="0.25">
      <c r="B28" t="s">
        <v>67</v>
      </c>
      <c r="C28">
        <v>0.16354339700000001</v>
      </c>
      <c r="D28">
        <v>9.0531456999999996E-2</v>
      </c>
      <c r="E28">
        <v>7.0256386000000004E-2</v>
      </c>
      <c r="F28">
        <v>6.8441028000000001E-2</v>
      </c>
      <c r="J28" t="s">
        <v>105</v>
      </c>
      <c r="K28" t="s">
        <v>230</v>
      </c>
    </row>
    <row r="29" spans="2:27" ht="17.25" x14ac:dyDescent="0.3">
      <c r="B29" s="20" t="s">
        <v>41</v>
      </c>
      <c r="C29" s="54">
        <f>SUBTOTAL(101,C23:C28)</f>
        <v>0.15837899499999999</v>
      </c>
      <c r="D29" s="2">
        <f t="shared" ref="D29:F29" si="1">SUBTOTAL(101,D23:D28)</f>
        <v>8.5152679499999995E-2</v>
      </c>
      <c r="E29" s="3">
        <f t="shared" si="1"/>
        <v>7.3858563166666669E-2</v>
      </c>
      <c r="F29" s="4">
        <f t="shared" si="1"/>
        <v>7.0278465166666665E-2</v>
      </c>
      <c r="J29" t="s">
        <v>224</v>
      </c>
      <c r="K29" t="s">
        <v>225</v>
      </c>
      <c r="L29" t="s">
        <v>229</v>
      </c>
      <c r="M29" t="s">
        <v>227</v>
      </c>
      <c r="N29" t="s">
        <v>228</v>
      </c>
      <c r="P29" s="64"/>
      <c r="Q29" s="21" t="s">
        <v>244</v>
      </c>
      <c r="R29" s="65" t="s">
        <v>243</v>
      </c>
      <c r="T29" s="64"/>
      <c r="U29" s="21" t="s">
        <v>226</v>
      </c>
      <c r="V29" s="21" t="s">
        <v>235</v>
      </c>
      <c r="W29" s="65" t="s">
        <v>236</v>
      </c>
      <c r="Y29" s="64"/>
      <c r="Z29" s="21" t="s">
        <v>245</v>
      </c>
      <c r="AA29" s="65" t="s">
        <v>246</v>
      </c>
    </row>
    <row r="30" spans="2:27" x14ac:dyDescent="0.25">
      <c r="J30">
        <v>512</v>
      </c>
      <c r="K30" s="19">
        <v>158.378995</v>
      </c>
      <c r="L30" s="19">
        <f>Table4143[[#This Row],[avg runtime (no migrate)]]/Table4143[[#This Row],[num of ckpt triggers]]</f>
        <v>0.30933397460937501</v>
      </c>
      <c r="M30" s="19">
        <v>0</v>
      </c>
      <c r="N30" s="19">
        <v>0</v>
      </c>
      <c r="P30" s="27" t="s">
        <v>231</v>
      </c>
      <c r="Q30" s="19">
        <v>158.378995</v>
      </c>
      <c r="R30" s="66">
        <v>0.30933397460937501</v>
      </c>
      <c r="T30" s="27" t="s">
        <v>231</v>
      </c>
      <c r="U30" s="19">
        <v>0.30933397460937501</v>
      </c>
      <c r="V30" s="19">
        <v>0</v>
      </c>
      <c r="W30" s="66">
        <v>0</v>
      </c>
      <c r="Y30" s="27" t="s">
        <v>231</v>
      </c>
      <c r="Z30" s="19">
        <v>0</v>
      </c>
      <c r="AA30" s="66">
        <v>0</v>
      </c>
    </row>
    <row r="31" spans="2:27" x14ac:dyDescent="0.25">
      <c r="J31">
        <v>64</v>
      </c>
      <c r="K31" s="19">
        <v>85.152679499999991</v>
      </c>
      <c r="L31" s="19">
        <f>Table4143[[#This Row],[avg runtime (no migrate)]]/Table4143[[#This Row],[num of ckpt triggers]]</f>
        <v>1.3305106171874999</v>
      </c>
      <c r="M31" s="19">
        <f>Table4143[[#This Row],[time btw 2 checkpoints (max rollback time)]]-L30</f>
        <v>1.0211766425781248</v>
      </c>
      <c r="N31" s="19">
        <f>K30-Table4143[[#This Row],[avg runtime (no migrate)]]</f>
        <v>73.226315500000013</v>
      </c>
      <c r="P31" s="27" t="s">
        <v>232</v>
      </c>
      <c r="Q31" s="19">
        <v>85.152679499999991</v>
      </c>
      <c r="R31" s="66">
        <v>1.3305106171874999</v>
      </c>
      <c r="T31" s="27" t="s">
        <v>232</v>
      </c>
      <c r="U31" s="19">
        <v>1.3305106171874999</v>
      </c>
      <c r="V31" s="19">
        <v>73.226315500000013</v>
      </c>
      <c r="W31" s="66">
        <v>1.0211766425781248</v>
      </c>
      <c r="Y31" s="27" t="s">
        <v>232</v>
      </c>
      <c r="Z31" s="19">
        <v>73.226315500000013</v>
      </c>
      <c r="AA31" s="66">
        <v>1.0211766425781248</v>
      </c>
    </row>
    <row r="32" spans="2:27" x14ac:dyDescent="0.25">
      <c r="B32" t="s">
        <v>68</v>
      </c>
      <c r="J32">
        <v>16</v>
      </c>
      <c r="K32" s="19">
        <v>73.85856316666667</v>
      </c>
      <c r="L32" s="19">
        <f>Table4143[[#This Row],[avg runtime (no migrate)]]/Table4143[[#This Row],[num of ckpt triggers]]</f>
        <v>4.6161601979166669</v>
      </c>
      <c r="M32" s="19">
        <f>Table4143[[#This Row],[time btw 2 checkpoints (max rollback time)]]-L31</f>
        <v>3.2856495807291672</v>
      </c>
      <c r="N32" s="19">
        <f>K31-Table4143[[#This Row],[avg runtime (no migrate)]]</f>
        <v>11.294116333333321</v>
      </c>
      <c r="P32" s="27" t="s">
        <v>233</v>
      </c>
      <c r="Q32" s="19">
        <v>73.85856316666667</v>
      </c>
      <c r="R32" s="66">
        <v>4.6161601979166669</v>
      </c>
      <c r="T32" s="27" t="s">
        <v>233</v>
      </c>
      <c r="U32" s="19">
        <v>4.6161601979166669</v>
      </c>
      <c r="V32" s="19">
        <v>11.294116333333321</v>
      </c>
      <c r="W32" s="66">
        <v>3.2856495807291672</v>
      </c>
      <c r="Y32" s="27" t="s">
        <v>233</v>
      </c>
      <c r="Z32" s="19">
        <v>11.294116333333321</v>
      </c>
      <c r="AA32" s="66">
        <v>3.2856495807291672</v>
      </c>
    </row>
    <row r="33" spans="2:27" x14ac:dyDescent="0.25">
      <c r="B33" t="s">
        <v>58</v>
      </c>
      <c r="C33" t="s">
        <v>62</v>
      </c>
      <c r="E33" t="s">
        <v>217</v>
      </c>
      <c r="J33">
        <v>8</v>
      </c>
      <c r="K33" s="19">
        <v>70.278465166666663</v>
      </c>
      <c r="L33" s="19">
        <f>Table4143[[#This Row],[avg runtime (no migrate)]]/Table4143[[#This Row],[num of ckpt triggers]]</f>
        <v>8.7848081458333329</v>
      </c>
      <c r="M33" s="19">
        <f>Table4143[[#This Row],[time btw 2 checkpoints (max rollback time)]]-L32</f>
        <v>4.168647947916666</v>
      </c>
      <c r="N33" s="19">
        <f>K32-Table4143[[#This Row],[avg runtime (no migrate)]]</f>
        <v>3.5800980000000067</v>
      </c>
      <c r="P33" s="29" t="s">
        <v>234</v>
      </c>
      <c r="Q33" s="67">
        <v>70.278465166666663</v>
      </c>
      <c r="R33" s="68">
        <v>8.7848081458333329</v>
      </c>
      <c r="T33" s="29" t="s">
        <v>234</v>
      </c>
      <c r="U33" s="67">
        <v>8.7848081458333329</v>
      </c>
      <c r="V33" s="67">
        <v>3.5800980000000067</v>
      </c>
      <c r="W33" s="68">
        <v>4.168647947916666</v>
      </c>
      <c r="Y33" s="29" t="s">
        <v>234</v>
      </c>
      <c r="Z33" s="67">
        <v>3.5800980000000067</v>
      </c>
      <c r="AA33" s="68">
        <v>4.168647947916666</v>
      </c>
    </row>
    <row r="34" spans="2:27" x14ac:dyDescent="0.25">
      <c r="B34" t="s">
        <v>170</v>
      </c>
      <c r="C34" s="73"/>
      <c r="D34" s="73"/>
      <c r="E34" s="73"/>
      <c r="F34" s="42"/>
    </row>
    <row r="35" spans="2:27" x14ac:dyDescent="0.25">
      <c r="B35" s="35" t="s">
        <v>65</v>
      </c>
      <c r="C35" s="6" t="s">
        <v>221</v>
      </c>
      <c r="D35" s="6" t="s">
        <v>218</v>
      </c>
      <c r="E35" s="6" t="s">
        <v>220</v>
      </c>
      <c r="F35" s="42" t="s">
        <v>222</v>
      </c>
      <c r="G35" s="6" t="s">
        <v>241</v>
      </c>
    </row>
    <row r="36" spans="2:27" x14ac:dyDescent="0.25">
      <c r="B36" t="s">
        <v>78</v>
      </c>
      <c r="C36" t="s">
        <v>209</v>
      </c>
      <c r="D36" t="s">
        <v>72</v>
      </c>
      <c r="E36" t="s">
        <v>219</v>
      </c>
      <c r="F36" t="s">
        <v>223</v>
      </c>
      <c r="G36" t="s">
        <v>240</v>
      </c>
    </row>
    <row r="37" spans="2:27" x14ac:dyDescent="0.25">
      <c r="B37" t="s">
        <v>56</v>
      </c>
      <c r="C37">
        <v>38.624893898000003</v>
      </c>
      <c r="D37">
        <v>17.255783471000001</v>
      </c>
      <c r="E37">
        <v>11.065810169000001</v>
      </c>
      <c r="F37">
        <v>8.0828907749999992</v>
      </c>
      <c r="G37">
        <v>6.5211769669999997</v>
      </c>
    </row>
    <row r="38" spans="2:27" x14ac:dyDescent="0.25">
      <c r="B38" t="s">
        <v>56</v>
      </c>
      <c r="C38">
        <v>40.308865331</v>
      </c>
      <c r="D38">
        <v>16.358366977999999</v>
      </c>
      <c r="E38">
        <v>10.899271538000001</v>
      </c>
      <c r="F38">
        <v>8.1346712340000007</v>
      </c>
      <c r="G38">
        <v>6.8856273110000004</v>
      </c>
    </row>
    <row r="39" spans="2:27" x14ac:dyDescent="0.25">
      <c r="B39" t="s">
        <v>56</v>
      </c>
      <c r="C39">
        <v>38.206792362999998</v>
      </c>
      <c r="D39">
        <v>17.894060945</v>
      </c>
      <c r="E39">
        <v>10.938282119</v>
      </c>
      <c r="F39">
        <v>8.4037324919999996</v>
      </c>
      <c r="G39">
        <v>6.737854864</v>
      </c>
    </row>
    <row r="40" spans="2:27" x14ac:dyDescent="0.25">
      <c r="B40" t="s">
        <v>56</v>
      </c>
      <c r="C40">
        <v>40.083718683000001</v>
      </c>
      <c r="D40">
        <v>16.546523173000001</v>
      </c>
      <c r="E40">
        <v>11.036221012</v>
      </c>
      <c r="F40">
        <v>8.2378750899999993</v>
      </c>
      <c r="G40">
        <v>6.9090870329999996</v>
      </c>
    </row>
    <row r="41" spans="2:27" x14ac:dyDescent="0.25">
      <c r="B41" t="s">
        <v>56</v>
      </c>
      <c r="C41">
        <v>40.734838304</v>
      </c>
      <c r="D41">
        <v>16.842152650999999</v>
      </c>
      <c r="E41">
        <v>11.846678357</v>
      </c>
      <c r="F41">
        <v>8.3768085410000008</v>
      </c>
      <c r="G41">
        <v>6.6517656379999996</v>
      </c>
    </row>
    <row r="42" spans="2:27" x14ac:dyDescent="0.25">
      <c r="B42" t="s">
        <v>56</v>
      </c>
      <c r="C42">
        <v>38.562139133999999</v>
      </c>
      <c r="D42">
        <v>16.994527995999999</v>
      </c>
      <c r="E42">
        <v>10.850126368</v>
      </c>
      <c r="F42">
        <v>8.2532059229999994</v>
      </c>
      <c r="G42">
        <v>6.8485834280000004</v>
      </c>
    </row>
    <row r="43" spans="2:27" x14ac:dyDescent="0.25">
      <c r="B43" s="20" t="s">
        <v>41</v>
      </c>
      <c r="C43" s="54">
        <f>SUBTOTAL(101,C37:C42)</f>
        <v>39.42020795216667</v>
      </c>
      <c r="D43" s="2">
        <f t="shared" ref="D43:F43" si="2">SUBTOTAL(101,D37:D42)</f>
        <v>16.981902535666666</v>
      </c>
      <c r="E43" s="3">
        <f t="shared" si="2"/>
        <v>11.106064927166669</v>
      </c>
      <c r="F43" s="4">
        <f t="shared" si="2"/>
        <v>8.2481973424999993</v>
      </c>
      <c r="G43" s="4">
        <f>SUBTOTAL(101,G37:G42)</f>
        <v>6.7590158734999983</v>
      </c>
    </row>
    <row r="49" spans="10:27" x14ac:dyDescent="0.25">
      <c r="J49" t="s">
        <v>106</v>
      </c>
      <c r="K49" t="s">
        <v>230</v>
      </c>
    </row>
    <row r="50" spans="10:27" ht="17.25" x14ac:dyDescent="0.3">
      <c r="J50" t="s">
        <v>224</v>
      </c>
      <c r="K50" t="s">
        <v>225</v>
      </c>
      <c r="L50" t="s">
        <v>229</v>
      </c>
      <c r="M50" t="s">
        <v>227</v>
      </c>
      <c r="N50" t="s">
        <v>228</v>
      </c>
      <c r="P50" s="64"/>
      <c r="Q50" s="21" t="s">
        <v>244</v>
      </c>
      <c r="R50" s="65" t="s">
        <v>243</v>
      </c>
      <c r="T50" s="64"/>
      <c r="U50" s="21" t="s">
        <v>226</v>
      </c>
      <c r="V50" s="21" t="s">
        <v>235</v>
      </c>
      <c r="W50" s="65" t="s">
        <v>236</v>
      </c>
      <c r="Y50" s="64"/>
      <c r="Z50" s="21" t="s">
        <v>245</v>
      </c>
      <c r="AA50" s="65" t="s">
        <v>246</v>
      </c>
    </row>
    <row r="51" spans="10:27" x14ac:dyDescent="0.25">
      <c r="J51">
        <v>1491</v>
      </c>
      <c r="K51" s="40">
        <v>39420.207952166667</v>
      </c>
      <c r="L51" s="40">
        <f>Table414344[[#This Row],[avg runtime (no migrate)]]/Table414344[[#This Row],[num of ckpt triggers]]</f>
        <v>26.438771262351889</v>
      </c>
      <c r="M51" s="40">
        <v>0</v>
      </c>
      <c r="N51" s="40">
        <v>0</v>
      </c>
      <c r="P51" s="27" t="s">
        <v>237</v>
      </c>
      <c r="Q51" s="40">
        <v>39420.207952166667</v>
      </c>
      <c r="R51" s="69">
        <v>26.438771262351889</v>
      </c>
      <c r="T51" s="27" t="s">
        <v>237</v>
      </c>
      <c r="U51" s="40">
        <v>26.438771262351889</v>
      </c>
      <c r="V51" s="40">
        <v>0</v>
      </c>
      <c r="W51" s="69">
        <v>0</v>
      </c>
      <c r="Y51" s="27" t="s">
        <v>237</v>
      </c>
      <c r="Z51" s="40">
        <v>0</v>
      </c>
      <c r="AA51" s="69">
        <v>0</v>
      </c>
    </row>
    <row r="52" spans="10:27" x14ac:dyDescent="0.25">
      <c r="J52">
        <v>497</v>
      </c>
      <c r="K52" s="40">
        <v>16981.902535666668</v>
      </c>
      <c r="L52" s="40">
        <f>Table414344[[#This Row],[avg runtime (no migrate)]]/Table414344[[#This Row],[num of ckpt triggers]]</f>
        <v>34.16881797920859</v>
      </c>
      <c r="M52" s="40">
        <f>Table414344[[#This Row],[time btw 2 checkpoints (max rollback time)]]-L51</f>
        <v>7.7300467168567017</v>
      </c>
      <c r="N52" s="40">
        <f>K51-Table414344[[#This Row],[avg runtime (no migrate)]]</f>
        <v>22438.305416499999</v>
      </c>
      <c r="P52" s="27" t="s">
        <v>238</v>
      </c>
      <c r="Q52" s="40">
        <v>16981.902535666668</v>
      </c>
      <c r="R52" s="69">
        <v>34.16881797920859</v>
      </c>
      <c r="T52" s="27" t="s">
        <v>238</v>
      </c>
      <c r="U52" s="40">
        <v>34.16881797920859</v>
      </c>
      <c r="V52" s="40">
        <v>22438.305416499999</v>
      </c>
      <c r="W52" s="69">
        <v>7.7300467168567017</v>
      </c>
      <c r="Y52" s="27" t="s">
        <v>238</v>
      </c>
      <c r="Z52" s="40">
        <v>22438.305416499999</v>
      </c>
      <c r="AA52" s="69">
        <v>7.7300467168567017</v>
      </c>
    </row>
    <row r="53" spans="10:27" x14ac:dyDescent="0.25">
      <c r="J53">
        <v>71</v>
      </c>
      <c r="K53" s="40">
        <v>8248.1973424999996</v>
      </c>
      <c r="L53" s="40">
        <f>Table414344[[#This Row],[avg runtime (no migrate)]]/Table414344[[#This Row],[num of ckpt triggers]]</f>
        <v>116.17179355633802</v>
      </c>
      <c r="M53" s="40">
        <f>Table414344[[#This Row],[time btw 2 checkpoints (max rollback time)]]-L52</f>
        <v>82.002975577129433</v>
      </c>
      <c r="N53" s="40">
        <f>K52-Table414344[[#This Row],[avg runtime (no migrate)]]</f>
        <v>8733.7051931666683</v>
      </c>
      <c r="P53" s="27" t="s">
        <v>239</v>
      </c>
      <c r="Q53" s="40">
        <v>8248.1973424999996</v>
      </c>
      <c r="R53" s="69">
        <v>116.17179355633802</v>
      </c>
      <c r="T53" s="27" t="s">
        <v>239</v>
      </c>
      <c r="U53" s="40">
        <v>116.17179355633802</v>
      </c>
      <c r="V53" s="40">
        <v>8733.7051931666683</v>
      </c>
      <c r="W53" s="69">
        <v>82.002975577129433</v>
      </c>
      <c r="Y53" s="27" t="s">
        <v>239</v>
      </c>
      <c r="Z53" s="40">
        <v>8733.7051931666683</v>
      </c>
      <c r="AA53" s="69">
        <v>82.002975577129433</v>
      </c>
    </row>
    <row r="54" spans="10:27" x14ac:dyDescent="0.25">
      <c r="J54">
        <v>7</v>
      </c>
      <c r="K54" s="40">
        <v>6759.0158734999986</v>
      </c>
      <c r="L54" s="40">
        <f>Table414344[[#This Row],[avg runtime (no migrate)]]/Table414344[[#This Row],[num of ckpt triggers]]</f>
        <v>965.57369621428552</v>
      </c>
      <c r="M54" s="40">
        <f>Table414344[[#This Row],[time btw 2 checkpoints (max rollback time)]]-L53</f>
        <v>849.40190265794752</v>
      </c>
      <c r="N54" s="40">
        <f>K53-Table414344[[#This Row],[avg runtime (no migrate)]]</f>
        <v>1489.181469000001</v>
      </c>
      <c r="P54" s="29" t="s">
        <v>242</v>
      </c>
      <c r="Q54" s="70">
        <v>6759.0158734999986</v>
      </c>
      <c r="R54" s="71">
        <v>965.57369621428552</v>
      </c>
      <c r="T54" s="29" t="s">
        <v>242</v>
      </c>
      <c r="U54" s="70">
        <v>965.57369621428552</v>
      </c>
      <c r="V54" s="70">
        <v>1489.181469000001</v>
      </c>
      <c r="W54" s="71">
        <v>849.40190265794752</v>
      </c>
      <c r="Y54" s="29" t="s">
        <v>242</v>
      </c>
      <c r="Z54" s="70">
        <v>1489.181469000001</v>
      </c>
      <c r="AA54" s="71">
        <v>849.40190265794752</v>
      </c>
    </row>
  </sheetData>
  <mergeCells count="3">
    <mergeCell ref="C5:E5"/>
    <mergeCell ref="C20:E20"/>
    <mergeCell ref="C34:E34"/>
  </mergeCells>
  <phoneticPr fontId="2" type="noConversion"/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E5AB-F470-4941-A3B0-11F2D1893356}">
  <dimension ref="B3:Q38"/>
  <sheetViews>
    <sheetView topLeftCell="G31" zoomScale="115" zoomScaleNormal="115" workbookViewId="0">
      <selection activeCell="M42" sqref="M42"/>
    </sheetView>
  </sheetViews>
  <sheetFormatPr defaultRowHeight="15" x14ac:dyDescent="0.25"/>
  <cols>
    <col min="2" max="6" width="14.7109375" customWidth="1"/>
    <col min="11" max="14" width="12" customWidth="1"/>
  </cols>
  <sheetData>
    <row r="3" spans="2:16" x14ac:dyDescent="0.25">
      <c r="B3" t="s">
        <v>63</v>
      </c>
      <c r="C3" t="s">
        <v>34</v>
      </c>
    </row>
    <row r="4" spans="2:16" x14ac:dyDescent="0.25">
      <c r="B4" t="s">
        <v>78</v>
      </c>
      <c r="C4" t="s">
        <v>81</v>
      </c>
      <c r="D4" t="s">
        <v>82</v>
      </c>
      <c r="E4" t="s">
        <v>80</v>
      </c>
      <c r="F4" t="s">
        <v>79</v>
      </c>
      <c r="K4" t="s">
        <v>169</v>
      </c>
    </row>
    <row r="5" spans="2:16" x14ac:dyDescent="0.25">
      <c r="C5">
        <v>0.118341113</v>
      </c>
      <c r="D5">
        <v>0.123039655</v>
      </c>
      <c r="E5">
        <v>4.6446372E-2</v>
      </c>
      <c r="F5">
        <v>4.5878571E-2</v>
      </c>
      <c r="K5" s="8" t="s">
        <v>122</v>
      </c>
      <c r="L5" s="8" t="s">
        <v>120</v>
      </c>
      <c r="M5" s="8" t="s">
        <v>123</v>
      </c>
      <c r="N5" s="9" t="s">
        <v>121</v>
      </c>
    </row>
    <row r="6" spans="2:16" x14ac:dyDescent="0.25">
      <c r="C6">
        <v>0.11934223400000001</v>
      </c>
      <c r="D6">
        <v>0.12894438499999999</v>
      </c>
      <c r="E6">
        <v>4.4664326999999997E-2</v>
      </c>
      <c r="F6">
        <v>4.7740945E-2</v>
      </c>
      <c r="J6" t="s">
        <v>105</v>
      </c>
      <c r="K6" s="40">
        <v>49.1129386</v>
      </c>
      <c r="L6" s="40">
        <v>54.418449800000005</v>
      </c>
      <c r="M6" s="40">
        <v>19.258793599999997</v>
      </c>
      <c r="N6" s="40">
        <v>20.336590199999996</v>
      </c>
      <c r="P6">
        <v>1000</v>
      </c>
    </row>
    <row r="7" spans="2:16" x14ac:dyDescent="0.25">
      <c r="C7">
        <v>0.11955584700000001</v>
      </c>
      <c r="D7">
        <v>0.124693342</v>
      </c>
      <c r="E7">
        <v>4.5358937000000002E-2</v>
      </c>
      <c r="F7">
        <v>4.6778159E-2</v>
      </c>
      <c r="J7" t="s">
        <v>63</v>
      </c>
      <c r="K7" s="40">
        <v>117.804434</v>
      </c>
      <c r="L7" s="40">
        <v>126.68933320000001</v>
      </c>
      <c r="M7" s="40">
        <v>45.418013000000002</v>
      </c>
      <c r="N7" s="40">
        <v>47.5815926</v>
      </c>
    </row>
    <row r="8" spans="2:16" x14ac:dyDescent="0.25">
      <c r="C8">
        <v>0.11413807400000001</v>
      </c>
      <c r="D8">
        <v>0.12382309699999999</v>
      </c>
      <c r="E8">
        <v>4.4875656E-2</v>
      </c>
      <c r="F8">
        <v>4.8584069000000001E-2</v>
      </c>
      <c r="J8" t="s">
        <v>106</v>
      </c>
      <c r="K8" s="40">
        <v>5220.8395212000005</v>
      </c>
      <c r="L8" s="40">
        <v>5512.1247974000007</v>
      </c>
      <c r="M8" s="40">
        <v>1078.0704742</v>
      </c>
      <c r="N8" s="40">
        <v>1120.9390888</v>
      </c>
    </row>
    <row r="9" spans="2:16" x14ac:dyDescent="0.25">
      <c r="C9">
        <v>0.117644902</v>
      </c>
      <c r="D9">
        <v>0.13294618699999999</v>
      </c>
      <c r="E9">
        <v>4.5744773000000002E-2</v>
      </c>
      <c r="F9">
        <v>4.8926219E-2</v>
      </c>
      <c r="J9" t="s">
        <v>124</v>
      </c>
      <c r="L9">
        <f>((L6-K6)/K6+(L7-K7)/K7+(L8-K8)/K8)/3*100</f>
        <v>7.9746769641987418</v>
      </c>
      <c r="N9">
        <f>((N6-M6)/M6+(N7-M7)/M7+(N8-M8)/M8)/3*100</f>
        <v>4.7788370318911673</v>
      </c>
    </row>
    <row r="10" spans="2:16" s="36" customFormat="1" x14ac:dyDescent="0.25">
      <c r="B10" s="36" t="s">
        <v>41</v>
      </c>
      <c r="C10" s="36">
        <f>SUBTOTAL(101,C5:C9)</f>
        <v>0.117804434</v>
      </c>
      <c r="D10" s="36">
        <f>SUBTOTAL(101,D5:D9)</f>
        <v>0.1266893332</v>
      </c>
      <c r="E10" s="36">
        <f>SUBTOTAL(101,E5:E9)</f>
        <v>4.5418013E-2</v>
      </c>
      <c r="F10" s="36">
        <f>SUBTOTAL(101,F5:F9)</f>
        <v>4.75815926E-2</v>
      </c>
      <c r="J10" s="36" t="s">
        <v>125</v>
      </c>
      <c r="M10" s="36">
        <f>((M6-K6)/K6 + (M7-K7)/K7+(M8-K8)/K8)/3*100</f>
        <v>-67.194537618633419</v>
      </c>
      <c r="N10" s="36">
        <f>((N6-L6)/L6+(N7-L7)/L7+(N8-L8)/L8)/3*100</f>
        <v>-68.245220657416581</v>
      </c>
    </row>
    <row r="11" spans="2:16" x14ac:dyDescent="0.25">
      <c r="M11" t="s">
        <v>126</v>
      </c>
    </row>
    <row r="12" spans="2:16" x14ac:dyDescent="0.25">
      <c r="B12" t="s">
        <v>66</v>
      </c>
      <c r="C12" t="s">
        <v>47</v>
      </c>
    </row>
    <row r="13" spans="2:16" x14ac:dyDescent="0.25">
      <c r="B13" t="s">
        <v>78</v>
      </c>
      <c r="C13" t="s">
        <v>81</v>
      </c>
      <c r="D13" t="s">
        <v>82</v>
      </c>
      <c r="E13" t="s">
        <v>80</v>
      </c>
      <c r="F13" t="s">
        <v>79</v>
      </c>
    </row>
    <row r="14" spans="2:16" x14ac:dyDescent="0.25">
      <c r="C14">
        <v>4.9011165000000002E-2</v>
      </c>
      <c r="D14">
        <v>4.9402834999999999E-2</v>
      </c>
      <c r="E14">
        <v>1.9418504E-2</v>
      </c>
      <c r="F14">
        <v>2.0125555E-2</v>
      </c>
    </row>
    <row r="15" spans="2:16" x14ac:dyDescent="0.25">
      <c r="C15">
        <v>4.8649175000000003E-2</v>
      </c>
      <c r="D15">
        <v>5.7509262999999998E-2</v>
      </c>
      <c r="E15">
        <v>1.9850340000000001E-2</v>
      </c>
      <c r="F15">
        <v>2.1567514999999999E-2</v>
      </c>
    </row>
    <row r="16" spans="2:16" x14ac:dyDescent="0.25">
      <c r="C16">
        <v>4.9447757000000002E-2</v>
      </c>
      <c r="D16">
        <v>4.9893451999999998E-2</v>
      </c>
      <c r="E16">
        <v>1.8966024000000001E-2</v>
      </c>
      <c r="F16">
        <v>2.0654325000000001E-2</v>
      </c>
    </row>
    <row r="17" spans="2:14" x14ac:dyDescent="0.25">
      <c r="C17">
        <v>5.0069684000000003E-2</v>
      </c>
      <c r="D17">
        <v>5.6222280999999999E-2</v>
      </c>
      <c r="E17">
        <v>1.9085962000000001E-2</v>
      </c>
      <c r="F17">
        <v>1.8579775E-2</v>
      </c>
    </row>
    <row r="18" spans="2:14" x14ac:dyDescent="0.25">
      <c r="C18">
        <v>4.8386911999999997E-2</v>
      </c>
      <c r="D18">
        <v>5.9064418E-2</v>
      </c>
      <c r="E18">
        <v>1.8973138000000001E-2</v>
      </c>
      <c r="F18">
        <v>2.0755781000000001E-2</v>
      </c>
    </row>
    <row r="19" spans="2:14" s="36" customFormat="1" x14ac:dyDescent="0.25">
      <c r="B19" s="36" t="s">
        <v>41</v>
      </c>
      <c r="C19" s="36">
        <f>SUBTOTAL(101,C14:C18)</f>
        <v>4.9112938600000003E-2</v>
      </c>
      <c r="D19" s="36">
        <f>SUBTOTAL(101,D14:D18)</f>
        <v>5.4418449800000004E-2</v>
      </c>
      <c r="E19" s="36">
        <f>SUBTOTAL(101,E14:E18)</f>
        <v>1.9258793599999997E-2</v>
      </c>
      <c r="F19" s="36">
        <f>SUBTOTAL(101,F14:F18)</f>
        <v>2.0336590199999997E-2</v>
      </c>
    </row>
    <row r="21" spans="2:14" x14ac:dyDescent="0.25">
      <c r="B21" t="s">
        <v>68</v>
      </c>
      <c r="C21" t="s">
        <v>54</v>
      </c>
    </row>
    <row r="22" spans="2:14" x14ac:dyDescent="0.25">
      <c r="B22" t="s">
        <v>78</v>
      </c>
      <c r="C22" t="s">
        <v>81</v>
      </c>
      <c r="D22" t="s">
        <v>82</v>
      </c>
      <c r="E22" t="s">
        <v>80</v>
      </c>
      <c r="F22" t="s">
        <v>79</v>
      </c>
    </row>
    <row r="23" spans="2:14" x14ac:dyDescent="0.25">
      <c r="C23">
        <v>5.303875713</v>
      </c>
      <c r="D23">
        <v>5.5391082310000002</v>
      </c>
      <c r="E23">
        <v>1.0911265080000001</v>
      </c>
      <c r="F23">
        <v>1.1245750809999999</v>
      </c>
    </row>
    <row r="24" spans="2:14" x14ac:dyDescent="0.25">
      <c r="C24">
        <v>5.2194455130000001</v>
      </c>
      <c r="D24">
        <v>5.4697728290000001</v>
      </c>
      <c r="E24">
        <v>1.0919094970000001</v>
      </c>
      <c r="F24">
        <v>1.0572869979999999</v>
      </c>
    </row>
    <row r="25" spans="2:14" x14ac:dyDescent="0.25">
      <c r="C25">
        <v>5.1441053139999999</v>
      </c>
      <c r="D25">
        <v>5.6302622879999999</v>
      </c>
      <c r="E25">
        <v>1.0699381729999999</v>
      </c>
      <c r="F25">
        <v>1.1831184320000001</v>
      </c>
    </row>
    <row r="26" spans="2:14" x14ac:dyDescent="0.25">
      <c r="C26">
        <v>5.271980879</v>
      </c>
      <c r="D26">
        <v>5.5255035489999997</v>
      </c>
      <c r="E26">
        <v>1.073492503</v>
      </c>
      <c r="F26">
        <v>1.123877743</v>
      </c>
    </row>
    <row r="27" spans="2:14" x14ac:dyDescent="0.25">
      <c r="C27">
        <v>5.1647901870000004</v>
      </c>
      <c r="D27">
        <v>5.3959770899999997</v>
      </c>
      <c r="E27">
        <v>1.06388569</v>
      </c>
      <c r="F27">
        <v>1.1158371899999999</v>
      </c>
      <c r="J27" t="s">
        <v>171</v>
      </c>
    </row>
    <row r="28" spans="2:14" s="36" customFormat="1" x14ac:dyDescent="0.25">
      <c r="B28" s="36" t="s">
        <v>41</v>
      </c>
      <c r="C28" s="36">
        <f>SUBTOTAL(101,C23:C27)</f>
        <v>5.2208395212000003</v>
      </c>
      <c r="D28" s="36">
        <f>SUBTOTAL(101,D23:D27)</f>
        <v>5.5121247974000003</v>
      </c>
      <c r="E28" s="36">
        <f>SUBTOTAL(101,E23:E27)</f>
        <v>1.0780704742</v>
      </c>
      <c r="F28" s="36">
        <f>SUBTOTAL(101,F23:F27)</f>
        <v>1.1209390887999999</v>
      </c>
      <c r="J28"/>
      <c r="K28" s="8" t="s">
        <v>122</v>
      </c>
      <c r="L28" s="8" t="s">
        <v>120</v>
      </c>
      <c r="M28" s="8" t="s">
        <v>123</v>
      </c>
      <c r="N28" s="9" t="s">
        <v>121</v>
      </c>
    </row>
    <row r="29" spans="2:14" x14ac:dyDescent="0.25">
      <c r="J29" t="s">
        <v>105</v>
      </c>
      <c r="K29" s="45">
        <f>K6/K6</f>
        <v>1</v>
      </c>
      <c r="L29" s="45">
        <f>L6/K6</f>
        <v>1.1080267512235564</v>
      </c>
      <c r="M29" s="45">
        <f>M6/K6</f>
        <v>0.39213278921982481</v>
      </c>
      <c r="N29" s="45">
        <f>N6/K6</f>
        <v>0.41407805722299001</v>
      </c>
    </row>
    <row r="30" spans="2:14" x14ac:dyDescent="0.25">
      <c r="J30" t="s">
        <v>63</v>
      </c>
      <c r="K30" s="45">
        <f>K7/K7</f>
        <v>1</v>
      </c>
      <c r="L30" s="45">
        <f>L7/K7</f>
        <v>1.0754207536874207</v>
      </c>
      <c r="M30" s="45">
        <f>M7/K7</f>
        <v>0.38553738138583138</v>
      </c>
      <c r="N30" s="45">
        <f>N7/K7</f>
        <v>0.40390324017854878</v>
      </c>
    </row>
    <row r="31" spans="2:14" x14ac:dyDescent="0.25">
      <c r="J31" t="s">
        <v>106</v>
      </c>
      <c r="K31" s="45">
        <f>K8/K8</f>
        <v>1</v>
      </c>
      <c r="L31" s="45">
        <f>L8/K8</f>
        <v>1.0557928040149851</v>
      </c>
      <c r="M31" s="45">
        <f>M8/K8</f>
        <v>0.20649370083534141</v>
      </c>
      <c r="N31" s="45">
        <f>N8/K8</f>
        <v>0.21470475854472429</v>
      </c>
    </row>
    <row r="33" spans="10:17" x14ac:dyDescent="0.25">
      <c r="J33" t="s">
        <v>172</v>
      </c>
      <c r="N33" t="s">
        <v>172</v>
      </c>
    </row>
    <row r="34" spans="10:17" x14ac:dyDescent="0.25">
      <c r="K34" s="8" t="s">
        <v>175</v>
      </c>
      <c r="L34" s="9" t="s">
        <v>176</v>
      </c>
      <c r="M34" s="44"/>
      <c r="O34" s="8" t="s">
        <v>173</v>
      </c>
      <c r="P34" s="9" t="s">
        <v>174</v>
      </c>
    </row>
    <row r="35" spans="10:17" x14ac:dyDescent="0.25">
      <c r="J35" t="s">
        <v>105</v>
      </c>
      <c r="K35" s="19">
        <f>(L29-K29)/K29*100</f>
        <v>10.802675122355643</v>
      </c>
      <c r="L35" s="19">
        <f>(N29-M29)/M29*100</f>
        <v>5.5963868889482136</v>
      </c>
      <c r="N35" t="s">
        <v>105</v>
      </c>
      <c r="O35" s="46">
        <f t="shared" ref="O35:P37" si="0">((M29-K29)/K29*100)*-1</f>
        <v>60.786721078017521</v>
      </c>
      <c r="P35" s="46">
        <f t="shared" si="0"/>
        <v>62.629236454287977</v>
      </c>
      <c r="Q35">
        <v>-1</v>
      </c>
    </row>
    <row r="36" spans="10:17" x14ac:dyDescent="0.25">
      <c r="J36" t="s">
        <v>63</v>
      </c>
      <c r="K36" s="19">
        <f>(L30-K30)/K30*100</f>
        <v>7.5420753687420738</v>
      </c>
      <c r="L36" s="19">
        <f>(N30-M30)/M30*100</f>
        <v>4.7637037754161486</v>
      </c>
      <c r="N36" t="s">
        <v>63</v>
      </c>
      <c r="O36" s="46">
        <f t="shared" si="0"/>
        <v>61.446261861416865</v>
      </c>
      <c r="P36" s="46">
        <f t="shared" si="0"/>
        <v>62.442305600516022</v>
      </c>
    </row>
    <row r="37" spans="10:17" x14ac:dyDescent="0.25">
      <c r="J37" t="s">
        <v>106</v>
      </c>
      <c r="K37" s="19">
        <f>(L31-K31)/K31*100</f>
        <v>5.5792804014985098</v>
      </c>
      <c r="L37" s="19">
        <f>(N31-M31)/M31*100</f>
        <v>3.9764204313091356</v>
      </c>
      <c r="N37" t="s">
        <v>106</v>
      </c>
      <c r="O37" s="46">
        <f t="shared" si="0"/>
        <v>79.350629916465863</v>
      </c>
      <c r="P37" s="46">
        <f t="shared" si="0"/>
        <v>79.66411991744576</v>
      </c>
    </row>
    <row r="38" spans="10:17" x14ac:dyDescent="0.25">
      <c r="J38" t="s">
        <v>177</v>
      </c>
      <c r="K38" s="19">
        <f>AVERAGE(K35:K37)</f>
        <v>7.9746769641987427</v>
      </c>
      <c r="L38" s="19">
        <f>AVERAGE(L35:L37)</f>
        <v>4.7788370318911655</v>
      </c>
      <c r="N38" t="s">
        <v>177</v>
      </c>
      <c r="O38" s="46">
        <f>AVERAGE(O35:O37)</f>
        <v>67.194537618633419</v>
      </c>
      <c r="P38" s="46">
        <f>AVERAGE(P35:P37)</f>
        <v>68.245220657416596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26E1-B970-4648-88A1-1607EAB9AB1A}">
  <dimension ref="B3:O46"/>
  <sheetViews>
    <sheetView topLeftCell="B19" zoomScale="85" zoomScaleNormal="85" workbookViewId="0">
      <selection activeCell="L10" sqref="L10"/>
    </sheetView>
  </sheetViews>
  <sheetFormatPr defaultRowHeight="15" x14ac:dyDescent="0.25"/>
  <cols>
    <col min="3" max="7" width="20.42578125" customWidth="1"/>
  </cols>
  <sheetData>
    <row r="3" spans="2:7" x14ac:dyDescent="0.25">
      <c r="B3" t="s">
        <v>85</v>
      </c>
      <c r="C3" s="37"/>
    </row>
    <row r="5" spans="2:7" x14ac:dyDescent="0.25">
      <c r="C5" t="s">
        <v>155</v>
      </c>
      <c r="D5" t="s">
        <v>130</v>
      </c>
      <c r="E5" t="s">
        <v>127</v>
      </c>
      <c r="F5" t="s">
        <v>128</v>
      </c>
      <c r="G5" t="s">
        <v>129</v>
      </c>
    </row>
    <row r="6" spans="2:7" x14ac:dyDescent="0.25">
      <c r="C6" t="s">
        <v>63</v>
      </c>
      <c r="D6" t="s">
        <v>84</v>
      </c>
      <c r="E6" t="s">
        <v>83</v>
      </c>
      <c r="F6" t="s">
        <v>83</v>
      </c>
      <c r="G6" t="s">
        <v>83</v>
      </c>
    </row>
    <row r="7" spans="2:7" x14ac:dyDescent="0.25">
      <c r="C7" t="s">
        <v>66</v>
      </c>
      <c r="D7" t="s">
        <v>136</v>
      </c>
      <c r="E7" s="43" t="s">
        <v>87</v>
      </c>
      <c r="F7" t="s">
        <v>139</v>
      </c>
      <c r="G7" t="s">
        <v>87</v>
      </c>
    </row>
    <row r="8" spans="2:7" x14ac:dyDescent="0.25">
      <c r="C8" t="s">
        <v>68</v>
      </c>
      <c r="D8" t="s">
        <v>134</v>
      </c>
      <c r="E8" t="s">
        <v>135</v>
      </c>
      <c r="F8" t="s">
        <v>134</v>
      </c>
      <c r="G8" t="s">
        <v>135</v>
      </c>
    </row>
    <row r="11" spans="2:7" x14ac:dyDescent="0.25">
      <c r="C11" t="s">
        <v>131</v>
      </c>
      <c r="D11" t="s">
        <v>130</v>
      </c>
      <c r="E11" t="s">
        <v>127</v>
      </c>
      <c r="F11" t="s">
        <v>128</v>
      </c>
      <c r="G11" t="s">
        <v>129</v>
      </c>
    </row>
    <row r="12" spans="2:7" x14ac:dyDescent="0.25">
      <c r="C12" t="s">
        <v>63</v>
      </c>
      <c r="D12" t="s">
        <v>84</v>
      </c>
      <c r="E12" s="43" t="s">
        <v>83</v>
      </c>
      <c r="F12" t="s">
        <v>83</v>
      </c>
      <c r="G12" t="s">
        <v>83</v>
      </c>
    </row>
    <row r="13" spans="2:7" x14ac:dyDescent="0.25">
      <c r="C13" t="s">
        <v>66</v>
      </c>
      <c r="D13" t="s">
        <v>136</v>
      </c>
      <c r="E13" t="s">
        <v>87</v>
      </c>
      <c r="F13" t="s">
        <v>139</v>
      </c>
      <c r="G13" t="s">
        <v>87</v>
      </c>
    </row>
    <row r="14" spans="2:7" x14ac:dyDescent="0.25">
      <c r="C14" t="s">
        <v>68</v>
      </c>
      <c r="D14" t="s">
        <v>134</v>
      </c>
      <c r="E14" t="s">
        <v>135</v>
      </c>
      <c r="F14" t="s">
        <v>134</v>
      </c>
      <c r="G14" t="s">
        <v>135</v>
      </c>
    </row>
    <row r="17" spans="3:15" x14ac:dyDescent="0.25">
      <c r="C17" t="s">
        <v>132</v>
      </c>
      <c r="D17" t="s">
        <v>130</v>
      </c>
      <c r="E17" t="s">
        <v>127</v>
      </c>
      <c r="F17" t="s">
        <v>128</v>
      </c>
      <c r="G17" t="s">
        <v>129</v>
      </c>
    </row>
    <row r="18" spans="3:15" x14ac:dyDescent="0.25">
      <c r="C18" t="s">
        <v>63</v>
      </c>
      <c r="D18" t="s">
        <v>133</v>
      </c>
      <c r="E18" s="43" t="s">
        <v>133</v>
      </c>
      <c r="F18" t="s">
        <v>133</v>
      </c>
      <c r="G18" t="s">
        <v>133</v>
      </c>
    </row>
    <row r="19" spans="3:15" x14ac:dyDescent="0.25">
      <c r="C19" t="s">
        <v>66</v>
      </c>
      <c r="D19" t="s">
        <v>137</v>
      </c>
      <c r="E19" t="s">
        <v>138</v>
      </c>
      <c r="F19" t="s">
        <v>137</v>
      </c>
      <c r="G19" t="s">
        <v>138</v>
      </c>
    </row>
    <row r="20" spans="3:15" x14ac:dyDescent="0.25">
      <c r="C20" t="s">
        <v>68</v>
      </c>
      <c r="D20" t="s">
        <v>86</v>
      </c>
      <c r="E20" t="s">
        <v>86</v>
      </c>
      <c r="F20" t="s">
        <v>86</v>
      </c>
      <c r="G20" t="s">
        <v>86</v>
      </c>
    </row>
    <row r="22" spans="3:15" x14ac:dyDescent="0.25">
      <c r="E22" s="43"/>
    </row>
    <row r="24" spans="3:15" x14ac:dyDescent="0.25">
      <c r="C24" t="s">
        <v>157</v>
      </c>
    </row>
    <row r="25" spans="3:15" x14ac:dyDescent="0.25">
      <c r="C25" t="s">
        <v>155</v>
      </c>
      <c r="D25" t="s">
        <v>130</v>
      </c>
      <c r="E25" t="s">
        <v>127</v>
      </c>
      <c r="F25" t="s">
        <v>128</v>
      </c>
      <c r="G25" t="s">
        <v>129</v>
      </c>
      <c r="L25" t="s">
        <v>156</v>
      </c>
    </row>
    <row r="26" spans="3:15" x14ac:dyDescent="0.25">
      <c r="C26" t="s">
        <v>158</v>
      </c>
      <c r="D26">
        <v>27920</v>
      </c>
      <c r="E26">
        <v>27976</v>
      </c>
      <c r="F26">
        <v>27976</v>
      </c>
      <c r="G26">
        <v>27976</v>
      </c>
      <c r="I26">
        <v>1000</v>
      </c>
      <c r="L26" t="s">
        <v>155</v>
      </c>
      <c r="M26" t="s">
        <v>127</v>
      </c>
      <c r="N26" t="s">
        <v>128</v>
      </c>
      <c r="O26" t="s">
        <v>129</v>
      </c>
    </row>
    <row r="27" spans="3:15" x14ac:dyDescent="0.25">
      <c r="C27" t="s">
        <v>161</v>
      </c>
      <c r="D27">
        <v>27920</v>
      </c>
      <c r="E27">
        <v>27976</v>
      </c>
      <c r="F27">
        <v>27976</v>
      </c>
      <c r="G27">
        <v>27976</v>
      </c>
      <c r="L27" t="s">
        <v>158</v>
      </c>
      <c r="M27" s="19">
        <v>0.2005730659025694</v>
      </c>
      <c r="N27" s="19">
        <v>0.2005730659025694</v>
      </c>
      <c r="O27" s="19">
        <v>0.2005730659025694</v>
      </c>
    </row>
    <row r="28" spans="3:15" x14ac:dyDescent="0.25">
      <c r="C28" t="s">
        <v>168</v>
      </c>
      <c r="D28">
        <v>27920</v>
      </c>
      <c r="E28">
        <v>27976</v>
      </c>
      <c r="F28">
        <v>27976</v>
      </c>
      <c r="G28">
        <v>27976</v>
      </c>
      <c r="L28" t="s">
        <v>161</v>
      </c>
      <c r="M28" s="19">
        <v>0.2005730659025694</v>
      </c>
      <c r="N28" s="19">
        <v>0.2005730659025694</v>
      </c>
      <c r="O28" s="19">
        <v>0.2005730659025694</v>
      </c>
    </row>
    <row r="29" spans="3:15" x14ac:dyDescent="0.25">
      <c r="C29" t="s">
        <v>159</v>
      </c>
      <c r="D29">
        <v>27952</v>
      </c>
      <c r="E29">
        <v>32095.999999999996</v>
      </c>
      <c r="F29">
        <v>28000</v>
      </c>
      <c r="G29">
        <v>32095.999999999996</v>
      </c>
      <c r="L29" t="s">
        <v>166</v>
      </c>
      <c r="M29" s="19">
        <v>14.871060171919773</v>
      </c>
      <c r="N29" s="19">
        <v>0.2005730659025694</v>
      </c>
      <c r="O29" s="19">
        <v>0.2005730659025694</v>
      </c>
    </row>
    <row r="30" spans="3:15" x14ac:dyDescent="0.25">
      <c r="C30" t="s">
        <v>162</v>
      </c>
      <c r="D30">
        <v>27952</v>
      </c>
      <c r="E30">
        <v>32095.999999999996</v>
      </c>
      <c r="F30">
        <v>28000</v>
      </c>
      <c r="G30">
        <v>32095.999999999996</v>
      </c>
      <c r="L30" t="s">
        <v>159</v>
      </c>
      <c r="M30" s="19">
        <v>14.825414997137932</v>
      </c>
      <c r="N30" s="19">
        <v>0.17172295363479631</v>
      </c>
      <c r="O30" s="19">
        <v>14.825414997137932</v>
      </c>
    </row>
    <row r="31" spans="3:15" x14ac:dyDescent="0.25">
      <c r="C31" t="s">
        <v>164</v>
      </c>
      <c r="D31">
        <v>27952</v>
      </c>
      <c r="E31">
        <v>32095.999999999996</v>
      </c>
      <c r="F31">
        <v>28000</v>
      </c>
      <c r="G31">
        <v>32095.999999999996</v>
      </c>
      <c r="L31" t="s">
        <v>162</v>
      </c>
      <c r="M31" s="19">
        <v>14.825414997137932</v>
      </c>
      <c r="N31" s="19">
        <v>0.17172295363479631</v>
      </c>
      <c r="O31" s="19">
        <v>14.825414997137932</v>
      </c>
    </row>
    <row r="32" spans="3:15" x14ac:dyDescent="0.25">
      <c r="C32" t="s">
        <v>160</v>
      </c>
      <c r="D32">
        <v>197736</v>
      </c>
      <c r="E32">
        <v>201832</v>
      </c>
      <c r="F32">
        <v>197736</v>
      </c>
      <c r="G32">
        <v>201832</v>
      </c>
      <c r="L32" t="s">
        <v>164</v>
      </c>
      <c r="M32" s="19">
        <v>14.825414997137932</v>
      </c>
      <c r="N32" s="19">
        <v>0.17172295363479631</v>
      </c>
      <c r="O32" s="19">
        <v>14.825414997137932</v>
      </c>
    </row>
    <row r="33" spans="3:15" x14ac:dyDescent="0.25">
      <c r="C33" t="s">
        <v>163</v>
      </c>
      <c r="D33">
        <v>197736</v>
      </c>
      <c r="E33">
        <v>201832</v>
      </c>
      <c r="F33">
        <v>197736</v>
      </c>
      <c r="G33">
        <v>201832</v>
      </c>
      <c r="L33" t="s">
        <v>160</v>
      </c>
      <c r="M33" s="19">
        <v>2.071448800420765</v>
      </c>
      <c r="N33" s="19">
        <v>0</v>
      </c>
      <c r="O33" s="19">
        <v>2.071448800420765</v>
      </c>
    </row>
    <row r="34" spans="3:15" x14ac:dyDescent="0.25">
      <c r="C34" t="s">
        <v>165</v>
      </c>
      <c r="D34">
        <v>197736</v>
      </c>
      <c r="E34">
        <v>201832</v>
      </c>
      <c r="F34">
        <v>197736</v>
      </c>
      <c r="G34">
        <v>201832</v>
      </c>
      <c r="L34" t="s">
        <v>163</v>
      </c>
      <c r="M34" s="19">
        <v>2.071448800420765</v>
      </c>
      <c r="N34" s="19">
        <v>0</v>
      </c>
      <c r="O34" s="19">
        <v>2.071448800420765</v>
      </c>
    </row>
    <row r="35" spans="3:15" x14ac:dyDescent="0.25">
      <c r="L35" t="s">
        <v>165</v>
      </c>
      <c r="M35" s="19">
        <v>2.071448800420765</v>
      </c>
      <c r="N35" s="19">
        <v>0</v>
      </c>
      <c r="O35" s="19">
        <v>2.071448800420765</v>
      </c>
    </row>
    <row r="36" spans="3:15" x14ac:dyDescent="0.25">
      <c r="D36" t="s">
        <v>167</v>
      </c>
    </row>
    <row r="37" spans="3:15" x14ac:dyDescent="0.25">
      <c r="D37" t="s">
        <v>155</v>
      </c>
      <c r="E37" t="s">
        <v>127</v>
      </c>
      <c r="F37" t="s">
        <v>128</v>
      </c>
      <c r="G37" t="s">
        <v>129</v>
      </c>
      <c r="L37" t="s">
        <v>155</v>
      </c>
      <c r="M37" t="s">
        <v>127</v>
      </c>
      <c r="N37" t="s">
        <v>128</v>
      </c>
      <c r="O37" t="s">
        <v>129</v>
      </c>
    </row>
    <row r="38" spans="3:15" x14ac:dyDescent="0.25">
      <c r="D38" t="s">
        <v>158</v>
      </c>
      <c r="E38" s="19">
        <f t="shared" ref="E38:E46" si="0">LOG10((E26-D26)/D26*100+1)</f>
        <v>7.9388596007115425E-2</v>
      </c>
      <c r="F38" s="19">
        <f t="shared" ref="F38:F46" si="1">LOG10((F26-D26)/D26*100+1)</f>
        <v>7.9388596007115425E-2</v>
      </c>
      <c r="G38" s="19">
        <f t="shared" ref="G38:G46" si="2">LOG10((G26-D26)/D26*100+1)</f>
        <v>7.9388596007115425E-2</v>
      </c>
      <c r="L38" t="s">
        <v>158</v>
      </c>
      <c r="M38" s="19">
        <f>(E26-D26)/D26*100</f>
        <v>0.20057306590257878</v>
      </c>
      <c r="N38" s="19">
        <f>(F26-D26)/D26*100</f>
        <v>0.20057306590257878</v>
      </c>
      <c r="O38" s="19">
        <f>(G26-D26)/D26*100</f>
        <v>0.20057306590257878</v>
      </c>
    </row>
    <row r="39" spans="3:15" x14ac:dyDescent="0.25">
      <c r="D39" t="s">
        <v>161</v>
      </c>
      <c r="E39" s="19">
        <f t="shared" si="0"/>
        <v>7.9388596007115425E-2</v>
      </c>
      <c r="F39" s="19">
        <f t="shared" si="1"/>
        <v>7.9388596007115425E-2</v>
      </c>
      <c r="G39" s="19">
        <f t="shared" si="2"/>
        <v>7.9388596007115425E-2</v>
      </c>
      <c r="L39" t="s">
        <v>161</v>
      </c>
      <c r="M39" s="19">
        <f>(E27-D27)/D27*100</f>
        <v>0.20057306590257878</v>
      </c>
      <c r="N39" s="19">
        <f>(F27-D27)/D27*100</f>
        <v>0.20057306590257878</v>
      </c>
      <c r="O39" s="19">
        <f t="shared" ref="O39:O46" si="3">(G27-D27)/D27*100</f>
        <v>0.20057306590257878</v>
      </c>
    </row>
    <row r="40" spans="3:15" x14ac:dyDescent="0.25">
      <c r="D40" t="s">
        <v>168</v>
      </c>
      <c r="E40" s="19">
        <f t="shared" si="0"/>
        <v>7.9388596007115425E-2</v>
      </c>
      <c r="F40" s="19">
        <f t="shared" si="1"/>
        <v>7.9388596007115425E-2</v>
      </c>
      <c r="G40" s="19">
        <f t="shared" si="2"/>
        <v>7.9388596007115425E-2</v>
      </c>
      <c r="L40" t="s">
        <v>166</v>
      </c>
      <c r="M40" s="19">
        <f>(E28-D28)/D28*100</f>
        <v>0.20057306590257878</v>
      </c>
      <c r="N40" s="19">
        <f t="shared" ref="N40:N46" si="4">(F28-D28)/D28*100</f>
        <v>0.20057306590257878</v>
      </c>
      <c r="O40" s="19">
        <f>(G28-D28)/D28*100</f>
        <v>0.20057306590257878</v>
      </c>
    </row>
    <row r="41" spans="3:15" x14ac:dyDescent="0.25">
      <c r="D41" t="s">
        <v>159</v>
      </c>
      <c r="E41" s="19">
        <f t="shared" si="0"/>
        <v>1.1993551075427167</v>
      </c>
      <c r="F41" s="19">
        <f t="shared" si="1"/>
        <v>6.882493767957476E-2</v>
      </c>
      <c r="G41" s="19">
        <f t="shared" si="2"/>
        <v>1.1993551075427167</v>
      </c>
      <c r="L41" t="s">
        <v>159</v>
      </c>
      <c r="M41" s="19">
        <f t="shared" ref="M41:M46" si="5">(E29-D29)/D29*100</f>
        <v>14.825414997137937</v>
      </c>
      <c r="N41" s="19">
        <f t="shared" si="4"/>
        <v>0.17172295363480253</v>
      </c>
      <c r="O41" s="19">
        <f t="shared" si="3"/>
        <v>14.825414997137937</v>
      </c>
    </row>
    <row r="42" spans="3:15" x14ac:dyDescent="0.25">
      <c r="D42" t="s">
        <v>162</v>
      </c>
      <c r="E42" s="19">
        <f t="shared" si="0"/>
        <v>1.1993551075427167</v>
      </c>
      <c r="F42" s="19">
        <f t="shared" si="1"/>
        <v>6.882493767957476E-2</v>
      </c>
      <c r="G42" s="19">
        <f t="shared" si="2"/>
        <v>1.1993551075427167</v>
      </c>
      <c r="L42" t="s">
        <v>162</v>
      </c>
      <c r="M42" s="19">
        <f t="shared" si="5"/>
        <v>14.825414997137937</v>
      </c>
      <c r="N42" s="19">
        <f t="shared" si="4"/>
        <v>0.17172295363480253</v>
      </c>
      <c r="O42" s="19">
        <f t="shared" si="3"/>
        <v>14.825414997137937</v>
      </c>
    </row>
    <row r="43" spans="3:15" x14ac:dyDescent="0.25">
      <c r="D43" t="s">
        <v>164</v>
      </c>
      <c r="E43" s="19">
        <f t="shared" si="0"/>
        <v>1.1993551075427167</v>
      </c>
      <c r="F43" s="19">
        <f t="shared" si="1"/>
        <v>6.882493767957476E-2</v>
      </c>
      <c r="G43" s="19">
        <f t="shared" si="2"/>
        <v>1.1993551075427167</v>
      </c>
      <c r="L43" t="s">
        <v>164</v>
      </c>
      <c r="M43" s="19">
        <f t="shared" si="5"/>
        <v>14.825414997137937</v>
      </c>
      <c r="N43" s="19">
        <f t="shared" si="4"/>
        <v>0.17172295363480253</v>
      </c>
      <c r="O43" s="19">
        <f t="shared" si="3"/>
        <v>14.825414997137937</v>
      </c>
    </row>
    <row r="44" spans="3:15" x14ac:dyDescent="0.25">
      <c r="D44" t="s">
        <v>160</v>
      </c>
      <c r="E44" s="19">
        <f t="shared" si="0"/>
        <v>0.48734328023508189</v>
      </c>
      <c r="F44" s="19">
        <f t="shared" si="1"/>
        <v>0</v>
      </c>
      <c r="G44" s="19">
        <f t="shared" si="2"/>
        <v>0.48734328023508189</v>
      </c>
      <c r="L44" t="s">
        <v>160</v>
      </c>
      <c r="M44" s="19">
        <f t="shared" si="5"/>
        <v>2.0714488004207632</v>
      </c>
      <c r="N44" s="19">
        <f t="shared" si="4"/>
        <v>0</v>
      </c>
      <c r="O44" s="19">
        <f t="shared" si="3"/>
        <v>2.0714488004207632</v>
      </c>
    </row>
    <row r="45" spans="3:15" x14ac:dyDescent="0.25">
      <c r="D45" t="s">
        <v>163</v>
      </c>
      <c r="E45" s="19">
        <f t="shared" si="0"/>
        <v>0.48734328023508189</v>
      </c>
      <c r="F45" s="19">
        <f t="shared" si="1"/>
        <v>0</v>
      </c>
      <c r="G45" s="19">
        <f t="shared" si="2"/>
        <v>0.48734328023508189</v>
      </c>
      <c r="L45" t="s">
        <v>163</v>
      </c>
      <c r="M45" s="19">
        <f t="shared" si="5"/>
        <v>2.0714488004207632</v>
      </c>
      <c r="N45" s="19">
        <f t="shared" si="4"/>
        <v>0</v>
      </c>
      <c r="O45" s="19">
        <f t="shared" si="3"/>
        <v>2.0714488004207632</v>
      </c>
    </row>
    <row r="46" spans="3:15" x14ac:dyDescent="0.25">
      <c r="D46" t="s">
        <v>165</v>
      </c>
      <c r="E46" s="19">
        <f t="shared" si="0"/>
        <v>0.48734328023508189</v>
      </c>
      <c r="F46" s="19">
        <f t="shared" si="1"/>
        <v>0</v>
      </c>
      <c r="G46" s="19">
        <f t="shared" si="2"/>
        <v>0.48734328023508189</v>
      </c>
      <c r="L46" t="s">
        <v>165</v>
      </c>
      <c r="M46" s="19">
        <f t="shared" si="5"/>
        <v>2.0714488004207632</v>
      </c>
      <c r="N46" s="19">
        <f t="shared" si="4"/>
        <v>0</v>
      </c>
      <c r="O46" s="19">
        <f t="shared" si="3"/>
        <v>2.0714488004207632</v>
      </c>
    </row>
  </sheetData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8162B-E748-4748-A394-34A2F80BCDEF}">
  <dimension ref="B3:L25"/>
  <sheetViews>
    <sheetView topLeftCell="A16" workbookViewId="0">
      <selection activeCell="H28" sqref="H28"/>
    </sheetView>
  </sheetViews>
  <sheetFormatPr defaultRowHeight="15" x14ac:dyDescent="0.25"/>
  <cols>
    <col min="2" max="6" width="14" customWidth="1"/>
    <col min="9" max="12" width="14" customWidth="1"/>
  </cols>
  <sheetData>
    <row r="3" spans="2:12" x14ac:dyDescent="0.25">
      <c r="B3" t="s">
        <v>157</v>
      </c>
    </row>
    <row r="4" spans="2:12" x14ac:dyDescent="0.25">
      <c r="B4" t="s">
        <v>155</v>
      </c>
      <c r="C4" t="s">
        <v>130</v>
      </c>
      <c r="D4" t="s">
        <v>127</v>
      </c>
      <c r="E4" t="s">
        <v>128</v>
      </c>
      <c r="F4" t="s">
        <v>129</v>
      </c>
    </row>
    <row r="5" spans="2:12" x14ac:dyDescent="0.25">
      <c r="B5" t="s">
        <v>158</v>
      </c>
      <c r="C5">
        <v>3832</v>
      </c>
      <c r="D5">
        <v>5240</v>
      </c>
      <c r="E5">
        <v>3960</v>
      </c>
      <c r="F5">
        <v>5088</v>
      </c>
    </row>
    <row r="6" spans="2:12" x14ac:dyDescent="0.25">
      <c r="B6" t="s">
        <v>161</v>
      </c>
      <c r="C6">
        <v>3832</v>
      </c>
      <c r="D6">
        <v>5784</v>
      </c>
      <c r="E6">
        <v>4096</v>
      </c>
      <c r="F6">
        <v>5448</v>
      </c>
    </row>
    <row r="7" spans="2:12" x14ac:dyDescent="0.25">
      <c r="B7" t="s">
        <v>168</v>
      </c>
      <c r="C7">
        <v>3832</v>
      </c>
      <c r="D7">
        <v>7088</v>
      </c>
      <c r="E7">
        <v>4368</v>
      </c>
      <c r="F7">
        <v>6400</v>
      </c>
    </row>
    <row r="8" spans="2:12" x14ac:dyDescent="0.25">
      <c r="B8" t="s">
        <v>159</v>
      </c>
      <c r="C8">
        <v>3360</v>
      </c>
      <c r="D8">
        <v>4200</v>
      </c>
      <c r="E8">
        <v>3744</v>
      </c>
      <c r="F8">
        <v>4008</v>
      </c>
    </row>
    <row r="9" spans="2:12" x14ac:dyDescent="0.25">
      <c r="B9" t="s">
        <v>162</v>
      </c>
      <c r="C9">
        <v>3360</v>
      </c>
      <c r="D9">
        <v>4648</v>
      </c>
      <c r="E9">
        <v>3936</v>
      </c>
      <c r="F9">
        <v>4264</v>
      </c>
    </row>
    <row r="10" spans="2:12" x14ac:dyDescent="0.25">
      <c r="B10" t="s">
        <v>164</v>
      </c>
      <c r="C10">
        <v>3360</v>
      </c>
      <c r="D10">
        <v>8440</v>
      </c>
      <c r="E10">
        <v>4496</v>
      </c>
      <c r="F10">
        <v>7480</v>
      </c>
    </row>
    <row r="11" spans="2:12" x14ac:dyDescent="0.25">
      <c r="B11" t="s">
        <v>160</v>
      </c>
      <c r="C11">
        <v>3576</v>
      </c>
      <c r="D11">
        <v>6864</v>
      </c>
      <c r="E11">
        <v>3816</v>
      </c>
      <c r="F11">
        <v>6560</v>
      </c>
    </row>
    <row r="12" spans="2:12" x14ac:dyDescent="0.25">
      <c r="B12" t="s">
        <v>163</v>
      </c>
      <c r="C12">
        <v>3576</v>
      </c>
      <c r="D12">
        <v>7808</v>
      </c>
      <c r="E12">
        <v>4056</v>
      </c>
      <c r="F12">
        <v>7248</v>
      </c>
    </row>
    <row r="13" spans="2:12" x14ac:dyDescent="0.25">
      <c r="B13" t="s">
        <v>165</v>
      </c>
      <c r="C13">
        <v>3576</v>
      </c>
      <c r="D13">
        <v>9592</v>
      </c>
      <c r="E13">
        <v>4552</v>
      </c>
      <c r="F13">
        <v>8504</v>
      </c>
    </row>
    <row r="15" spans="2:12" x14ac:dyDescent="0.25">
      <c r="C15" t="s">
        <v>167</v>
      </c>
      <c r="I15" t="s">
        <v>156</v>
      </c>
    </row>
    <row r="16" spans="2:12" x14ac:dyDescent="0.25">
      <c r="C16" t="s">
        <v>155</v>
      </c>
      <c r="D16" t="s">
        <v>127</v>
      </c>
      <c r="E16" t="s">
        <v>128</v>
      </c>
      <c r="F16" t="s">
        <v>129</v>
      </c>
      <c r="I16" t="s">
        <v>155</v>
      </c>
      <c r="J16" t="s">
        <v>127</v>
      </c>
      <c r="K16" t="s">
        <v>128</v>
      </c>
      <c r="L16" t="s">
        <v>129</v>
      </c>
    </row>
    <row r="17" spans="3:12" x14ac:dyDescent="0.25">
      <c r="C17" t="s">
        <v>158</v>
      </c>
      <c r="D17" s="19">
        <f t="shared" ref="D17:D19" si="0">LOG10((D5-C5)/C5*100+1)</f>
        <v>1.5768388913479725</v>
      </c>
      <c r="E17" s="19">
        <f t="shared" ref="E17:E19" si="1">LOG10((E5-C5)/C5*100+1)</f>
        <v>0.63751897591690598</v>
      </c>
      <c r="F17" s="19">
        <f t="shared" ref="F17:F19" si="2">LOG10((F5-C5)/C5*100+1)</f>
        <v>1.5286161615932616</v>
      </c>
      <c r="I17" t="s">
        <v>158</v>
      </c>
      <c r="J17" s="19">
        <f>(D5-C5)/C5*100</f>
        <v>36.743215031315238</v>
      </c>
      <c r="K17" s="19">
        <f>(E5-C5)/C5*100</f>
        <v>3.3402922755741122</v>
      </c>
      <c r="L17" s="19">
        <f>(F5-C5)/C5*100</f>
        <v>32.776617954070979</v>
      </c>
    </row>
    <row r="18" spans="3:12" x14ac:dyDescent="0.25">
      <c r="C18" t="s">
        <v>161</v>
      </c>
      <c r="D18" s="19">
        <f t="shared" si="0"/>
        <v>1.7154974066874205</v>
      </c>
      <c r="E18" s="19">
        <f t="shared" si="1"/>
        <v>0.89704137850245125</v>
      </c>
      <c r="F18" s="19">
        <f t="shared" si="2"/>
        <v>1.635194019799286</v>
      </c>
      <c r="I18" t="s">
        <v>161</v>
      </c>
      <c r="J18" s="19">
        <f>(D6-C6)/C6*100</f>
        <v>50.939457202505224</v>
      </c>
      <c r="K18" s="19">
        <f>(E6-C6)/C6*100</f>
        <v>6.8893528183716075</v>
      </c>
      <c r="L18" s="19">
        <f>(F6-C6)/C6*100</f>
        <v>42.171189979123177</v>
      </c>
    </row>
    <row r="19" spans="3:12" x14ac:dyDescent="0.25">
      <c r="C19" t="s">
        <v>168</v>
      </c>
      <c r="D19" s="19">
        <f t="shared" si="0"/>
        <v>1.9343402824916573</v>
      </c>
      <c r="E19" s="19">
        <f t="shared" si="1"/>
        <v>1.1757284399185366</v>
      </c>
      <c r="F19" s="19">
        <f t="shared" si="2"/>
        <v>1.8326022362587535</v>
      </c>
      <c r="I19" t="s">
        <v>168</v>
      </c>
      <c r="J19" s="19">
        <f t="shared" ref="J19:J25" si="3">(D7-C7)/C7*100</f>
        <v>84.968684759916485</v>
      </c>
      <c r="K19" s="19">
        <f t="shared" ref="K19:K25" si="4">(E7-C7)/C7*100</f>
        <v>13.987473903966595</v>
      </c>
      <c r="L19" s="19">
        <f t="shared" ref="L19:L25" si="5">(F7-C7)/C7*100</f>
        <v>67.014613778705638</v>
      </c>
    </row>
    <row r="20" spans="3:12" x14ac:dyDescent="0.25">
      <c r="C20" t="s">
        <v>159</v>
      </c>
      <c r="D20" s="19">
        <f t="shared" ref="D20:D25" si="6">LOG10((D8-C8)/C8*100+1)</f>
        <v>1.414973347970818</v>
      </c>
      <c r="E20" s="19">
        <f t="shared" ref="E20:E25" si="7">LOG10((E8-C8)/C8*100+1)</f>
        <v>1.0944212126043618</v>
      </c>
      <c r="F20" s="19">
        <f t="shared" ref="F20:F25" si="8">LOG10((F8-C8)/C8*100+1)</f>
        <v>1.3071903043687998</v>
      </c>
      <c r="I20" t="s">
        <v>159</v>
      </c>
      <c r="J20" s="19">
        <f t="shared" si="3"/>
        <v>25</v>
      </c>
      <c r="K20" s="19">
        <f t="shared" si="4"/>
        <v>11.428571428571429</v>
      </c>
      <c r="L20" s="19">
        <f t="shared" si="5"/>
        <v>19.285714285714288</v>
      </c>
    </row>
    <row r="21" spans="3:12" x14ac:dyDescent="0.25">
      <c r="C21" t="s">
        <v>162</v>
      </c>
      <c r="D21" s="19">
        <f t="shared" si="6"/>
        <v>1.5947607525864629</v>
      </c>
      <c r="E21" s="19">
        <f t="shared" si="7"/>
        <v>1.2587056809417001</v>
      </c>
      <c r="F21" s="19">
        <f t="shared" si="8"/>
        <v>1.4456783212841713</v>
      </c>
      <c r="I21" t="s">
        <v>162</v>
      </c>
      <c r="J21" s="19">
        <f t="shared" si="3"/>
        <v>38.333333333333336</v>
      </c>
      <c r="K21" s="19">
        <f t="shared" si="4"/>
        <v>17.142857142857142</v>
      </c>
      <c r="L21" s="19">
        <f t="shared" si="5"/>
        <v>26.904761904761905</v>
      </c>
    </row>
    <row r="22" spans="3:12" x14ac:dyDescent="0.25">
      <c r="C22" t="s">
        <v>164</v>
      </c>
      <c r="D22" s="19">
        <f t="shared" si="6"/>
        <v>2.1823874759080346</v>
      </c>
      <c r="E22" s="19">
        <f t="shared" si="7"/>
        <v>1.5416980822239412</v>
      </c>
      <c r="F22" s="19">
        <f t="shared" si="8"/>
        <v>2.0920853933944126</v>
      </c>
      <c r="I22" t="s">
        <v>164</v>
      </c>
      <c r="J22" s="19">
        <f t="shared" si="3"/>
        <v>151.19047619047618</v>
      </c>
      <c r="K22" s="19">
        <f t="shared" si="4"/>
        <v>33.80952380952381</v>
      </c>
      <c r="L22" s="19">
        <f t="shared" si="5"/>
        <v>122.61904761904762</v>
      </c>
    </row>
    <row r="23" spans="3:12" x14ac:dyDescent="0.25">
      <c r="C23" t="s">
        <v>160</v>
      </c>
      <c r="D23" s="19">
        <f t="shared" si="6"/>
        <v>1.9682321468538135</v>
      </c>
      <c r="E23" s="19">
        <f t="shared" si="7"/>
        <v>0.8871337602760111</v>
      </c>
      <c r="F23" s="19">
        <f t="shared" si="8"/>
        <v>1.9265749179930414</v>
      </c>
      <c r="I23" t="s">
        <v>160</v>
      </c>
      <c r="J23" s="19">
        <f t="shared" si="3"/>
        <v>91.946308724832221</v>
      </c>
      <c r="K23" s="19">
        <f t="shared" si="4"/>
        <v>6.7114093959731544</v>
      </c>
      <c r="L23" s="19">
        <f t="shared" si="5"/>
        <v>83.445190156599551</v>
      </c>
    </row>
    <row r="24" spans="3:12" x14ac:dyDescent="0.25">
      <c r="C24" t="s">
        <v>163</v>
      </c>
      <c r="D24" s="19">
        <f t="shared" si="6"/>
        <v>2.0768024785089789</v>
      </c>
      <c r="E24" s="19">
        <f t="shared" si="7"/>
        <v>1.1590501470791692</v>
      </c>
      <c r="F24" s="19">
        <f t="shared" si="8"/>
        <v>2.0157141047636378</v>
      </c>
      <c r="I24" t="s">
        <v>163</v>
      </c>
      <c r="J24" s="19">
        <f t="shared" si="3"/>
        <v>118.34451901565997</v>
      </c>
      <c r="K24" s="19">
        <f t="shared" si="4"/>
        <v>13.422818791946309</v>
      </c>
      <c r="L24" s="19">
        <f t="shared" si="5"/>
        <v>102.68456375838926</v>
      </c>
    </row>
    <row r="25" spans="3:12" x14ac:dyDescent="0.25">
      <c r="C25" t="s">
        <v>165</v>
      </c>
      <c r="D25" s="19">
        <f t="shared" si="6"/>
        <v>2.2284841863683109</v>
      </c>
      <c r="E25" s="19">
        <f t="shared" si="7"/>
        <v>1.4516799954263628</v>
      </c>
      <c r="F25" s="19">
        <f t="shared" si="8"/>
        <v>2.1424132648794005</v>
      </c>
      <c r="I25" t="s">
        <v>165</v>
      </c>
      <c r="J25" s="19">
        <f t="shared" si="3"/>
        <v>168.23266219239375</v>
      </c>
      <c r="K25" s="19">
        <f t="shared" si="4"/>
        <v>27.293064876957494</v>
      </c>
      <c r="L25" s="19">
        <f t="shared" si="5"/>
        <v>137.80760626398211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double lud overheads CPU</vt:lpstr>
      <vt:lpstr>double cholesky CPU</vt:lpstr>
      <vt:lpstr>double blur CPU</vt:lpstr>
      <vt:lpstr>ckpt freq vs restore time</vt:lpstr>
      <vt:lpstr>sparse_ckpting</vt:lpstr>
      <vt:lpstr>split BB runtime overheads</vt:lpstr>
      <vt:lpstr>bin file size comparison</vt:lpstr>
      <vt:lpstr>bin (obj) size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Zihan Huang</dc:creator>
  <cp:lastModifiedBy>Zihan Huang</cp:lastModifiedBy>
  <cp:lastPrinted>2023-03-19T13:23:40Z</cp:lastPrinted>
  <dcterms:created xsi:type="dcterms:W3CDTF">2023-03-06T11:46:15Z</dcterms:created>
  <dcterms:modified xsi:type="dcterms:W3CDTF">2023-04-06T15:14:53Z</dcterms:modified>
</cp:coreProperties>
</file>