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2.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3.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lya\Desktop\"/>
    </mc:Choice>
  </mc:AlternateContent>
  <bookViews>
    <workbookView xWindow="0" yWindow="0" windowWidth="25200" windowHeight="11880" tabRatio="928"/>
  </bookViews>
  <sheets>
    <sheet name="Lock-Free with 64 bit Key" sheetId="1" r:id="rId1"/>
    <sheet name="Concurrent Dictionary" sheetId="5" r:id="rId2"/>
    <sheet name="Lock-Free with long Key" sheetId="10"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2" i="1" l="1"/>
  <c r="D103" i="1"/>
  <c r="D104" i="1"/>
  <c r="D105" i="1"/>
  <c r="D106" i="1"/>
  <c r="D107" i="1"/>
  <c r="D108" i="1"/>
  <c r="D109" i="1"/>
  <c r="D110" i="1"/>
  <c r="D111" i="1"/>
  <c r="D89" i="1"/>
  <c r="D90" i="1"/>
  <c r="D91" i="1"/>
  <c r="D92" i="1"/>
  <c r="D93" i="1"/>
  <c r="D94" i="1"/>
  <c r="D95" i="1"/>
  <c r="D96" i="1"/>
  <c r="D97" i="1"/>
  <c r="D98" i="1"/>
  <c r="D115" i="1"/>
  <c r="D116" i="1"/>
  <c r="D117" i="1"/>
  <c r="D118" i="1"/>
  <c r="D119" i="1"/>
  <c r="D120" i="1"/>
  <c r="D121" i="1"/>
  <c r="D122" i="1"/>
  <c r="D123" i="1"/>
  <c r="D124" i="1"/>
  <c r="I125" i="1"/>
  <c r="H124" i="1"/>
  <c r="F124" i="1"/>
  <c r="C124" i="1"/>
  <c r="H123" i="1"/>
  <c r="F123" i="1"/>
  <c r="C123" i="1"/>
  <c r="H122" i="1"/>
  <c r="F122" i="1"/>
  <c r="C122" i="1"/>
  <c r="H121" i="1"/>
  <c r="F121" i="1"/>
  <c r="C121" i="1"/>
  <c r="H120" i="1"/>
  <c r="F120" i="1"/>
  <c r="C120" i="1"/>
  <c r="H119" i="1"/>
  <c r="F119" i="1"/>
  <c r="C119" i="1"/>
  <c r="H118" i="1"/>
  <c r="F118" i="1"/>
  <c r="C118" i="1"/>
  <c r="H117" i="1"/>
  <c r="F117" i="1"/>
  <c r="C117" i="1"/>
  <c r="H116" i="1"/>
  <c r="F116" i="1"/>
  <c r="C116" i="1"/>
  <c r="H115" i="1"/>
  <c r="F115" i="1"/>
  <c r="C115" i="1"/>
  <c r="F112" i="1"/>
  <c r="C111" i="1"/>
  <c r="C110" i="1"/>
  <c r="C109" i="1"/>
  <c r="C108" i="1"/>
  <c r="C107" i="1"/>
  <c r="C106" i="1"/>
  <c r="C105" i="1"/>
  <c r="C104" i="1"/>
  <c r="C103" i="1"/>
  <c r="C102" i="1"/>
  <c r="K99" i="1"/>
  <c r="J98" i="1"/>
  <c r="H98" i="1"/>
  <c r="F98" i="1"/>
  <c r="C98" i="1"/>
  <c r="J97" i="1"/>
  <c r="H97" i="1"/>
  <c r="F97" i="1"/>
  <c r="C97" i="1"/>
  <c r="J96" i="1"/>
  <c r="H96" i="1"/>
  <c r="F96" i="1"/>
  <c r="C96" i="1"/>
  <c r="J95" i="1"/>
  <c r="H95" i="1"/>
  <c r="F95" i="1"/>
  <c r="C95" i="1"/>
  <c r="J94" i="1"/>
  <c r="H94" i="1"/>
  <c r="F94" i="1"/>
  <c r="C94" i="1"/>
  <c r="J93" i="1"/>
  <c r="H93" i="1"/>
  <c r="F93" i="1"/>
  <c r="C93" i="1"/>
  <c r="J92" i="1"/>
  <c r="H92" i="1"/>
  <c r="F92" i="1"/>
  <c r="C92" i="1"/>
  <c r="J91" i="1"/>
  <c r="H91" i="1"/>
  <c r="F91" i="1"/>
  <c r="C91" i="1"/>
  <c r="J90" i="1"/>
  <c r="H90" i="1"/>
  <c r="F90" i="1"/>
  <c r="C90" i="1"/>
  <c r="J89" i="1"/>
  <c r="H89" i="1"/>
  <c r="F89" i="1"/>
  <c r="C89" i="1"/>
  <c r="D125" i="1" l="1"/>
  <c r="D112" i="1"/>
  <c r="C125" i="1"/>
  <c r="C99" i="1"/>
  <c r="D99" i="1"/>
  <c r="C112" i="1"/>
  <c r="G101" i="10"/>
  <c r="B101" i="10"/>
  <c r="D100" i="10"/>
  <c r="C100" i="10"/>
  <c r="D99" i="10"/>
  <c r="C99" i="10"/>
  <c r="D98" i="10"/>
  <c r="C98" i="10"/>
  <c r="D97" i="10"/>
  <c r="C97" i="10"/>
  <c r="D96" i="10"/>
  <c r="C96" i="10"/>
  <c r="D95" i="10"/>
  <c r="C95" i="10"/>
  <c r="D94" i="10"/>
  <c r="C94" i="10"/>
  <c r="D93" i="10"/>
  <c r="C93" i="10"/>
  <c r="D92" i="10"/>
  <c r="C92" i="10"/>
  <c r="D91" i="10"/>
  <c r="C91" i="10"/>
  <c r="C101" i="10" l="1"/>
  <c r="D101" i="10"/>
  <c r="I46" i="10"/>
  <c r="H45" i="10"/>
  <c r="F45" i="10"/>
  <c r="D45" i="10"/>
  <c r="C45" i="10"/>
  <c r="H44" i="10"/>
  <c r="F44" i="10"/>
  <c r="D44" i="10"/>
  <c r="C44" i="10"/>
  <c r="H43" i="10"/>
  <c r="F43" i="10"/>
  <c r="D43" i="10"/>
  <c r="C43" i="10"/>
  <c r="H42" i="10"/>
  <c r="F42" i="10"/>
  <c r="D42" i="10"/>
  <c r="C42" i="10"/>
  <c r="H41" i="10"/>
  <c r="F41" i="10"/>
  <c r="D41" i="10"/>
  <c r="C41" i="10"/>
  <c r="H40" i="10"/>
  <c r="F40" i="10"/>
  <c r="D40" i="10"/>
  <c r="C40" i="10"/>
  <c r="H39" i="10"/>
  <c r="F39" i="10"/>
  <c r="D39" i="10"/>
  <c r="C39" i="10"/>
  <c r="H38" i="10"/>
  <c r="F38" i="10"/>
  <c r="D38" i="10"/>
  <c r="C38" i="10"/>
  <c r="H37" i="10"/>
  <c r="F37" i="10"/>
  <c r="D37" i="10"/>
  <c r="C37" i="10"/>
  <c r="H36" i="10"/>
  <c r="F36" i="10"/>
  <c r="D36" i="10"/>
  <c r="D46" i="10" s="1"/>
  <c r="C36" i="10"/>
  <c r="F33" i="10"/>
  <c r="D32" i="10"/>
  <c r="C32" i="10"/>
  <c r="D31" i="10"/>
  <c r="C31" i="10"/>
  <c r="D30" i="10"/>
  <c r="C30" i="10"/>
  <c r="D29" i="10"/>
  <c r="C29" i="10"/>
  <c r="D28" i="10"/>
  <c r="C28" i="10"/>
  <c r="D27" i="10"/>
  <c r="C27" i="10"/>
  <c r="D26" i="10"/>
  <c r="C26" i="10"/>
  <c r="D25" i="10"/>
  <c r="C25" i="10"/>
  <c r="D24" i="10"/>
  <c r="C24" i="10"/>
  <c r="D23" i="10"/>
  <c r="C23" i="10"/>
  <c r="K20" i="10"/>
  <c r="J19" i="10"/>
  <c r="H19" i="10"/>
  <c r="F19" i="10"/>
  <c r="D19" i="10"/>
  <c r="C19" i="10"/>
  <c r="J18" i="10"/>
  <c r="H18" i="10"/>
  <c r="F18" i="10"/>
  <c r="D18" i="10"/>
  <c r="C18" i="10"/>
  <c r="J17" i="10"/>
  <c r="H17" i="10"/>
  <c r="F17" i="10"/>
  <c r="D17" i="10"/>
  <c r="C17" i="10"/>
  <c r="J16" i="10"/>
  <c r="H16" i="10"/>
  <c r="F16" i="10"/>
  <c r="D16" i="10"/>
  <c r="C16" i="10"/>
  <c r="J15" i="10"/>
  <c r="H15" i="10"/>
  <c r="F15" i="10"/>
  <c r="D15" i="10"/>
  <c r="C15" i="10"/>
  <c r="J14" i="10"/>
  <c r="H14" i="10"/>
  <c r="F14" i="10"/>
  <c r="D14" i="10"/>
  <c r="C14" i="10"/>
  <c r="J13" i="10"/>
  <c r="H13" i="10"/>
  <c r="F13" i="10"/>
  <c r="D13" i="10"/>
  <c r="C13" i="10"/>
  <c r="J12" i="10"/>
  <c r="H12" i="10"/>
  <c r="F12" i="10"/>
  <c r="D12" i="10"/>
  <c r="C12" i="10"/>
  <c r="J11" i="10"/>
  <c r="H11" i="10"/>
  <c r="F11" i="10"/>
  <c r="D11" i="10"/>
  <c r="C11" i="10"/>
  <c r="J10" i="10"/>
  <c r="H10" i="10"/>
  <c r="F10" i="10"/>
  <c r="D10" i="10"/>
  <c r="C10" i="10"/>
  <c r="C46" i="10" l="1"/>
  <c r="D20" i="10"/>
  <c r="C33" i="10"/>
  <c r="D33" i="10"/>
  <c r="C20" i="10"/>
  <c r="D10" i="5"/>
  <c r="D11" i="5"/>
  <c r="D12" i="5"/>
  <c r="D13" i="5"/>
  <c r="D14" i="5"/>
  <c r="D15" i="5"/>
  <c r="D16" i="5"/>
  <c r="D17" i="5"/>
  <c r="D18" i="5"/>
  <c r="D19" i="5"/>
  <c r="C10" i="5"/>
  <c r="C11" i="5"/>
  <c r="C12" i="5"/>
  <c r="C13" i="5"/>
  <c r="C14" i="5"/>
  <c r="C15" i="5"/>
  <c r="C16" i="5"/>
  <c r="C17" i="5"/>
  <c r="C18" i="5"/>
  <c r="C19" i="5"/>
  <c r="D36" i="5"/>
  <c r="D37" i="5"/>
  <c r="D38" i="5"/>
  <c r="D39" i="5"/>
  <c r="D40" i="5"/>
  <c r="D41" i="5"/>
  <c r="D42" i="5"/>
  <c r="D43" i="5"/>
  <c r="D44" i="5"/>
  <c r="D45" i="5"/>
  <c r="D23" i="5"/>
  <c r="D33" i="5" s="1"/>
  <c r="D24" i="5"/>
  <c r="D25" i="5"/>
  <c r="D26" i="5"/>
  <c r="D27" i="5"/>
  <c r="D28" i="5"/>
  <c r="D29" i="5"/>
  <c r="D30" i="5"/>
  <c r="D31" i="5"/>
  <c r="D32" i="5"/>
  <c r="D20" i="5" l="1"/>
  <c r="D46" i="5"/>
  <c r="C20" i="5"/>
  <c r="G97" i="5"/>
  <c r="D87" i="5"/>
  <c r="D88" i="5"/>
  <c r="D89" i="5"/>
  <c r="D90" i="5"/>
  <c r="D91" i="5"/>
  <c r="D92" i="5"/>
  <c r="D93" i="5"/>
  <c r="D94" i="5"/>
  <c r="D95" i="5"/>
  <c r="D96" i="5"/>
  <c r="D97" i="5" l="1"/>
  <c r="D168" i="1"/>
  <c r="D169" i="1"/>
  <c r="D170" i="1"/>
  <c r="D171" i="1"/>
  <c r="D172" i="1"/>
  <c r="D173" i="1"/>
  <c r="D174" i="1"/>
  <c r="D175" i="1"/>
  <c r="D176" i="1"/>
  <c r="D177" i="1"/>
  <c r="D10" i="1"/>
  <c r="D11" i="1"/>
  <c r="D12" i="1"/>
  <c r="D13" i="1"/>
  <c r="D14" i="1"/>
  <c r="D15" i="1"/>
  <c r="D16" i="1"/>
  <c r="D17" i="1"/>
  <c r="D18" i="1"/>
  <c r="D19" i="1"/>
  <c r="D178" i="1" l="1"/>
  <c r="G178" i="1"/>
  <c r="B178" i="1"/>
  <c r="I46" i="1" l="1"/>
  <c r="D36" i="1"/>
  <c r="D37" i="1"/>
  <c r="D38" i="1"/>
  <c r="D39" i="1"/>
  <c r="D40" i="1"/>
  <c r="D41" i="1"/>
  <c r="D42" i="1"/>
  <c r="D43" i="1"/>
  <c r="D44" i="1"/>
  <c r="D45" i="1"/>
  <c r="D46" i="1" l="1"/>
  <c r="D20" i="1"/>
  <c r="K20" i="5"/>
  <c r="C36" i="5"/>
  <c r="C37" i="5"/>
  <c r="C38" i="5"/>
  <c r="C39" i="5"/>
  <c r="C40" i="5"/>
  <c r="C41" i="5"/>
  <c r="C42" i="5"/>
  <c r="C43" i="5"/>
  <c r="C44" i="5"/>
  <c r="C45" i="5"/>
  <c r="I33" i="5"/>
  <c r="K46" i="5"/>
  <c r="C46" i="5" l="1"/>
  <c r="F33" i="1"/>
  <c r="K20" i="1"/>
  <c r="C23" i="5"/>
  <c r="C24" i="5"/>
  <c r="C25" i="5"/>
  <c r="C26" i="5"/>
  <c r="C27" i="5"/>
  <c r="C28" i="5"/>
  <c r="C29" i="5"/>
  <c r="C30" i="5"/>
  <c r="C31" i="5"/>
  <c r="C32" i="5"/>
  <c r="C33" i="5" l="1"/>
  <c r="C87" i="5"/>
  <c r="C88" i="5"/>
  <c r="C89" i="5"/>
  <c r="C90" i="5"/>
  <c r="C91" i="5"/>
  <c r="C92" i="5"/>
  <c r="C93" i="5"/>
  <c r="C94" i="5"/>
  <c r="C95" i="5"/>
  <c r="C96" i="5"/>
  <c r="C168" i="1"/>
  <c r="C169" i="1"/>
  <c r="C170" i="1"/>
  <c r="C171" i="1"/>
  <c r="C172" i="1"/>
  <c r="C173" i="1"/>
  <c r="C174" i="1"/>
  <c r="C175" i="1"/>
  <c r="C176" i="1"/>
  <c r="C177" i="1"/>
  <c r="C36" i="1"/>
  <c r="C37" i="1"/>
  <c r="C38" i="1"/>
  <c r="C39" i="1"/>
  <c r="C40" i="1"/>
  <c r="C41" i="1"/>
  <c r="C42" i="1"/>
  <c r="C43" i="1"/>
  <c r="C44" i="1"/>
  <c r="C45" i="1"/>
  <c r="C23" i="1"/>
  <c r="C24" i="1"/>
  <c r="C25" i="1"/>
  <c r="C26" i="1"/>
  <c r="C27" i="1"/>
  <c r="C28" i="1"/>
  <c r="C29" i="1"/>
  <c r="C30" i="1"/>
  <c r="C31" i="1"/>
  <c r="C32" i="1"/>
  <c r="C10" i="1"/>
  <c r="C11" i="1"/>
  <c r="C12" i="1"/>
  <c r="C13" i="1"/>
  <c r="C14" i="1"/>
  <c r="C15" i="1"/>
  <c r="C16" i="1"/>
  <c r="C17" i="1"/>
  <c r="C18" i="1"/>
  <c r="C19" i="1"/>
  <c r="D24" i="1"/>
  <c r="D25" i="1"/>
  <c r="D26" i="1"/>
  <c r="D27" i="1"/>
  <c r="D28" i="1"/>
  <c r="D29" i="1"/>
  <c r="D30" i="1"/>
  <c r="D31" i="1"/>
  <c r="D32" i="1"/>
  <c r="D23" i="1"/>
  <c r="C97" i="5" l="1"/>
  <c r="C33" i="1"/>
  <c r="C178" i="1"/>
  <c r="C20" i="1"/>
  <c r="C46" i="1"/>
  <c r="B97" i="5"/>
  <c r="C185" i="1" l="1"/>
  <c r="C186" i="1"/>
  <c r="C187" i="1"/>
  <c r="C188" i="1"/>
  <c r="C189" i="1"/>
  <c r="C190" i="1"/>
  <c r="C191" i="1"/>
  <c r="C192" i="1"/>
  <c r="C193" i="1"/>
  <c r="C194" i="1"/>
  <c r="C195" i="1"/>
  <c r="C184" i="1"/>
  <c r="C183" i="1"/>
  <c r="C196" i="1" l="1"/>
  <c r="D196" i="1" s="1"/>
  <c r="D33" i="1"/>
  <c r="J36" i="5" l="1"/>
  <c r="J37" i="5"/>
  <c r="J38" i="5"/>
  <c r="J39" i="5"/>
  <c r="J40" i="5"/>
  <c r="J41" i="5"/>
  <c r="J42" i="5"/>
  <c r="J43" i="5"/>
  <c r="J44" i="5"/>
  <c r="J45" i="5"/>
  <c r="H36" i="5"/>
  <c r="H37" i="5"/>
  <c r="H38" i="5"/>
  <c r="H39" i="5"/>
  <c r="H40" i="5"/>
  <c r="H41" i="5"/>
  <c r="H42" i="5"/>
  <c r="H43" i="5"/>
  <c r="H44" i="5"/>
  <c r="H45" i="5"/>
  <c r="F36" i="5"/>
  <c r="F37" i="5"/>
  <c r="F38" i="5"/>
  <c r="F39" i="5"/>
  <c r="F40" i="5"/>
  <c r="F41" i="5"/>
  <c r="F42" i="5"/>
  <c r="F43" i="5"/>
  <c r="F44" i="5"/>
  <c r="F45" i="5"/>
  <c r="H23" i="5"/>
  <c r="H24" i="5"/>
  <c r="H25" i="5"/>
  <c r="H26" i="5"/>
  <c r="H27" i="5"/>
  <c r="H28" i="5"/>
  <c r="H29" i="5"/>
  <c r="H30" i="5"/>
  <c r="H31" i="5"/>
  <c r="H32" i="5"/>
  <c r="F23" i="5"/>
  <c r="F24" i="5"/>
  <c r="F25" i="5"/>
  <c r="F26" i="5"/>
  <c r="F27" i="5"/>
  <c r="F28" i="5"/>
  <c r="F29" i="5"/>
  <c r="F30" i="5"/>
  <c r="F31" i="5"/>
  <c r="F32" i="5"/>
  <c r="J10" i="5"/>
  <c r="J11" i="5"/>
  <c r="J12" i="5"/>
  <c r="J13" i="5"/>
  <c r="J14" i="5"/>
  <c r="J15" i="5"/>
  <c r="J16" i="5"/>
  <c r="J17" i="5"/>
  <c r="J18" i="5"/>
  <c r="J19" i="5"/>
  <c r="H10" i="5"/>
  <c r="H11" i="5"/>
  <c r="H12" i="5"/>
  <c r="H13" i="5"/>
  <c r="H14" i="5"/>
  <c r="H15" i="5"/>
  <c r="H16" i="5"/>
  <c r="H17" i="5"/>
  <c r="H18" i="5"/>
  <c r="H19" i="5"/>
  <c r="F10" i="5"/>
  <c r="F11" i="5"/>
  <c r="F12" i="5"/>
  <c r="F13" i="5"/>
  <c r="F14" i="5"/>
  <c r="F15" i="5"/>
  <c r="F16" i="5"/>
  <c r="F17" i="5"/>
  <c r="F18" i="5"/>
  <c r="F19" i="5"/>
  <c r="J10" i="1" l="1"/>
  <c r="J11" i="1"/>
  <c r="J12" i="1"/>
  <c r="J13" i="1"/>
  <c r="J14" i="1"/>
  <c r="J15" i="1"/>
  <c r="J16" i="1"/>
  <c r="J17" i="1"/>
  <c r="J18" i="1"/>
  <c r="J19" i="1"/>
  <c r="H10" i="1"/>
  <c r="H11" i="1"/>
  <c r="H12" i="1"/>
  <c r="H13" i="1"/>
  <c r="H14" i="1"/>
  <c r="H15" i="1"/>
  <c r="H16" i="1"/>
  <c r="H17" i="1"/>
  <c r="H18" i="1"/>
  <c r="H19" i="1"/>
  <c r="F10" i="1"/>
  <c r="F11" i="1"/>
  <c r="F12" i="1"/>
  <c r="F13" i="1"/>
  <c r="F14" i="1"/>
  <c r="F15" i="1"/>
  <c r="F16" i="1"/>
  <c r="F17" i="1"/>
  <c r="F18" i="1"/>
  <c r="F19" i="1"/>
  <c r="H36" i="1"/>
  <c r="H37" i="1"/>
  <c r="H38" i="1"/>
  <c r="H39" i="1"/>
  <c r="H40" i="1"/>
  <c r="H41" i="1"/>
  <c r="H42" i="1"/>
  <c r="H43" i="1"/>
  <c r="H44" i="1"/>
  <c r="H45" i="1"/>
  <c r="F36" i="1"/>
  <c r="F37" i="1"/>
  <c r="F38" i="1"/>
  <c r="F39" i="1"/>
  <c r="F40" i="1"/>
  <c r="F41" i="1"/>
  <c r="F42" i="1"/>
  <c r="F43" i="1"/>
  <c r="F44" i="1"/>
  <c r="F45" i="1"/>
</calcChain>
</file>

<file path=xl/comments1.xml><?xml version="1.0" encoding="utf-8"?>
<comments xmlns="http://schemas.openxmlformats.org/spreadsheetml/2006/main">
  <authors>
    <author>Dalei Yang</author>
  </authors>
  <commentList>
    <comment ref="C20" authorId="0" shapeId="0">
      <text>
        <r>
          <rPr>
            <b/>
            <sz val="9"/>
            <color indexed="81"/>
            <rFont val="Tahoma"/>
            <family val="2"/>
          </rPr>
          <t>Dalei Yang:</t>
        </r>
        <r>
          <rPr>
            <sz val="9"/>
            <color indexed="81"/>
            <rFont val="Tahoma"/>
            <family val="2"/>
          </rPr>
          <t xml:space="preserve">
Sumary for 10 thread. This number is just for reference.</t>
        </r>
      </text>
    </comment>
    <comment ref="D20" authorId="0" shapeId="0">
      <text>
        <r>
          <rPr>
            <b/>
            <sz val="9"/>
            <color indexed="81"/>
            <rFont val="Tahoma"/>
            <family val="2"/>
          </rPr>
          <t>Dalei Yang:</t>
        </r>
        <r>
          <rPr>
            <sz val="9"/>
            <color indexed="81"/>
            <rFont val="Tahoma"/>
            <family val="2"/>
          </rPr>
          <t xml:space="preserve">
pre 100,000,000</t>
        </r>
      </text>
    </comment>
    <comment ref="C33" authorId="0" shapeId="0">
      <text>
        <r>
          <rPr>
            <b/>
            <sz val="9"/>
            <color indexed="81"/>
            <rFont val="Tahoma"/>
            <family val="2"/>
          </rPr>
          <t>Dalei Yang:</t>
        </r>
        <r>
          <rPr>
            <sz val="9"/>
            <color indexed="81"/>
            <rFont val="Tahoma"/>
            <family val="2"/>
          </rPr>
          <t xml:space="preserve">
Sumary for 10 thread. This number is just for reference.</t>
        </r>
      </text>
    </comment>
    <comment ref="D33" authorId="0" shapeId="0">
      <text>
        <r>
          <rPr>
            <b/>
            <sz val="9"/>
            <color indexed="81"/>
            <rFont val="Tahoma"/>
            <family val="2"/>
          </rPr>
          <t>Dalei Yang:</t>
        </r>
        <r>
          <rPr>
            <sz val="9"/>
            <color indexed="81"/>
            <rFont val="Tahoma"/>
            <family val="2"/>
          </rPr>
          <t xml:space="preserve">
pre 100,000,000</t>
        </r>
      </text>
    </comment>
    <comment ref="C46" authorId="0" shapeId="0">
      <text>
        <r>
          <rPr>
            <b/>
            <sz val="9"/>
            <color indexed="81"/>
            <rFont val="Tahoma"/>
            <family val="2"/>
          </rPr>
          <t>Dalei Yang:</t>
        </r>
        <r>
          <rPr>
            <sz val="9"/>
            <color indexed="81"/>
            <rFont val="Tahoma"/>
            <family val="2"/>
          </rPr>
          <t xml:space="preserve">
Sumary for 10 thread. This number is just for reference.</t>
        </r>
      </text>
    </comment>
    <comment ref="C99" authorId="0" shapeId="0">
      <text>
        <r>
          <rPr>
            <b/>
            <sz val="9"/>
            <color indexed="81"/>
            <rFont val="Tahoma"/>
            <family val="2"/>
          </rPr>
          <t>Dalei Yang:</t>
        </r>
        <r>
          <rPr>
            <sz val="9"/>
            <color indexed="81"/>
            <rFont val="Tahoma"/>
            <family val="2"/>
          </rPr>
          <t xml:space="preserve">
Sumary for 10 thread. This number is just for reference.</t>
        </r>
      </text>
    </comment>
    <comment ref="D99" authorId="0" shapeId="0">
      <text>
        <r>
          <rPr>
            <b/>
            <sz val="9"/>
            <color indexed="81"/>
            <rFont val="Tahoma"/>
            <family val="2"/>
          </rPr>
          <t>Dalei Yang:</t>
        </r>
        <r>
          <rPr>
            <sz val="9"/>
            <color indexed="81"/>
            <rFont val="Tahoma"/>
            <family val="2"/>
          </rPr>
          <t xml:space="preserve">
pre 100,000,000</t>
        </r>
      </text>
    </comment>
    <comment ref="C112" authorId="0" shapeId="0">
      <text>
        <r>
          <rPr>
            <b/>
            <sz val="9"/>
            <color indexed="81"/>
            <rFont val="Tahoma"/>
            <family val="2"/>
          </rPr>
          <t>Dalei Yang:</t>
        </r>
        <r>
          <rPr>
            <sz val="9"/>
            <color indexed="81"/>
            <rFont val="Tahoma"/>
            <family val="2"/>
          </rPr>
          <t xml:space="preserve">
Sumary for 10 thread. This number is just for reference.</t>
        </r>
      </text>
    </comment>
    <comment ref="D112" authorId="0" shapeId="0">
      <text>
        <r>
          <rPr>
            <b/>
            <sz val="9"/>
            <color indexed="81"/>
            <rFont val="Tahoma"/>
            <family val="2"/>
          </rPr>
          <t>Dalei Yang:</t>
        </r>
        <r>
          <rPr>
            <sz val="9"/>
            <color indexed="81"/>
            <rFont val="Tahoma"/>
            <family val="2"/>
          </rPr>
          <t xml:space="preserve">
pre 100,000,000</t>
        </r>
      </text>
    </comment>
    <comment ref="C125" authorId="0" shapeId="0">
      <text>
        <r>
          <rPr>
            <b/>
            <sz val="9"/>
            <color indexed="81"/>
            <rFont val="Tahoma"/>
            <family val="2"/>
          </rPr>
          <t>Dalei Yang:</t>
        </r>
        <r>
          <rPr>
            <sz val="9"/>
            <color indexed="81"/>
            <rFont val="Tahoma"/>
            <family val="2"/>
          </rPr>
          <t xml:space="preserve">
Sumary for 10 thread. This number is just for reference.</t>
        </r>
      </text>
    </comment>
    <comment ref="C178" authorId="0" shapeId="0">
      <text>
        <r>
          <rPr>
            <b/>
            <sz val="9"/>
            <color indexed="81"/>
            <rFont val="Tahoma"/>
            <family val="2"/>
          </rPr>
          <t>Dalei Yang:</t>
        </r>
        <r>
          <rPr>
            <sz val="9"/>
            <color indexed="81"/>
            <rFont val="Tahoma"/>
            <family val="2"/>
          </rPr>
          <t xml:space="preserve">
Sumary for 10 thread. This number is just for reference.</t>
        </r>
      </text>
    </comment>
  </commentList>
</comments>
</file>

<file path=xl/comments2.xml><?xml version="1.0" encoding="utf-8"?>
<comments xmlns="http://schemas.openxmlformats.org/spreadsheetml/2006/main">
  <authors>
    <author>Dalei Yang</author>
  </authors>
  <commentList>
    <comment ref="C20" authorId="0" shapeId="0">
      <text>
        <r>
          <rPr>
            <b/>
            <sz val="9"/>
            <color indexed="81"/>
            <rFont val="Tahoma"/>
            <family val="2"/>
          </rPr>
          <t>Dalei Yang:</t>
        </r>
        <r>
          <rPr>
            <sz val="9"/>
            <color indexed="81"/>
            <rFont val="Tahoma"/>
            <family val="2"/>
          </rPr>
          <t xml:space="preserve">
Sumary for 10 thread. This number is just for reference.</t>
        </r>
      </text>
    </comment>
    <comment ref="C33" authorId="0" shapeId="0">
      <text>
        <r>
          <rPr>
            <b/>
            <sz val="9"/>
            <color indexed="81"/>
            <rFont val="Tahoma"/>
            <family val="2"/>
          </rPr>
          <t>Dalei Yang:</t>
        </r>
        <r>
          <rPr>
            <sz val="9"/>
            <color indexed="81"/>
            <rFont val="Tahoma"/>
            <family val="2"/>
          </rPr>
          <t xml:space="preserve">
Sumary for 10 thread. This number is just for reference.</t>
        </r>
      </text>
    </comment>
    <comment ref="C46" authorId="0" shapeId="0">
      <text>
        <r>
          <rPr>
            <b/>
            <sz val="9"/>
            <color indexed="81"/>
            <rFont val="Tahoma"/>
            <family val="2"/>
          </rPr>
          <t>Dalei Yang:</t>
        </r>
        <r>
          <rPr>
            <sz val="9"/>
            <color indexed="81"/>
            <rFont val="Tahoma"/>
            <family val="2"/>
          </rPr>
          <t xml:space="preserve">
Sumary for 10 thread. This number is just for reference.</t>
        </r>
      </text>
    </comment>
    <comment ref="C97" authorId="0" shapeId="0">
      <text>
        <r>
          <rPr>
            <b/>
            <sz val="9"/>
            <color indexed="81"/>
            <rFont val="Tahoma"/>
            <family val="2"/>
          </rPr>
          <t>Dalei Yang:</t>
        </r>
        <r>
          <rPr>
            <sz val="9"/>
            <color indexed="81"/>
            <rFont val="Tahoma"/>
            <family val="2"/>
          </rPr>
          <t xml:space="preserve">
Sumary for 10 thread. This number is just for reference.</t>
        </r>
      </text>
    </comment>
  </commentList>
</comments>
</file>

<file path=xl/comments3.xml><?xml version="1.0" encoding="utf-8"?>
<comments xmlns="http://schemas.openxmlformats.org/spreadsheetml/2006/main">
  <authors>
    <author>Dalei Yang</author>
  </authors>
  <commentList>
    <comment ref="C20" authorId="0" shapeId="0">
      <text>
        <r>
          <rPr>
            <b/>
            <sz val="9"/>
            <color indexed="81"/>
            <rFont val="Tahoma"/>
            <family val="2"/>
          </rPr>
          <t>Dalei Yang:</t>
        </r>
        <r>
          <rPr>
            <sz val="9"/>
            <color indexed="81"/>
            <rFont val="Tahoma"/>
            <family val="2"/>
          </rPr>
          <t xml:space="preserve">
Sumary for 10 thread. This number is just for reference.</t>
        </r>
      </text>
    </comment>
    <comment ref="D20" authorId="0" shapeId="0">
      <text>
        <r>
          <rPr>
            <b/>
            <sz val="9"/>
            <color indexed="81"/>
            <rFont val="Tahoma"/>
            <family val="2"/>
          </rPr>
          <t>Dalei Yang:</t>
        </r>
        <r>
          <rPr>
            <sz val="9"/>
            <color indexed="81"/>
            <rFont val="Tahoma"/>
            <family val="2"/>
          </rPr>
          <t xml:space="preserve">
pre 100,000,000</t>
        </r>
      </text>
    </comment>
    <comment ref="C33" authorId="0" shapeId="0">
      <text>
        <r>
          <rPr>
            <b/>
            <sz val="9"/>
            <color indexed="81"/>
            <rFont val="Tahoma"/>
            <family val="2"/>
          </rPr>
          <t>Dalei Yang:</t>
        </r>
        <r>
          <rPr>
            <sz val="9"/>
            <color indexed="81"/>
            <rFont val="Tahoma"/>
            <family val="2"/>
          </rPr>
          <t xml:space="preserve">
Sumary for 10 thread. This number is just for reference.</t>
        </r>
      </text>
    </comment>
    <comment ref="D33" authorId="0" shapeId="0">
      <text>
        <r>
          <rPr>
            <b/>
            <sz val="9"/>
            <color indexed="81"/>
            <rFont val="Tahoma"/>
            <family val="2"/>
          </rPr>
          <t>Dalei Yang:</t>
        </r>
        <r>
          <rPr>
            <sz val="9"/>
            <color indexed="81"/>
            <rFont val="Tahoma"/>
            <family val="2"/>
          </rPr>
          <t xml:space="preserve">
pre 100,000,000</t>
        </r>
      </text>
    </comment>
    <comment ref="C46" authorId="0" shapeId="0">
      <text>
        <r>
          <rPr>
            <b/>
            <sz val="9"/>
            <color indexed="81"/>
            <rFont val="Tahoma"/>
            <family val="2"/>
          </rPr>
          <t>Dalei Yang:</t>
        </r>
        <r>
          <rPr>
            <sz val="9"/>
            <color indexed="81"/>
            <rFont val="Tahoma"/>
            <family val="2"/>
          </rPr>
          <t xml:space="preserve">
Sumary for 10 thread. This number is just for reference.</t>
        </r>
      </text>
    </comment>
    <comment ref="C101" authorId="0" shapeId="0">
      <text>
        <r>
          <rPr>
            <b/>
            <sz val="9"/>
            <color indexed="81"/>
            <rFont val="Tahoma"/>
            <family val="2"/>
          </rPr>
          <t>Dalei Yang:</t>
        </r>
        <r>
          <rPr>
            <sz val="9"/>
            <color indexed="81"/>
            <rFont val="Tahoma"/>
            <family val="2"/>
          </rPr>
          <t xml:space="preserve">
Sumary for 10 thread. This number is just for reference.</t>
        </r>
      </text>
    </comment>
  </commentList>
</comments>
</file>

<file path=xl/sharedStrings.xml><?xml version="1.0" encoding="utf-8"?>
<sst xmlns="http://schemas.openxmlformats.org/spreadsheetml/2006/main" count="190" uniqueCount="83">
  <si>
    <t>Result Match Percentage</t>
  </si>
  <si>
    <t>Result Match</t>
  </si>
  <si>
    <t>Is Deleted</t>
  </si>
  <si>
    <t>Is Deleted Percentage</t>
  </si>
  <si>
    <t>Delete Successfully</t>
  </si>
  <si>
    <t>Delete Successfully Percentage</t>
  </si>
  <si>
    <t>Get Successfully</t>
  </si>
  <si>
    <t>Get Successfully Percentage</t>
  </si>
  <si>
    <t>Update Successfully</t>
  </si>
  <si>
    <t>Delete Failed</t>
  </si>
  <si>
    <t>Key Found</t>
  </si>
  <si>
    <t>Key Not Found</t>
  </si>
  <si>
    <t>Key Found Percentage</t>
  </si>
  <si>
    <t>Key Not Found Percentage</t>
  </si>
  <si>
    <t>Add Success</t>
  </si>
  <si>
    <t>Alreay Exists</t>
  </si>
  <si>
    <t>Add Success Percentage</t>
  </si>
  <si>
    <t>Alreay Exists Percentage</t>
  </si>
  <si>
    <t>Delete Failed Percentage</t>
  </si>
  <si>
    <t>Attempts</t>
  </si>
  <si>
    <t>Update Attemps</t>
  </si>
  <si>
    <t>Delete  Attemps</t>
  </si>
  <si>
    <t>Delete Attempts</t>
  </si>
  <si>
    <r>
      <t>Get</t>
    </r>
    <r>
      <rPr>
        <sz val="11"/>
        <color theme="1"/>
        <rFont val="宋体"/>
        <family val="2"/>
        <charset val="134"/>
        <scheme val="minor"/>
      </rPr>
      <t xml:space="preserve"> Attemps</t>
    </r>
  </si>
  <si>
    <t>Get Attemps</t>
  </si>
  <si>
    <t>Add Attempts</t>
  </si>
  <si>
    <t>Collision Analysis</t>
  </si>
  <si>
    <t>Record Quantity</t>
  </si>
  <si>
    <t>Seach Steps</t>
  </si>
  <si>
    <t>Average length of search</t>
  </si>
  <si>
    <t>API Call Elapsed Time</t>
  </si>
  <si>
    <t>Test Elapsed Time</t>
  </si>
  <si>
    <t>Memroy Usage</t>
  </si>
  <si>
    <t>CPU Usage</t>
  </si>
  <si>
    <t>91% ~ 99%</t>
  </si>
  <si>
    <t>Stabilize at 3,895 MB</t>
  </si>
  <si>
    <t>70% ~ 88%</t>
  </si>
  <si>
    <t>Finish all test in 00:17:06</t>
  </si>
  <si>
    <t>Make "TryGet\TrySet\TryDelete" API Call For Random Records In a Lock-Free Hash Table. Start 30 threads in the same time. 10 for get, 10 for Update, 10 for delete. Roughly, these threads start and end at the same time to make sure the results make more sence.</t>
  </si>
  <si>
    <t>Load all records into Lock-Free Hash Table in 00:00:04</t>
  </si>
  <si>
    <t>Update RPS / Thread</t>
  </si>
  <si>
    <t>Delete RPS / Thread</t>
  </si>
  <si>
    <t>Get RPS / One Thread</t>
  </si>
  <si>
    <t>Get API Call Elapsed Time / 100,000,000 Attemps / One Thread</t>
  </si>
  <si>
    <t>Update API Call Elapsed Time / 100,000,000 Attemps / One Thread</t>
  </si>
  <si>
    <t>Delete API Call Elapsed Time / 100,000,000 Attemps / One Thread</t>
  </si>
  <si>
    <t>Get 3,146,622 records from database in  00:01:35</t>
  </si>
  <si>
    <t>Finish all test in 0:08:03</t>
  </si>
  <si>
    <t>85% ~ 97%</t>
  </si>
  <si>
    <t>1,390 MB, stabilized</t>
  </si>
  <si>
    <t>Get 3,146,622  records from database in  00:01:40</t>
  </si>
  <si>
    <t>Finish all test in 00:05:07</t>
  </si>
  <si>
    <t>Make "TryGet" API Call For One Sepcific Record In Concurrent Dictionary. Start 10 threads in the same time, for get only.</t>
  </si>
  <si>
    <t>Make "TryGetValue\TryRemove\TryAdd" API Call For Random Record In Concurrent Dictionary.  Start 30 threads in the same time. 10 for get, 10 for Update, 10 for delete. Roughly, these threads start and end at the same time to make sure the results make more sence.</t>
  </si>
  <si>
    <t>45% ~ 75%</t>
  </si>
  <si>
    <t>Add RPS / Thread</t>
  </si>
  <si>
    <t>Add API Call Elapsed Time / 100,000,000 Attemps / One Thread</t>
  </si>
  <si>
    <t>Stabilize at  3,898 MB</t>
  </si>
  <si>
    <t>75% ~ 90%</t>
    <phoneticPr fontId="6" type="noConversion"/>
  </si>
  <si>
    <t>Make "TryGet\TrySet\TryDelete" API Call For Random Records In a Long Key Lock-Free Hash Table. Start 30 threads in the same time. 10 for get, 10 for Update, 10 for delete. Roughly, these threads start and end at the same time to make sure the results make more sence.</t>
    <phoneticPr fontId="6" type="noConversion"/>
  </si>
  <si>
    <t>Make "TryGet" API Call For One Sepcific Record In Long Key Lock-Free Hash Table. Start 10 threads in the same time, for get only.</t>
    <phoneticPr fontId="6" type="noConversion"/>
  </si>
  <si>
    <t>Get 3,146,638 records from database in  00:02:49</t>
    <phoneticPr fontId="6" type="noConversion"/>
  </si>
  <si>
    <t>Load all records into Long Key Lock-Free Hash Table in 00:00:07</t>
    <phoneticPr fontId="6" type="noConversion"/>
  </si>
  <si>
    <t>Finish all test in 01:12:13</t>
    <phoneticPr fontId="6" type="noConversion"/>
  </si>
  <si>
    <t>Stabilize at: Commit 7,395 MB, Working Set 7,381 MB. Load Factor is 0.3</t>
    <phoneticPr fontId="6" type="noConversion"/>
  </si>
  <si>
    <t>Get 3,146,638 records from database in  00:02:21</t>
    <phoneticPr fontId="6" type="noConversion"/>
  </si>
  <si>
    <t>Finish all test in 00:06:45</t>
    <phoneticPr fontId="6" type="noConversion"/>
  </si>
  <si>
    <t>Get 3,146,622 records from database in  00:01:32</t>
    <phoneticPr fontId="6" type="noConversion"/>
  </si>
  <si>
    <t>Stabilize at: Commit 7,379 MB, Working Set 7,361 MB. Load Factor is 0.3</t>
    <phoneticPr fontId="6" type="noConversion"/>
  </si>
  <si>
    <t>Load all records into Lock-Free Hash Table in 00:00:04</t>
    <phoneticPr fontId="6" type="noConversion"/>
  </si>
  <si>
    <t>Load all records into concurrent dictionary in 00:07:35</t>
    <phoneticPr fontId="6" type="noConversion"/>
  </si>
  <si>
    <t>Get RPS / One Thread</t>
    <phoneticPr fontId="6" type="noConversion"/>
  </si>
  <si>
    <t>Make "TryGet" API Call For One Sepcific Record In Lock-Free Hash Table. Start 10 threads in the same time, for get only.</t>
    <phoneticPr fontId="6" type="noConversion"/>
  </si>
  <si>
    <t>Make "TryGet\TrySet\TryDelete" API Call For One Sepcific Record In a Lock-Free Hash Table. Start 30 threads in the same time. 10 for get, 10 for Update, 10 for delete. Roughly, these threads start and end at the same time to make sure the results make more sence.</t>
    <phoneticPr fontId="6" type="noConversion"/>
  </si>
  <si>
    <t>95% ~ 100%</t>
    <phoneticPr fontId="6" type="noConversion"/>
  </si>
  <si>
    <t>Get 3,158,372 records from database in  00:01:18</t>
    <phoneticPr fontId="6" type="noConversion"/>
  </si>
  <si>
    <t>Load all records into Lock-Free Hash Table in 00:00:03</t>
    <phoneticPr fontId="6" type="noConversion"/>
  </si>
  <si>
    <t>Finish all test in 00:33:09</t>
    <phoneticPr fontId="6" type="noConversion"/>
  </si>
  <si>
    <t>Stabilize at: Commit 3,906 MB, Working Set 3,898MB.</t>
    <phoneticPr fontId="6" type="noConversion"/>
  </si>
  <si>
    <t>Commit 1,899 MB ~ 1,906 MB. Keep increasing slowly.</t>
    <phoneticPr fontId="6" type="noConversion"/>
  </si>
  <si>
    <t>Get 3,158,372 records from database in  00:02:16</t>
    <phoneticPr fontId="6" type="noConversion"/>
  </si>
  <si>
    <t>Load all records into concurrent dictionary in 00:17:44</t>
    <phoneticPr fontId="6" type="noConversion"/>
  </si>
  <si>
    <t>Finish all test in 00:52:50</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</si>
</sst>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0_ "/>
  </numFmts>
  <fonts count="9" x14ac:knownFonts="1">
    <font>
      <sz val="11"/>
      <color theme="1"/>
      <name val="宋体"/>
      <family val="2"/>
      <charset val="134"/>
      <scheme val="minor"/>
    </font>
    <font>
      <sz val="11"/>
      <color theme="1"/>
      <name val="宋体"/>
      <family val="2"/>
      <scheme val="minor"/>
    </font>
    <font>
      <b/>
      <sz val="11"/>
      <color theme="1"/>
      <name val="宋体"/>
      <family val="2"/>
      <scheme val="minor"/>
    </font>
    <font>
      <sz val="9"/>
      <color indexed="81"/>
      <name val="Tahoma"/>
      <family val="2"/>
    </font>
    <font>
      <b/>
      <sz val="9"/>
      <color indexed="81"/>
      <name val="Tahoma"/>
      <family val="2"/>
    </font>
    <font>
      <sz val="11"/>
      <color theme="1"/>
      <name val="宋体"/>
      <family val="3"/>
      <charset val="134"/>
      <scheme val="minor"/>
    </font>
    <font>
      <sz val="9"/>
      <name val="宋体"/>
      <family val="2"/>
      <charset val="134"/>
      <scheme val="minor"/>
    </font>
    <font>
      <sz val="11"/>
      <color theme="1"/>
      <name val="宋体"/>
      <family val="3"/>
      <charset val="134"/>
      <scheme val="minor"/>
    </font>
    <font>
      <b/>
      <sz val="11"/>
      <color theme="1"/>
      <name val="宋体"/>
      <family val="3"/>
      <charset val="134"/>
      <scheme val="minor"/>
    </font>
  </fonts>
  <fills count="4">
    <fill>
      <patternFill patternType="none"/>
    </fill>
    <fill>
      <patternFill patternType="gray125"/>
    </fill>
    <fill>
      <patternFill patternType="solid">
        <fgColor theme="0"/>
        <bgColor indexed="64"/>
      </patternFill>
    </fill>
    <fill>
      <patternFill patternType="solid">
        <fgColor rgb="FFFFC000"/>
        <bgColor indexed="64"/>
      </patternFill>
    </fill>
  </fills>
  <borders count="5">
    <border>
      <left/>
      <right/>
      <top/>
      <bottom/>
      <diagonal/>
    </border>
    <border>
      <left/>
      <right/>
      <top style="thin">
        <color theme="4"/>
      </top>
      <bottom/>
      <diagonal/>
    </border>
    <border>
      <left style="thin">
        <color theme="4"/>
      </left>
      <right/>
      <top/>
      <bottom/>
      <diagonal/>
    </border>
    <border>
      <left style="thin">
        <color indexed="64"/>
      </left>
      <right/>
      <top/>
      <bottom/>
      <diagonal/>
    </border>
    <border>
      <left/>
      <right/>
      <top style="thin">
        <color theme="4"/>
      </top>
      <bottom style="thin">
        <color theme="4"/>
      </bottom>
      <diagonal/>
    </border>
  </borders>
  <cellStyleXfs count="1">
    <xf numFmtId="0" fontId="0" fillId="0" borderId="0"/>
  </cellStyleXfs>
  <cellXfs count="74">
    <xf numFmtId="0" fontId="0" fillId="0" borderId="0" xfId="0"/>
    <xf numFmtId="0" fontId="0" fillId="0" borderId="1" xfId="0" applyFont="1" applyBorder="1"/>
    <xf numFmtId="10" fontId="0" fillId="0" borderId="1" xfId="0" applyNumberFormat="1" applyFont="1" applyBorder="1"/>
    <xf numFmtId="0" fontId="0" fillId="0" borderId="0" xfId="0" applyFont="1" applyBorder="1"/>
    <xf numFmtId="3" fontId="0" fillId="0" borderId="0" xfId="0" applyNumberFormat="1" applyFont="1" applyBorder="1"/>
    <xf numFmtId="21" fontId="0" fillId="0" borderId="0" xfId="0" applyNumberFormat="1" applyFont="1" applyBorder="1"/>
    <xf numFmtId="0" fontId="0" fillId="0" borderId="2" xfId="0" applyFont="1" applyBorder="1"/>
    <xf numFmtId="10" fontId="0" fillId="0" borderId="0" xfId="0" applyNumberFormat="1" applyFont="1" applyBorder="1"/>
    <xf numFmtId="0" fontId="0" fillId="0" borderId="1" xfId="0" applyFont="1" applyBorder="1"/>
    <xf numFmtId="0" fontId="0" fillId="0" borderId="0" xfId="0"/>
    <xf numFmtId="0" fontId="0" fillId="0" borderId="1" xfId="0" applyFont="1" applyBorder="1"/>
    <xf numFmtId="3" fontId="0" fillId="0" borderId="1" xfId="0" applyNumberFormat="1" applyFont="1" applyBorder="1"/>
    <xf numFmtId="10" fontId="0" fillId="0" borderId="1" xfId="0" applyNumberFormat="1" applyFont="1" applyBorder="1"/>
    <xf numFmtId="0" fontId="0" fillId="0" borderId="0" xfId="0" applyFont="1" applyBorder="1"/>
    <xf numFmtId="3" fontId="0" fillId="0" borderId="0" xfId="0" applyNumberFormat="1" applyFont="1" applyBorder="1"/>
    <xf numFmtId="21" fontId="0" fillId="0" borderId="0" xfId="0" applyNumberFormat="1" applyFont="1" applyBorder="1"/>
    <xf numFmtId="0" fontId="0" fillId="0" borderId="0" xfId="0" applyBorder="1"/>
    <xf numFmtId="21" fontId="0" fillId="0" borderId="0" xfId="0" applyNumberFormat="1" applyBorder="1"/>
    <xf numFmtId="0" fontId="1" fillId="0" borderId="1" xfId="0" applyFont="1" applyBorder="1"/>
    <xf numFmtId="0" fontId="0" fillId="0" borderId="0" xfId="0"/>
    <xf numFmtId="0" fontId="0" fillId="0" borderId="1" xfId="0" applyFont="1" applyBorder="1"/>
    <xf numFmtId="21" fontId="1" fillId="0" borderId="0" xfId="0" applyNumberFormat="1" applyFont="1" applyBorder="1"/>
    <xf numFmtId="0" fontId="0" fillId="0" borderId="0" xfId="0"/>
    <xf numFmtId="21" fontId="0" fillId="0" borderId="0" xfId="0" applyNumberFormat="1"/>
    <xf numFmtId="0" fontId="1" fillId="0" borderId="0" xfId="0" applyFont="1" applyBorder="1"/>
    <xf numFmtId="0" fontId="0" fillId="3" borderId="0" xfId="0" applyFill="1"/>
    <xf numFmtId="0" fontId="0" fillId="0" borderId="0" xfId="0" applyAlignment="1">
      <alignment horizontal="left"/>
    </xf>
    <xf numFmtId="0" fontId="0" fillId="0" borderId="0" xfId="0" applyNumberFormat="1"/>
    <xf numFmtId="0" fontId="0" fillId="0" borderId="0" xfId="0" applyNumberFormat="1" applyAlignment="1">
      <alignment horizontal="left"/>
    </xf>
    <xf numFmtId="0" fontId="0" fillId="0" borderId="0" xfId="0" applyNumberFormat="1" applyAlignment="1">
      <alignment horizontal="center"/>
    </xf>
    <xf numFmtId="0" fontId="0" fillId="0" borderId="0" xfId="0" applyAlignment="1">
      <alignment horizontal="center"/>
    </xf>
    <xf numFmtId="10" fontId="1" fillId="0" borderId="0" xfId="0" applyNumberFormat="1" applyFont="1" applyBorder="1"/>
    <xf numFmtId="0" fontId="2" fillId="0" borderId="0" xfId="0" applyFont="1" applyAlignment="1">
      <alignment horizontal="right" wrapText="1"/>
    </xf>
    <xf numFmtId="0" fontId="1" fillId="0" borderId="0" xfId="0" applyFont="1"/>
    <xf numFmtId="0" fontId="0" fillId="0" borderId="0" xfId="0" applyBorder="1" applyAlignment="1">
      <alignment horizontal="left"/>
    </xf>
    <xf numFmtId="0" fontId="5" fillId="0" borderId="1" xfId="0" applyFont="1" applyBorder="1"/>
    <xf numFmtId="3" fontId="2" fillId="0" borderId="0" xfId="0" applyNumberFormat="1" applyFont="1"/>
    <xf numFmtId="47" fontId="0" fillId="0" borderId="0" xfId="0" applyNumberFormat="1"/>
    <xf numFmtId="0" fontId="0" fillId="0" borderId="0" xfId="0" applyBorder="1" applyAlignment="1">
      <alignment horizontal="left"/>
    </xf>
    <xf numFmtId="0" fontId="0" fillId="0" borderId="0" xfId="0"/>
    <xf numFmtId="3" fontId="0" fillId="0" borderId="1" xfId="0" applyNumberFormat="1" applyFont="1" applyBorder="1"/>
    <xf numFmtId="3" fontId="1" fillId="0" borderId="1" xfId="0" applyNumberFormat="1" applyFont="1" applyBorder="1"/>
    <xf numFmtId="21" fontId="1" fillId="0" borderId="1" xfId="0" applyNumberFormat="1" applyFont="1" applyBorder="1"/>
    <xf numFmtId="10" fontId="1" fillId="0" borderId="1" xfId="0" applyNumberFormat="1" applyFont="1" applyBorder="1"/>
    <xf numFmtId="21" fontId="0" fillId="0" borderId="0" xfId="0" applyNumberFormat="1"/>
    <xf numFmtId="3" fontId="2" fillId="0" borderId="0" xfId="0" applyNumberFormat="1" applyFont="1"/>
    <xf numFmtId="3" fontId="0" fillId="0" borderId="0" xfId="0" applyNumberFormat="1"/>
    <xf numFmtId="0" fontId="0" fillId="0" borderId="0" xfId="0" applyBorder="1" applyAlignment="1">
      <alignment horizontal="left"/>
    </xf>
    <xf numFmtId="21" fontId="0" fillId="0" borderId="1" xfId="0" applyNumberFormat="1" applyFont="1" applyBorder="1"/>
    <xf numFmtId="3" fontId="2" fillId="0" borderId="1" xfId="0" applyNumberFormat="1" applyFont="1" applyBorder="1"/>
    <xf numFmtId="21" fontId="1" fillId="0" borderId="0" xfId="0" applyNumberFormat="1" applyFont="1"/>
    <xf numFmtId="0" fontId="0" fillId="0" borderId="0" xfId="0" applyBorder="1" applyAlignment="1">
      <alignment horizontal="left"/>
    </xf>
    <xf numFmtId="3" fontId="1" fillId="0" borderId="0" xfId="0" applyNumberFormat="1" applyFont="1" applyBorder="1"/>
    <xf numFmtId="176" fontId="1" fillId="0" borderId="0" xfId="0" applyNumberFormat="1" applyFont="1" applyBorder="1"/>
    <xf numFmtId="0" fontId="0" fillId="0" borderId="0" xfId="0" applyBorder="1" applyAlignment="1">
      <alignment horizontal="left"/>
    </xf>
    <xf numFmtId="3" fontId="7" fillId="0" borderId="1" xfId="0" applyNumberFormat="1" applyFont="1" applyBorder="1"/>
    <xf numFmtId="21" fontId="7" fillId="0" borderId="1" xfId="0" applyNumberFormat="1" applyFont="1" applyBorder="1"/>
    <xf numFmtId="3" fontId="8" fillId="0" borderId="0" xfId="0" applyNumberFormat="1" applyFont="1"/>
    <xf numFmtId="10" fontId="7" fillId="0" borderId="1" xfId="0" applyNumberFormat="1" applyFont="1" applyBorder="1"/>
    <xf numFmtId="21" fontId="7" fillId="0" borderId="0" xfId="0" applyNumberFormat="1" applyFont="1"/>
    <xf numFmtId="0" fontId="7" fillId="0" borderId="1" xfId="0" applyFont="1" applyBorder="1"/>
    <xf numFmtId="0" fontId="0" fillId="0" borderId="0" xfId="0" applyBorder="1" applyAlignment="1">
      <alignment horizontal="left"/>
    </xf>
    <xf numFmtId="3" fontId="5" fillId="0" borderId="1" xfId="0" applyNumberFormat="1" applyFont="1" applyBorder="1"/>
    <xf numFmtId="21" fontId="5" fillId="0" borderId="1" xfId="0" applyNumberFormat="1" applyFont="1" applyBorder="1"/>
    <xf numFmtId="10" fontId="5" fillId="0" borderId="1" xfId="0" applyNumberFormat="1" applyFont="1" applyBorder="1"/>
    <xf numFmtId="21" fontId="5" fillId="0" borderId="0" xfId="0" applyNumberFormat="1" applyFont="1"/>
    <xf numFmtId="177" fontId="0" fillId="0" borderId="0" xfId="0" applyNumberFormat="1"/>
    <xf numFmtId="21" fontId="0" fillId="0" borderId="4" xfId="0" applyNumberFormat="1" applyFont="1" applyBorder="1"/>
    <xf numFmtId="176" fontId="5" fillId="0" borderId="1" xfId="0" applyNumberFormat="1" applyFont="1" applyBorder="1"/>
    <xf numFmtId="3" fontId="8" fillId="0" borderId="1" xfId="0" applyNumberFormat="1" applyFont="1" applyBorder="1"/>
    <xf numFmtId="3" fontId="5" fillId="2" borderId="1" xfId="0" applyNumberFormat="1" applyFont="1" applyFill="1" applyBorder="1"/>
    <xf numFmtId="176" fontId="5" fillId="2" borderId="1" xfId="0" applyNumberFormat="1" applyFont="1" applyFill="1" applyBorder="1"/>
    <xf numFmtId="0" fontId="0" fillId="0" borderId="3" xfId="0" applyBorder="1" applyAlignment="1">
      <alignment horizontal="left"/>
    </xf>
    <xf numFmtId="0" fontId="0" fillId="0" borderId="0" xfId="0" applyBorder="1" applyAlignment="1">
      <alignment horizontal="left"/>
    </xf>
  </cellXfs>
  <cellStyles count="1">
    <cellStyle name="Normal" xfId="0" builtinId="0"/>
  </cellStyles>
  <dxfs count="305">
    <dxf>
      <numFmt numFmtId="26" formatCode="h:mm:ss"/>
    </dxf>
    <dxf>
      <font>
        <b val="0"/>
        <i val="0"/>
        <strike val="0"/>
        <condense val="0"/>
        <extend val="0"/>
        <outline val="0"/>
        <shadow val="0"/>
        <u val="none"/>
        <vertAlign val="baseline"/>
        <sz val="11"/>
        <color theme="1"/>
        <name val="Calibri"/>
        <scheme val="minor"/>
      </font>
      <numFmt numFmtId="26" formatCode="h:mm:ss"/>
    </dxf>
    <dxf>
      <font>
        <b val="0"/>
        <i val="0"/>
        <strike val="0"/>
        <condense val="0"/>
        <extend val="0"/>
        <outline val="0"/>
        <shadow val="0"/>
        <u val="none"/>
        <vertAlign val="baseline"/>
        <sz val="11"/>
        <color theme="1"/>
        <name val="Calibri"/>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fill>
        <patternFill patternType="solid">
          <fgColor indexed="64"/>
          <bgColor rgb="FFFFC000"/>
        </patternFill>
      </fill>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26" formatCode="h:mm:ss"/>
      <border diagonalUp="0" diagonalDown="0" outline="0">
        <left/>
        <right/>
        <top style="thin">
          <color theme="4"/>
        </top>
        <bottom/>
      </border>
    </dxf>
    <dxf>
      <font>
        <b/>
        <i val="0"/>
        <strike val="0"/>
        <condense val="0"/>
        <extend val="0"/>
        <outline val="0"/>
        <shadow val="0"/>
        <u val="none"/>
        <vertAlign val="baseline"/>
        <sz val="11"/>
        <color theme="1"/>
        <name val="Calibri"/>
        <scheme val="minor"/>
      </font>
      <numFmt numFmtId="3" formatCode="#,##0"/>
      <border diagonalUp="0" diagonalDown="0" outline="0">
        <left/>
        <right/>
        <top style="thin">
          <color theme="4"/>
        </top>
        <bottom/>
      </border>
    </dxf>
    <dxf>
      <font>
        <b/>
      </font>
      <numFmt numFmtId="3" formatCode="#,##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26" formatCode="h:mm:ss"/>
    </dxf>
    <dxf>
      <font>
        <b val="0"/>
        <i val="0"/>
        <strike val="0"/>
        <condense val="0"/>
        <extend val="0"/>
        <outline val="0"/>
        <shadow val="0"/>
        <u val="none"/>
        <vertAlign val="baseline"/>
        <sz val="11"/>
        <color theme="1"/>
        <name val="Calibri"/>
        <scheme val="minor"/>
      </font>
      <numFmt numFmtId="26" formatCode="h:mm:ss"/>
      <fill>
        <patternFill patternType="solid">
          <fgColor indexed="64"/>
          <bgColor theme="0"/>
        </patternFill>
      </fill>
      <border diagonalUp="0" diagonalDown="0">
        <left/>
        <right/>
        <top style="thin">
          <color theme="4"/>
        </top>
        <bottom style="thin">
          <color theme="4"/>
        </bottom>
        <vertical/>
        <horizontal/>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fill>
        <patternFill patternType="solid">
          <fgColor indexed="64"/>
          <bgColor rgb="FFFFC000"/>
        </patternFill>
      </fill>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fill>
        <patternFill patternType="solid">
          <fgColor indexed="64"/>
          <bgColor rgb="FFFFC000"/>
        </patternFill>
      </fill>
      <border diagonalUp="0" diagonalDown="0">
        <left/>
        <right/>
        <top style="thin">
          <color theme="4"/>
        </top>
        <bottom/>
        <vertical/>
        <horizontal/>
      </border>
    </dxf>
    <dxf>
      <numFmt numFmtId="26" formatCode="h:mm:ss"/>
    </dxf>
    <dxf>
      <font>
        <b val="0"/>
        <i val="0"/>
        <strike val="0"/>
        <condense val="0"/>
        <extend val="0"/>
        <outline val="0"/>
        <shadow val="0"/>
        <u val="none"/>
        <vertAlign val="baseline"/>
        <sz val="11"/>
        <color theme="1"/>
        <name val="Calibri"/>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宋体"/>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26" formatCode="h:mm:ss"/>
      <border diagonalUp="0" diagonalDown="0">
        <left/>
        <right/>
        <top style="thin">
          <color theme="4"/>
        </top>
        <bottom style="thin">
          <color theme="4"/>
        </bottom>
        <vertical/>
        <horizontal/>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border outline="0">
        <left style="thin">
          <color theme="4"/>
        </left>
        <top style="thin">
          <color theme="4"/>
        </top>
        <bottom style="thin">
          <color theme="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dxf>
    <dxf>
      <font>
        <b val="0"/>
        <i val="0"/>
        <strike val="0"/>
        <condense val="0"/>
        <extend val="0"/>
        <outline val="0"/>
        <shadow val="0"/>
        <u val="none"/>
        <vertAlign val="baseline"/>
        <sz val="11"/>
        <color theme="1"/>
        <name val="Calibri"/>
        <scheme val="minor"/>
      </font>
      <fill>
        <patternFill patternType="solid">
          <fgColor indexed="64"/>
          <bgColor theme="0"/>
        </patternFill>
      </fill>
    </dxf>
    <dxf>
      <numFmt numFmtId="26" formatCode="h:mm:ss"/>
    </dxf>
    <dxf>
      <font>
        <b val="0"/>
        <i val="0"/>
        <strike val="0"/>
        <condense val="0"/>
        <extend val="0"/>
        <outline val="0"/>
        <shadow val="0"/>
        <u val="none"/>
        <vertAlign val="baseline"/>
        <sz val="11"/>
        <color theme="1"/>
        <name val="Calibri"/>
        <scheme val="minor"/>
      </font>
      <numFmt numFmtId="26" formatCode="h:mm:ss"/>
      <border diagonalUp="0" diagonalDown="0">
        <left/>
        <right/>
        <top style="thin">
          <color theme="4"/>
        </top>
        <bottom style="thin">
          <color theme="4"/>
        </bottom>
        <vertical/>
        <horizontal/>
      </border>
    </dxf>
    <dxf>
      <font>
        <b val="0"/>
        <i val="0"/>
        <strike val="0"/>
        <condense val="0"/>
        <extend val="0"/>
        <outline val="0"/>
        <shadow val="0"/>
        <u val="none"/>
        <vertAlign val="baseline"/>
        <sz val="11"/>
        <color theme="1"/>
        <name val="宋体"/>
        <scheme val="minor"/>
      </font>
      <numFmt numFmtId="176" formatCode="0.000000%"/>
      <fill>
        <patternFill patternType="solid">
          <fgColor indexed="64"/>
          <bgColor theme="0"/>
        </patternFill>
      </fill>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宋体"/>
        <scheme val="minor"/>
      </font>
      <numFmt numFmtId="3" formatCode="#,##0"/>
      <fill>
        <patternFill patternType="solid">
          <fgColor indexed="64"/>
          <bgColor theme="0"/>
        </patternFill>
      </fill>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fill>
        <patternFill patternType="solid">
          <fgColor indexed="64"/>
          <bgColor theme="0"/>
        </patternFill>
      </fill>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fill>
        <patternFill patternType="solid">
          <fgColor indexed="64"/>
          <bgColor rgb="FFFFC000"/>
        </patternFill>
      </fill>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fill>
        <patternFill patternType="solid">
          <fgColor indexed="64"/>
          <bgColor rgb="FFFFC000"/>
        </patternFill>
      </fill>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26" formatCode="h:mm:ss"/>
      <border diagonalUp="0" diagonalDown="0" outline="0">
        <left/>
        <right/>
        <top style="thin">
          <color theme="4"/>
        </top>
        <bottom/>
      </border>
    </dxf>
    <dxf>
      <font>
        <b/>
        <i val="0"/>
        <strike val="0"/>
        <condense val="0"/>
        <extend val="0"/>
        <outline val="0"/>
        <shadow val="0"/>
        <u val="none"/>
        <vertAlign val="baseline"/>
        <sz val="11"/>
        <color theme="1"/>
        <name val="Calibri"/>
        <scheme val="minor"/>
      </font>
      <numFmt numFmtId="26" formatCode="h:mm:ss"/>
      <border diagonalUp="0" diagonalDown="0" outline="0">
        <left/>
        <right/>
        <top style="thin">
          <color theme="4"/>
        </top>
        <bottom/>
      </border>
    </dxf>
    <dxf>
      <font>
        <b/>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font>
      <numFmt numFmtId="3" formatCode="#,##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26" formatCode="h:mm:ss"/>
      <border diagonalUp="0" diagonalDown="0">
        <left/>
        <right/>
        <top style="thin">
          <color theme="4"/>
        </top>
        <bottom style="thin">
          <color theme="4"/>
        </bottom>
        <vertical/>
        <horizontal/>
      </border>
    </dxf>
    <dxf>
      <font>
        <b val="0"/>
        <i val="0"/>
        <strike val="0"/>
        <condense val="0"/>
        <extend val="0"/>
        <outline val="0"/>
        <shadow val="0"/>
        <u val="none"/>
        <vertAlign val="baseline"/>
        <sz val="11"/>
        <color theme="1"/>
        <name val="宋体"/>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26" formatCode="h:mm:ss"/>
    </dxf>
    <dxf>
      <font>
        <b val="0"/>
        <i val="0"/>
        <strike val="0"/>
        <condense val="0"/>
        <extend val="0"/>
        <outline val="0"/>
        <shadow val="0"/>
        <u val="none"/>
        <vertAlign val="baseline"/>
        <sz val="11"/>
        <color theme="1"/>
        <name val="Calibri"/>
        <scheme val="minor"/>
      </font>
      <numFmt numFmtId="26" formatCode="h:mm:ss"/>
      <border diagonalUp="0" diagonalDown="0">
        <left/>
        <right/>
        <top style="thin">
          <color theme="4"/>
        </top>
        <bottom style="thin">
          <color theme="4"/>
        </bottom>
        <vertical/>
        <horizontal/>
      </border>
    </dxf>
    <dxf>
      <font>
        <b val="0"/>
        <i val="0"/>
        <strike val="0"/>
        <condense val="0"/>
        <extend val="0"/>
        <outline val="0"/>
        <shadow val="0"/>
        <u val="none"/>
        <vertAlign val="baseline"/>
        <sz val="11"/>
        <color theme="1"/>
        <name val="宋体"/>
        <scheme val="minor"/>
      </font>
      <numFmt numFmtId="176" formatCode="0.000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fill>
        <patternFill patternType="solid">
          <fgColor indexed="64"/>
          <bgColor rgb="FFFFC000"/>
        </patternFill>
      </fill>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fill>
        <patternFill patternType="solid">
          <fgColor indexed="64"/>
          <bgColor rgb="FFFFC000"/>
        </patternFill>
      </fill>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26" formatCode="h:mm:ss"/>
      <border diagonalUp="0" diagonalDown="0" outline="0">
        <left/>
        <right/>
        <top style="thin">
          <color theme="4"/>
        </top>
        <bottom/>
      </border>
    </dxf>
    <dxf>
      <font>
        <b/>
        <i val="0"/>
        <strike val="0"/>
        <condense val="0"/>
        <extend val="0"/>
        <outline val="0"/>
        <shadow val="0"/>
        <u val="none"/>
        <vertAlign val="baseline"/>
        <sz val="11"/>
        <color theme="1"/>
        <name val="Calibri"/>
        <scheme val="minor"/>
      </font>
      <numFmt numFmtId="26" formatCode="h:mm:ss"/>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宋体"/>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26" formatCode="h:mm:ss"/>
      <border diagonalUp="0" diagonalDown="0">
        <left/>
        <right/>
        <top style="thin">
          <color theme="4"/>
        </top>
        <bottom style="thin">
          <color theme="4"/>
        </bottom>
        <vertical/>
        <horizontal/>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26" formatCode="h:mm:ss"/>
    </dxf>
    <dxf>
      <font>
        <b val="0"/>
        <i val="0"/>
        <strike val="0"/>
        <condense val="0"/>
        <extend val="0"/>
        <outline val="0"/>
        <shadow val="0"/>
        <u val="none"/>
        <vertAlign val="baseline"/>
        <sz val="11"/>
        <color theme="1"/>
        <name val="Calibri"/>
        <scheme val="minor"/>
      </font>
      <numFmt numFmtId="29" formatCode="mm:ss.0"/>
    </dxf>
    <dxf>
      <font>
        <b val="0"/>
        <i val="0"/>
        <strike val="0"/>
        <condense val="0"/>
        <extend val="0"/>
        <outline val="0"/>
        <shadow val="0"/>
        <u val="none"/>
        <vertAlign val="baseline"/>
        <sz val="11"/>
        <color theme="1"/>
        <name val="宋体"/>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fill>
        <patternFill patternType="solid">
          <fgColor indexed="64"/>
          <bgColor rgb="FFFFC000"/>
        </patternFill>
      </fill>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26" formatCode="h:mm:ss"/>
      <border diagonalUp="0" diagonalDown="0" outline="0">
        <left/>
        <right/>
        <top style="thin">
          <color theme="4"/>
        </top>
        <bottom/>
      </border>
    </dxf>
    <dxf>
      <font>
        <b/>
        <i val="0"/>
        <strike val="0"/>
        <condense val="0"/>
        <extend val="0"/>
        <outline val="0"/>
        <shadow val="0"/>
        <u val="none"/>
        <vertAlign val="baseline"/>
        <sz val="11"/>
        <color theme="1"/>
        <name val="Calibri"/>
        <scheme val="minor"/>
      </font>
      <numFmt numFmtId="26" formatCode="h:mm:ss"/>
      <border diagonalUp="0" diagonalDown="0">
        <left/>
        <right/>
        <top style="thin">
          <color theme="4"/>
        </top>
        <bottom/>
        <vertical/>
        <horizontal/>
      </border>
    </dxf>
    <dxf>
      <numFmt numFmtId="3" formatCode="#,##0"/>
    </dxf>
    <dxf>
      <font>
        <b/>
      </font>
      <numFmt numFmtId="3" formatCode="#,##0"/>
    </dxf>
    <dxf>
      <numFmt numFmtId="26" formatCode="h:mm:ss"/>
    </dxf>
    <dxf>
      <font>
        <b val="0"/>
        <i val="0"/>
        <strike val="0"/>
        <condense val="0"/>
        <extend val="0"/>
        <outline val="0"/>
        <shadow val="0"/>
        <u val="none"/>
        <vertAlign val="baseline"/>
        <sz val="11"/>
        <color theme="1"/>
        <name val="Calibri"/>
        <scheme val="minor"/>
      </font>
      <numFmt numFmtId="29" formatCode="mm:ss.0"/>
      <border diagonalUp="0" diagonalDown="0" outline="0">
        <left/>
        <right/>
        <top style="thin">
          <color theme="4"/>
        </top>
        <bottom/>
      </border>
    </dxf>
    <dxf>
      <font>
        <b val="0"/>
        <i val="0"/>
        <strike val="0"/>
        <condense val="0"/>
        <extend val="0"/>
        <outline val="0"/>
        <shadow val="0"/>
        <u val="none"/>
        <vertAlign val="baseline"/>
        <sz val="11"/>
        <color theme="1"/>
        <name val="宋体"/>
        <scheme val="minor"/>
      </font>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29" formatCode="mm:ss.0"/>
    </dxf>
    <dxf>
      <font>
        <b val="0"/>
        <i val="0"/>
        <strike val="0"/>
        <condense val="0"/>
        <extend val="0"/>
        <outline val="0"/>
        <shadow val="0"/>
        <u val="none"/>
        <vertAlign val="baseline"/>
        <sz val="11"/>
        <color theme="1"/>
        <name val="Calibri"/>
        <scheme val="minor"/>
      </font>
      <numFmt numFmtId="26" formatCode="h:mm:ss"/>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26" formatCode="h:mm:ss"/>
      <border diagonalUp="0" diagonalDown="0" outline="0">
        <left/>
        <right/>
        <top style="thin">
          <color theme="4"/>
        </top>
        <bottom/>
      </border>
    </dxf>
    <dxf>
      <numFmt numFmtId="26" formatCode="h:mm:ss"/>
    </dxf>
    <dxf>
      <font>
        <b/>
        <i val="0"/>
        <strike val="0"/>
        <condense val="0"/>
        <extend val="0"/>
        <outline val="0"/>
        <shadow val="0"/>
        <u val="none"/>
        <vertAlign val="baseline"/>
        <sz val="11"/>
        <color theme="1"/>
        <name val="宋体"/>
        <scheme val="minor"/>
      </font>
      <numFmt numFmtId="3" formatCode="#,##0"/>
    </dxf>
    <dxf>
      <font>
        <b/>
      </font>
      <numFmt numFmtId="3" formatCode="#,##0"/>
    </dxf>
    <dxf>
      <font>
        <b val="0"/>
        <i val="0"/>
        <strike val="0"/>
        <condense val="0"/>
        <extend val="0"/>
        <outline val="0"/>
        <shadow val="0"/>
        <u val="none"/>
        <vertAlign val="baseline"/>
        <sz val="11"/>
        <color theme="1"/>
        <name val="宋体"/>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border outline="0">
        <left style="thin">
          <color theme="4"/>
        </left>
        <top style="thin">
          <color theme="4"/>
        </top>
        <bottom style="thin">
          <color theme="4"/>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宋体"/>
        <scheme val="minor"/>
      </font>
      <numFmt numFmtId="26" formatCode="h:mm:ss"/>
    </dxf>
    <dxf>
      <font>
        <b val="0"/>
        <i val="0"/>
        <strike val="0"/>
        <condense val="0"/>
        <extend val="0"/>
        <outline val="0"/>
        <shadow val="0"/>
        <u val="none"/>
        <vertAlign val="baseline"/>
        <sz val="11"/>
        <color theme="1"/>
        <name val="Calibri"/>
        <scheme val="minor"/>
      </font>
      <numFmt numFmtId="26" formatCode="h:mm:ss"/>
    </dxf>
    <dxf>
      <font>
        <b val="0"/>
        <i val="0"/>
        <strike val="0"/>
        <condense val="0"/>
        <extend val="0"/>
        <outline val="0"/>
        <shadow val="0"/>
        <u val="none"/>
        <vertAlign val="baseline"/>
        <sz val="11"/>
        <color theme="1"/>
        <name val="宋体"/>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numFmt numFmtId="26" formatCode="h:mm:ss"/>
    </dxf>
    <dxf>
      <numFmt numFmtId="26" formatCode="h:mm:ss"/>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font>
      <numFmt numFmtId="3" formatCode="#,##0"/>
    </dxf>
    <dxf>
      <font>
        <b val="0"/>
        <i val="0"/>
        <strike val="0"/>
        <condense val="0"/>
        <extend val="0"/>
        <outline val="0"/>
        <shadow val="0"/>
        <u val="none"/>
        <vertAlign val="baseline"/>
        <sz val="11"/>
        <color theme="1"/>
        <name val="宋体"/>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border outline="0">
        <left style="thin">
          <color theme="4"/>
        </left>
        <top style="thin">
          <color theme="4"/>
        </top>
        <bottom style="thin">
          <color theme="4"/>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26" formatCode="h:mm:ss"/>
    </dxf>
    <dxf>
      <font>
        <b val="0"/>
        <i val="0"/>
        <strike val="0"/>
        <condense val="0"/>
        <extend val="0"/>
        <outline val="0"/>
        <shadow val="0"/>
        <u val="none"/>
        <vertAlign val="baseline"/>
        <sz val="11"/>
        <color theme="1"/>
        <name val="Calibri"/>
        <scheme val="minor"/>
      </font>
      <numFmt numFmtId="26" formatCode="h:mm:ss"/>
    </dxf>
    <dxf>
      <font>
        <b val="0"/>
        <i val="0"/>
        <strike val="0"/>
        <condense val="0"/>
        <extend val="0"/>
        <outline val="0"/>
        <shadow val="0"/>
        <u val="none"/>
        <vertAlign val="baseline"/>
        <sz val="11"/>
        <color theme="1"/>
        <name val="宋体"/>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26" formatCode="h:mm:ss"/>
      <border diagonalUp="0" diagonalDown="0" outline="0">
        <left/>
        <right/>
        <top style="thin">
          <color theme="4"/>
        </top>
        <bottom/>
      </border>
    </dxf>
    <dxf>
      <numFmt numFmtId="26" formatCode="h:mm:ss"/>
    </dxf>
    <dxf>
      <font>
        <b/>
        <i val="0"/>
        <strike val="0"/>
        <condense val="0"/>
        <extend val="0"/>
        <outline val="0"/>
        <shadow val="0"/>
        <u val="none"/>
        <vertAlign val="baseline"/>
        <sz val="11"/>
        <color theme="1"/>
        <name val="宋体"/>
        <scheme val="minor"/>
      </font>
      <numFmt numFmtId="3" formatCode="#,##0"/>
    </dxf>
    <dxf>
      <font>
        <b/>
      </font>
      <numFmt numFmtId="3" formatCode="#,##0"/>
    </dxf>
    <dxf>
      <font>
        <b val="0"/>
        <i val="0"/>
        <strike val="0"/>
        <condense val="0"/>
        <extend val="0"/>
        <outline val="0"/>
        <shadow val="0"/>
        <u val="none"/>
        <vertAlign val="baseline"/>
        <sz val="11"/>
        <color theme="1"/>
        <name val="宋体"/>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29" formatCode="mm:ss.0"/>
    </dxf>
    <dxf>
      <font>
        <b val="0"/>
        <i val="0"/>
        <strike val="0"/>
        <condense val="0"/>
        <extend val="0"/>
        <outline val="0"/>
        <shadow val="0"/>
        <u val="none"/>
        <vertAlign val="baseline"/>
        <sz val="11"/>
        <color theme="1"/>
        <name val="Calibri"/>
        <scheme val="minor"/>
      </font>
      <numFmt numFmtId="26" formatCode="h:mm:ss"/>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26" formatCode="h:mm:ss"/>
      <border diagonalUp="0" diagonalDown="0" outline="0">
        <left/>
        <right/>
        <top style="thin">
          <color theme="4"/>
        </top>
        <bottom/>
      </border>
    </dxf>
    <dxf>
      <numFmt numFmtId="26" formatCode="h:mm:ss"/>
    </dxf>
    <dxf>
      <font>
        <b/>
        <i val="0"/>
        <strike val="0"/>
        <condense val="0"/>
        <extend val="0"/>
        <outline val="0"/>
        <shadow val="0"/>
        <u val="none"/>
        <vertAlign val="baseline"/>
        <sz val="11"/>
        <color theme="1"/>
        <name val="宋体"/>
        <scheme val="minor"/>
      </font>
      <numFmt numFmtId="3" formatCode="#,##0"/>
    </dxf>
    <dxf>
      <font>
        <b/>
      </font>
      <numFmt numFmtId="3" formatCode="#,##0"/>
    </dxf>
    <dxf>
      <font>
        <b val="0"/>
        <i val="0"/>
        <strike val="0"/>
        <condense val="0"/>
        <extend val="0"/>
        <outline val="0"/>
        <shadow val="0"/>
        <u val="none"/>
        <vertAlign val="baseline"/>
        <sz val="11"/>
        <color theme="1"/>
        <name val="宋体"/>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border outline="0">
        <left style="thin">
          <color theme="4"/>
        </left>
        <top style="thin">
          <color theme="4"/>
        </top>
        <bottom style="thin">
          <color theme="4"/>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宋体"/>
        <scheme val="minor"/>
      </font>
      <numFmt numFmtId="26" formatCode="h:mm:ss"/>
    </dxf>
    <dxf>
      <font>
        <b val="0"/>
        <i val="0"/>
        <strike val="0"/>
        <condense val="0"/>
        <extend val="0"/>
        <outline val="0"/>
        <shadow val="0"/>
        <u val="none"/>
        <vertAlign val="baseline"/>
        <sz val="11"/>
        <color theme="1"/>
        <name val="Calibri"/>
        <scheme val="minor"/>
      </font>
      <numFmt numFmtId="26" formatCode="h:mm:ss"/>
    </dxf>
    <dxf>
      <font>
        <b val="0"/>
        <i val="0"/>
        <strike val="0"/>
        <condense val="0"/>
        <extend val="0"/>
        <outline val="0"/>
        <shadow val="0"/>
        <u val="none"/>
        <vertAlign val="baseline"/>
        <sz val="11"/>
        <color theme="1"/>
        <name val="宋体"/>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numFmt numFmtId="26" formatCode="h:mm:ss"/>
    </dxf>
    <dxf>
      <numFmt numFmtId="26" formatCode="h:mm:ss"/>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font>
      <numFmt numFmtId="3" formatCode="#,##0"/>
    </dxf>
    <dxf>
      <font>
        <b val="0"/>
        <i val="0"/>
        <strike val="0"/>
        <condense val="0"/>
        <extend val="0"/>
        <outline val="0"/>
        <shadow val="0"/>
        <u val="none"/>
        <vertAlign val="baseline"/>
        <sz val="11"/>
        <color theme="1"/>
        <name val="宋体"/>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border outline="0">
        <left style="thin">
          <color theme="4"/>
        </left>
        <top style="thin">
          <color theme="4"/>
        </top>
        <bottom style="thin">
          <color theme="4"/>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26" formatCode="h:mm:ss"/>
    </dxf>
    <dxf>
      <font>
        <b val="0"/>
        <i val="0"/>
        <strike val="0"/>
        <condense val="0"/>
        <extend val="0"/>
        <outline val="0"/>
        <shadow val="0"/>
        <u val="none"/>
        <vertAlign val="baseline"/>
        <sz val="11"/>
        <color theme="1"/>
        <name val="Calibri"/>
        <scheme val="minor"/>
      </font>
      <numFmt numFmtId="26" formatCode="h:mm:ss"/>
    </dxf>
    <dxf>
      <font>
        <b val="0"/>
        <i val="0"/>
        <strike val="0"/>
        <condense val="0"/>
        <extend val="0"/>
        <outline val="0"/>
        <shadow val="0"/>
        <u val="none"/>
        <vertAlign val="baseline"/>
        <sz val="11"/>
        <color theme="1"/>
        <name val="宋体"/>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77" formatCode="#,##0_ "/>
      <border diagonalUp="0" diagonalDown="0" outline="0">
        <left/>
        <right/>
        <top style="thin">
          <color theme="4"/>
        </top>
        <bottom/>
      </border>
    </dxf>
    <dxf>
      <font>
        <b val="0"/>
        <i val="0"/>
        <strike val="0"/>
        <condense val="0"/>
        <extend val="0"/>
        <outline val="0"/>
        <shadow val="0"/>
        <u val="none"/>
        <vertAlign val="baseline"/>
        <sz val="11"/>
        <color theme="1"/>
        <name val="宋体"/>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77" formatCode="#,##0_ "/>
      <border diagonalUp="0" diagonalDown="0" outline="0">
        <left/>
        <right/>
        <top style="thin">
          <color theme="4"/>
        </top>
        <bottom/>
      </border>
    </dxf>
    <dxf>
      <font>
        <b val="0"/>
        <i val="0"/>
        <strike val="0"/>
        <condense val="0"/>
        <extend val="0"/>
        <outline val="0"/>
        <shadow val="0"/>
        <u val="none"/>
        <vertAlign val="baseline"/>
        <sz val="11"/>
        <color theme="1"/>
        <name val="宋体"/>
        <scheme val="minor"/>
      </font>
      <numFmt numFmtId="26" formatCode="h:mm:ss"/>
      <border diagonalUp="0" diagonalDown="0" outline="0">
        <left/>
        <right/>
        <top style="thin">
          <color theme="4"/>
        </top>
        <bottom/>
      </border>
    </dxf>
    <dxf>
      <numFmt numFmtId="26" formatCode="h:mm:ss"/>
    </dxf>
    <dxf>
      <font>
        <b/>
        <i val="0"/>
        <strike val="0"/>
        <condense val="0"/>
        <extend val="0"/>
        <outline val="0"/>
        <shadow val="0"/>
        <u val="none"/>
        <vertAlign val="baseline"/>
        <sz val="11"/>
        <color theme="1"/>
        <name val="宋体"/>
        <scheme val="minor"/>
      </font>
      <numFmt numFmtId="3" formatCode="#,##0"/>
    </dxf>
    <dxf>
      <font>
        <b/>
      </font>
      <numFmt numFmtId="3" formatCode="#,##0"/>
    </dxf>
    <dxf>
      <font>
        <b val="0"/>
        <i val="0"/>
        <strike val="0"/>
        <condense val="0"/>
        <extend val="0"/>
        <outline val="0"/>
        <shadow val="0"/>
        <u val="none"/>
        <vertAlign val="baseline"/>
        <sz val="11"/>
        <color theme="1"/>
        <name val="宋体"/>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77" formatCode="#,##0_ "/>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26" formatCode="h:mm:ss"/>
    </dxf>
    <dxf>
      <font>
        <b val="0"/>
        <i val="0"/>
        <strike val="0"/>
        <condense val="0"/>
        <extend val="0"/>
        <outline val="0"/>
        <shadow val="0"/>
        <u val="none"/>
        <vertAlign val="baseline"/>
        <sz val="11"/>
        <color theme="1"/>
        <name val="Calibri"/>
        <scheme val="minor"/>
      </font>
      <numFmt numFmtId="26" formatCode="h:mm:ss"/>
    </dxf>
    <dxf>
      <font>
        <b val="0"/>
        <i val="0"/>
        <strike val="0"/>
        <condense val="0"/>
        <extend val="0"/>
        <outline val="0"/>
        <shadow val="0"/>
        <u val="none"/>
        <vertAlign val="baseline"/>
        <sz val="11"/>
        <color theme="1"/>
        <name val="Calibri"/>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fill>
        <patternFill patternType="solid">
          <fgColor indexed="64"/>
          <bgColor rgb="FFFFC000"/>
        </patternFill>
      </fill>
      <border diagonalUp="0" diagonalDown="0">
        <left/>
        <right/>
        <top style="thin">
          <color theme="4"/>
        </top>
        <bottom/>
        <vertical/>
        <horizontal/>
      </border>
    </dxf>
    <dxf>
      <numFmt numFmtId="3" formatCode="#,##0"/>
    </dxf>
    <dxf>
      <font>
        <b/>
        <i val="0"/>
        <strike val="0"/>
        <condense val="0"/>
        <extend val="0"/>
        <outline val="0"/>
        <shadow val="0"/>
        <u val="none"/>
        <vertAlign val="baseline"/>
        <sz val="11"/>
        <color theme="1"/>
        <name val="Calibri"/>
        <scheme val="minor"/>
      </font>
      <numFmt numFmtId="26" formatCode="h:mm:ss"/>
      <border diagonalUp="0" diagonalDown="0">
        <left/>
        <right/>
        <top style="thin">
          <color theme="4"/>
        </top>
        <bottom/>
        <vertical/>
        <horizontal/>
      </border>
    </dxf>
    <dxf>
      <numFmt numFmtId="3" formatCode="#,##0"/>
    </dxf>
    <dxf>
      <font>
        <b/>
      </font>
      <numFmt numFmtId="3" formatCode="#,##0"/>
    </dxf>
    <dxf>
      <font>
        <b val="0"/>
        <i val="0"/>
        <strike val="0"/>
        <condense val="0"/>
        <extend val="0"/>
        <outline val="0"/>
        <shadow val="0"/>
        <u val="none"/>
        <vertAlign val="baseline"/>
        <sz val="11"/>
        <color theme="1"/>
        <name val="Calibri"/>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29" formatCode="mm:ss.0"/>
    </dxf>
    <dxf>
      <font>
        <b val="0"/>
        <i val="0"/>
        <strike val="0"/>
        <condense val="0"/>
        <extend val="0"/>
        <outline val="0"/>
        <shadow val="0"/>
        <u val="none"/>
        <vertAlign val="baseline"/>
        <sz val="11"/>
        <color theme="1"/>
        <name val="Calibri"/>
        <scheme val="minor"/>
      </font>
      <numFmt numFmtId="26" formatCode="h:mm:ss"/>
    </dxf>
    <dxf>
      <font>
        <b val="0"/>
        <i val="0"/>
        <strike val="0"/>
        <condense val="0"/>
        <extend val="0"/>
        <outline val="0"/>
        <shadow val="0"/>
        <u val="none"/>
        <vertAlign val="baseline"/>
        <sz val="11"/>
        <color theme="1"/>
        <name val="Calibri"/>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26" formatCode="h:mm:ss"/>
      <border diagonalUp="0" diagonalDown="0" outline="0">
        <left/>
        <right/>
        <top style="thin">
          <color theme="4"/>
        </top>
        <bottom/>
      </border>
    </dxf>
    <dxf>
      <numFmt numFmtId="26" formatCode="h:mm:ss"/>
    </dxf>
    <dxf>
      <font>
        <b/>
        <i val="0"/>
        <strike val="0"/>
        <condense val="0"/>
        <extend val="0"/>
        <outline val="0"/>
        <shadow val="0"/>
        <u val="none"/>
        <vertAlign val="baseline"/>
        <sz val="11"/>
        <color theme="1"/>
        <name val="Calibri"/>
        <scheme val="minor"/>
      </font>
      <numFmt numFmtId="3" formatCode="#,##0"/>
    </dxf>
    <dxf>
      <font>
        <b/>
      </font>
      <numFmt numFmtId="3" formatCode="#,##0"/>
    </dxf>
    <dxf>
      <font>
        <b val="0"/>
        <i val="0"/>
        <strike val="0"/>
        <condense val="0"/>
        <extend val="0"/>
        <outline val="0"/>
        <shadow val="0"/>
        <u val="none"/>
        <vertAlign val="baseline"/>
        <sz val="11"/>
        <color theme="1"/>
        <name val="Calibri"/>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border outline="0">
        <left style="thin">
          <color theme="4"/>
        </left>
        <top style="thin">
          <color theme="4"/>
        </top>
        <bottom style="thin">
          <color theme="4"/>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宋体"/>
        <scheme val="minor"/>
      </font>
      <numFmt numFmtId="26" formatCode="h:mm:ss"/>
    </dxf>
    <dxf>
      <font>
        <b val="0"/>
        <i val="0"/>
        <strike val="0"/>
        <condense val="0"/>
        <extend val="0"/>
        <outline val="0"/>
        <shadow val="0"/>
        <u val="none"/>
        <vertAlign val="baseline"/>
        <sz val="11"/>
        <color theme="1"/>
        <name val="Calibri"/>
        <scheme val="minor"/>
      </font>
      <numFmt numFmtId="26" formatCode="h:mm:ss"/>
    </dxf>
    <dxf>
      <font>
        <b val="0"/>
        <i val="0"/>
        <strike val="0"/>
        <condense val="0"/>
        <extend val="0"/>
        <outline val="0"/>
        <shadow val="0"/>
        <u val="none"/>
        <vertAlign val="baseline"/>
        <sz val="11"/>
        <color theme="1"/>
        <name val="宋体"/>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border diagonalUp="0" diagonalDown="0">
        <left/>
        <right/>
        <top style="thin">
          <color theme="4"/>
        </top>
        <bottom/>
        <vertical/>
        <horizontal/>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numFmt numFmtId="26" formatCode="h:mm:ss"/>
    </dxf>
    <dxf>
      <numFmt numFmtId="26" formatCode="h:mm:ss"/>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font>
      <numFmt numFmtId="3" formatCode="#,##0"/>
    </dxf>
    <dxf>
      <font>
        <b val="0"/>
        <i val="0"/>
        <strike val="0"/>
        <condense val="0"/>
        <extend val="0"/>
        <outline val="0"/>
        <shadow val="0"/>
        <u val="none"/>
        <vertAlign val="baseline"/>
        <sz val="11"/>
        <color theme="1"/>
        <name val="宋体"/>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宋体"/>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border outline="0">
        <left style="thin">
          <color theme="4"/>
        </left>
        <top style="thin">
          <color theme="4"/>
        </top>
        <bottom style="thin">
          <color theme="4"/>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26" formatCode="h:mm:ss"/>
    </dxf>
    <dxf>
      <font>
        <b val="0"/>
        <i val="0"/>
        <strike val="0"/>
        <condense val="0"/>
        <extend val="0"/>
        <outline val="0"/>
        <shadow val="0"/>
        <u val="none"/>
        <vertAlign val="baseline"/>
        <sz val="11"/>
        <color theme="1"/>
        <name val="Calibri"/>
        <scheme val="minor"/>
      </font>
      <numFmt numFmtId="26" formatCode="h:mm:ss"/>
    </dxf>
    <dxf>
      <font>
        <b val="0"/>
        <i val="0"/>
        <strike val="0"/>
        <condense val="0"/>
        <extend val="0"/>
        <outline val="0"/>
        <shadow val="0"/>
        <u val="none"/>
        <vertAlign val="baseline"/>
        <sz val="11"/>
        <color theme="1"/>
        <name val="Calibri"/>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14" formatCode="0.0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4" formatCode="0.0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26" formatCode="h:mm:ss"/>
      <border diagonalUp="0" diagonalDown="0" outline="0">
        <left/>
        <right/>
        <top style="thin">
          <color theme="4"/>
        </top>
        <bottom/>
      </border>
    </dxf>
    <dxf>
      <numFmt numFmtId="26" formatCode="h:mm:ss"/>
    </dxf>
    <dxf>
      <font>
        <b/>
        <i val="0"/>
        <strike val="0"/>
        <condense val="0"/>
        <extend val="0"/>
        <outline val="0"/>
        <shadow val="0"/>
        <u val="none"/>
        <vertAlign val="baseline"/>
        <sz val="11"/>
        <color theme="1"/>
        <name val="Calibri"/>
        <scheme val="minor"/>
      </font>
      <numFmt numFmtId="3" formatCode="#,##0"/>
    </dxf>
    <dxf>
      <font>
        <b/>
      </font>
      <numFmt numFmtId="3" formatCode="#,##0"/>
    </dxf>
    <dxf>
      <font>
        <b val="0"/>
        <i val="0"/>
        <strike val="0"/>
        <condense val="0"/>
        <extend val="0"/>
        <outline val="0"/>
        <shadow val="0"/>
        <u val="none"/>
        <vertAlign val="baseline"/>
        <sz val="11"/>
        <color theme="1"/>
        <name val="Calibri"/>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26" formatCode="h:mm:ss"/>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'Lock-Free with 64 bit Key'!$C$9</c:f>
              <c:strCache>
                <c:ptCount val="1"/>
                <c:pt idx="0">
                  <c:v>Get RPS / One Thread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'Lock-Free with 64 bit Key'!$C$10:$C$19</c:f>
              <c:numCache>
                <c:formatCode>#,##0</c:formatCode>
                <c:ptCount val="10"/>
                <c:pt idx="0">
                  <c:v>751879.69924812031</c:v>
                </c:pt>
                <c:pt idx="1">
                  <c:v>740740.74074074079</c:v>
                </c:pt>
                <c:pt idx="2">
                  <c:v>675675.67567567562</c:v>
                </c:pt>
                <c:pt idx="3">
                  <c:v>716845.87813620071</c:v>
                </c:pt>
                <c:pt idx="4">
                  <c:v>668896.32107023406</c:v>
                </c:pt>
                <c:pt idx="5">
                  <c:v>749063.67041198502</c:v>
                </c:pt>
                <c:pt idx="6">
                  <c:v>699300.69930069929</c:v>
                </c:pt>
                <c:pt idx="7">
                  <c:v>684931.50684931502</c:v>
                </c:pt>
                <c:pt idx="8">
                  <c:v>716845.87813620071</c:v>
                </c:pt>
                <c:pt idx="9">
                  <c:v>709219.85815602832</c:v>
                </c:pt>
              </c:numCache>
            </c:numRef>
          </c:val>
          <c:smooth val="0"/>
          <c:extLst>
            <c:ext xmlns:c16="http://schemas.microsoft.com/office/drawing/2014/chart" uri="{C3380CC4-5D6E-409C-BE32-E72D297353CC}">
              <c16:uniqueId val="{00000000-FE07-4DC9-B194-20E586B6B758}"/>
            </c:ext>
          </c:extLst>
        </c:ser>
        <c:ser>
          <c:idx val="1"/>
          <c:order val="1"/>
          <c:tx>
            <c:strRef>
              <c:f>'Lock-Free with 64 bit Key'!$C$22</c:f>
              <c:strCache>
                <c:ptCount val="1"/>
                <c:pt idx="0">
                  <c:v>Update RPS / Thread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'Lock-Free with 64 bit Key'!$C$23:$C$32</c:f>
              <c:numCache>
                <c:formatCode>#,##0</c:formatCode>
                <c:ptCount val="10"/>
                <c:pt idx="0">
                  <c:v>884955.75221238937</c:v>
                </c:pt>
                <c:pt idx="1">
                  <c:v>903614.45783132536</c:v>
                </c:pt>
                <c:pt idx="2">
                  <c:v>879765.39589442813</c:v>
                </c:pt>
                <c:pt idx="3">
                  <c:v>906344.4108761329</c:v>
                </c:pt>
                <c:pt idx="4">
                  <c:v>872093.02325581398</c:v>
                </c:pt>
                <c:pt idx="5">
                  <c:v>890207.71513353114</c:v>
                </c:pt>
                <c:pt idx="6">
                  <c:v>859598.85386819486</c:v>
                </c:pt>
                <c:pt idx="7">
                  <c:v>867052.02312138723</c:v>
                </c:pt>
                <c:pt idx="8">
                  <c:v>928792.56965944276</c:v>
                </c:pt>
                <c:pt idx="9">
                  <c:v>934579.43925233639</c:v>
                </c:pt>
              </c:numCache>
            </c:numRef>
          </c:val>
          <c:smooth val="0"/>
          <c:extLst>
            <c:ext xmlns:c16="http://schemas.microsoft.com/office/drawing/2014/chart" uri="{C3380CC4-5D6E-409C-BE32-E72D297353CC}">
              <c16:uniqueId val="{00000001-FE07-4DC9-B194-20E586B6B758}"/>
            </c:ext>
          </c:extLst>
        </c:ser>
        <c:ser>
          <c:idx val="2"/>
          <c:order val="2"/>
          <c:tx>
            <c:strRef>
              <c:f>'Lock-Free with 64 bit Key'!$C$35</c:f>
              <c:strCache>
                <c:ptCount val="1"/>
                <c:pt idx="0">
                  <c:v>Delete RPS / Thread</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'Lock-Free with 64 bit Key'!$C$36:$C$45</c:f>
              <c:numCache>
                <c:formatCode>#,##0</c:formatCode>
                <c:ptCount val="10"/>
                <c:pt idx="0">
                  <c:v>1470588.2352941176</c:v>
                </c:pt>
                <c:pt idx="1">
                  <c:v>1444043.3212996391</c:v>
                </c:pt>
                <c:pt idx="2">
                  <c:v>1360544.2176870748</c:v>
                </c:pt>
                <c:pt idx="3">
                  <c:v>1328903.6544850499</c:v>
                </c:pt>
                <c:pt idx="4">
                  <c:v>1365187.7133105802</c:v>
                </c:pt>
                <c:pt idx="5">
                  <c:v>1333333.3333333333</c:v>
                </c:pt>
                <c:pt idx="6">
                  <c:v>1328903.6544850499</c:v>
                </c:pt>
                <c:pt idx="7">
                  <c:v>1311475.4098360655</c:v>
                </c:pt>
                <c:pt idx="8">
                  <c:v>1302931.5960912053</c:v>
                </c:pt>
                <c:pt idx="9">
                  <c:v>1320132.0132013201</c:v>
                </c:pt>
              </c:numCache>
            </c:numRef>
          </c:val>
          <c:smooth val="0"/>
          <c:extLst>
            <c:ext xmlns:c16="http://schemas.microsoft.com/office/drawing/2014/chart" uri="{C3380CC4-5D6E-409C-BE32-E72D297353CC}">
              <c16:uniqueId val="{00000002-FE07-4DC9-B194-20E586B6B758}"/>
            </c:ext>
          </c:extLst>
        </c:ser>
        <c:dLbls>
          <c:dLblPos val="t"/>
          <c:showLegendKey val="0"/>
          <c:showVal val="1"/>
          <c:showCatName val="0"/>
          <c:showSerName val="0"/>
          <c:showPercent val="0"/>
          <c:showBubbleSize val="0"/>
        </c:dLbls>
        <c:smooth val="0"/>
        <c:axId val="379969200"/>
        <c:axId val="379969984"/>
      </c:lineChart>
      <c:catAx>
        <c:axId val="37996920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9969984"/>
        <c:crosses val="autoZero"/>
        <c:auto val="1"/>
        <c:lblAlgn val="ctr"/>
        <c:lblOffset val="100"/>
        <c:noMultiLvlLbl val="0"/>
      </c:catAx>
      <c:valAx>
        <c:axId val="37996998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9969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'Lock-Free with 64 bit Key'!$D$9</c:f>
              <c:strCache>
                <c:ptCount val="1"/>
                <c:pt idx="0">
                  <c:v>Get API Call Elapsed Time / 100,000,000 Attemps / One Thread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'Lock-Free with 64 bit Key'!$D$10:$D$19</c:f>
              <c:numCache>
                <c:formatCode>h:mm:ss</c:formatCode>
                <c:ptCount val="10"/>
                <c:pt idx="0">
                  <c:v>1.5388020833333332E-3</c:v>
                </c:pt>
                <c:pt idx="1">
                  <c:v>1.5644733796296299E-3</c:v>
                </c:pt>
                <c:pt idx="2">
                  <c:v>1.7133391203703703E-3</c:v>
                </c:pt>
                <c:pt idx="3">
                  <c:v>1.6153761574074074E-3</c:v>
                </c:pt>
                <c:pt idx="4">
                  <c:v>1.7287557870370371E-3</c:v>
                </c:pt>
                <c:pt idx="5">
                  <c:v>1.5422511574074073E-3</c:v>
                </c:pt>
                <c:pt idx="6">
                  <c:v>1.6539814814814818E-3</c:v>
                </c:pt>
                <c:pt idx="7">
                  <c:v>1.6899537037037037E-3</c:v>
                </c:pt>
                <c:pt idx="8">
                  <c:v>1.6164062499999998E-3</c:v>
                </c:pt>
                <c:pt idx="9">
                  <c:v>1.6317650462962963E-3</c:v>
                </c:pt>
              </c:numCache>
            </c:numRef>
          </c:val>
          <c:smooth val="0"/>
          <c:extLst>
            <c:ext xmlns:c16="http://schemas.microsoft.com/office/drawing/2014/chart" uri="{C3380CC4-5D6E-409C-BE32-E72D297353CC}">
              <c16:uniqueId val="{00000000-BF73-491E-9DCF-EE6F77F424F9}"/>
            </c:ext>
          </c:extLst>
        </c:ser>
        <c:ser>
          <c:idx val="1"/>
          <c:order val="1"/>
          <c:tx>
            <c:strRef>
              <c:f>'Lock-Free with 64 bit Key'!$D$22</c:f>
              <c:strCache>
                <c:ptCount val="1"/>
                <c:pt idx="0">
                  <c:v>Update API Call Elapsed Time / 100,000,000 Attemps / One Thread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'Lock-Free with 64 bit Key'!$D$23:$D$32</c:f>
              <c:numCache>
                <c:formatCode>h:mm:ss</c:formatCode>
                <c:ptCount val="10"/>
                <c:pt idx="0">
                  <c:v>1.3087808641975309E-3</c:v>
                </c:pt>
                <c:pt idx="1">
                  <c:v>1.2801311728395063E-3</c:v>
                </c:pt>
                <c:pt idx="2">
                  <c:v>1.3174768518518518E-3</c:v>
                </c:pt>
                <c:pt idx="3">
                  <c:v>1.2767746913580247E-3</c:v>
                </c:pt>
                <c:pt idx="4">
                  <c:v>1.3264197530864195E-3</c:v>
                </c:pt>
                <c:pt idx="5">
                  <c:v>1.2985223765432099E-3</c:v>
                </c:pt>
                <c:pt idx="6">
                  <c:v>1.3463850308641976E-3</c:v>
                </c:pt>
                <c:pt idx="7">
                  <c:v>1.3342631172839506E-3</c:v>
                </c:pt>
                <c:pt idx="8">
                  <c:v>1.247480709876543E-3</c:v>
                </c:pt>
                <c:pt idx="9">
                  <c:v>1.2368942901234568E-3</c:v>
                </c:pt>
              </c:numCache>
            </c:numRef>
          </c:val>
          <c:smooth val="0"/>
          <c:extLst>
            <c:ext xmlns:c16="http://schemas.microsoft.com/office/drawing/2014/chart" uri="{C3380CC4-5D6E-409C-BE32-E72D297353CC}">
              <c16:uniqueId val="{00000001-BF73-491E-9DCF-EE6F77F424F9}"/>
            </c:ext>
          </c:extLst>
        </c:ser>
        <c:ser>
          <c:idx val="2"/>
          <c:order val="2"/>
          <c:tx>
            <c:strRef>
              <c:f>'Lock-Free with 64 bit Key'!$D$35</c:f>
              <c:strCache>
                <c:ptCount val="1"/>
                <c:pt idx="0">
                  <c:v>Delete API Call Elapsed Time / 100,000,000 Attemps / One Thread</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'Lock-Free with 64 bit Key'!$D$36:$D$45</c:f>
              <c:numCache>
                <c:formatCode>h:mm:ss</c:formatCode>
                <c:ptCount val="10"/>
                <c:pt idx="0">
                  <c:v>7.8596643518518523E-4</c:v>
                </c:pt>
                <c:pt idx="1">
                  <c:v>8.0141782407407408E-4</c:v>
                </c:pt>
                <c:pt idx="2">
                  <c:v>8.5083912037037029E-4</c:v>
                </c:pt>
                <c:pt idx="3">
                  <c:v>8.7003472222222224E-4</c:v>
                </c:pt>
                <c:pt idx="4">
                  <c:v>8.4721932870370376E-4</c:v>
                </c:pt>
                <c:pt idx="5">
                  <c:v>8.6721643518518528E-4</c:v>
                </c:pt>
                <c:pt idx="6">
                  <c:v>8.7139178240740742E-4</c:v>
                </c:pt>
                <c:pt idx="7">
                  <c:v>8.8211805555555569E-4</c:v>
                </c:pt>
                <c:pt idx="8">
                  <c:v>8.884288194444444E-4</c:v>
                </c:pt>
                <c:pt idx="9">
                  <c:v>8.7798611111111107E-4</c:v>
                </c:pt>
              </c:numCache>
            </c:numRef>
          </c:val>
          <c:smooth val="0"/>
          <c:extLst>
            <c:ext xmlns:c16="http://schemas.microsoft.com/office/drawing/2014/chart" uri="{C3380CC4-5D6E-409C-BE32-E72D297353CC}">
              <c16:uniqueId val="{00000002-BF73-491E-9DCF-EE6F77F424F9}"/>
            </c:ext>
          </c:extLst>
        </c:ser>
        <c:dLbls>
          <c:dLblPos val="t"/>
          <c:showLegendKey val="0"/>
          <c:showVal val="1"/>
          <c:showCatName val="0"/>
          <c:showSerName val="0"/>
          <c:showPercent val="0"/>
          <c:showBubbleSize val="0"/>
        </c:dLbls>
        <c:smooth val="0"/>
        <c:axId val="379973120"/>
        <c:axId val="379968416"/>
      </c:lineChart>
      <c:catAx>
        <c:axId val="37997312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9968416"/>
        <c:crosses val="autoZero"/>
        <c:auto val="1"/>
        <c:lblAlgn val="ctr"/>
        <c:lblOffset val="100"/>
        <c:noMultiLvlLbl val="0"/>
      </c:catAx>
      <c:valAx>
        <c:axId val="3799684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9973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'Lock-Free with 64 bit Key'!$C$88</c:f>
              <c:strCache>
                <c:ptCount val="1"/>
                <c:pt idx="0">
                  <c:v>Get RPS / One Thread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'Lock-Free with 64 bit Key'!$C$89:$C$98</c:f>
              <c:numCache>
                <c:formatCode>#,##0</c:formatCode>
                <c:ptCount val="10"/>
                <c:pt idx="0">
                  <c:v>1129032.2580645161</c:v>
                </c:pt>
                <c:pt idx="1">
                  <c:v>1047904.1916167665</c:v>
                </c:pt>
                <c:pt idx="2">
                  <c:v>1046337.817638266</c:v>
                </c:pt>
                <c:pt idx="3">
                  <c:v>1100628.9308176101</c:v>
                </c:pt>
                <c:pt idx="4">
                  <c:v>1143790.8496732027</c:v>
                </c:pt>
                <c:pt idx="5">
                  <c:v>1041666.6666666666</c:v>
                </c:pt>
                <c:pt idx="6">
                  <c:v>995732.57467994315</c:v>
                </c:pt>
                <c:pt idx="7">
                  <c:v>881612.09068010072</c:v>
                </c:pt>
                <c:pt idx="8">
                  <c:v>890585.24173027987</c:v>
                </c:pt>
                <c:pt idx="9">
                  <c:v>873907.61548064917</c:v>
                </c:pt>
              </c:numCache>
            </c:numRef>
          </c:val>
          <c:smooth val="0"/>
          <c:extLst>
            <c:ext xmlns:c16="http://schemas.microsoft.com/office/drawing/2014/chart" uri="{C3380CC4-5D6E-409C-BE32-E72D297353CC}">
              <c16:uniqueId val="{00000001-30CB-4B33-9AFA-99AAB88CB7E5}"/>
            </c:ext>
          </c:extLst>
        </c:ser>
        <c:ser>
          <c:idx val="1"/>
          <c:order val="1"/>
          <c:tx>
            <c:strRef>
              <c:f>'Lock-Free with 64 bit Key'!$C$101</c:f>
              <c:strCache>
                <c:ptCount val="1"/>
                <c:pt idx="0">
                  <c:v>Update RPS / Thread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'Lock-Free with 64 bit Key'!$C$102:$C$111</c:f>
              <c:numCache>
                <c:formatCode>#,##0</c:formatCode>
                <c:ptCount val="10"/>
                <c:pt idx="0">
                  <c:v>173469.38775510204</c:v>
                </c:pt>
                <c:pt idx="1">
                  <c:v>174603.17460317462</c:v>
                </c:pt>
                <c:pt idx="2">
                  <c:v>172828.09611829944</c:v>
                </c:pt>
                <c:pt idx="3">
                  <c:v>163176.26527050612</c:v>
                </c:pt>
                <c:pt idx="4">
                  <c:v>166370.10676156584</c:v>
                </c:pt>
                <c:pt idx="5">
                  <c:v>188128.77263581488</c:v>
                </c:pt>
                <c:pt idx="6">
                  <c:v>184236.45320197043</c:v>
                </c:pt>
                <c:pt idx="7">
                  <c:v>192584.9639546859</c:v>
                </c:pt>
                <c:pt idx="8">
                  <c:v>176248.82186616398</c:v>
                </c:pt>
                <c:pt idx="9">
                  <c:v>173308.61909175164</c:v>
                </c:pt>
              </c:numCache>
            </c:numRef>
          </c:val>
          <c:smooth val="0"/>
          <c:extLst>
            <c:ext xmlns:c16="http://schemas.microsoft.com/office/drawing/2014/chart" uri="{C3380CC4-5D6E-409C-BE32-E72D297353CC}">
              <c16:uniqueId val="{00000002-30CB-4B33-9AFA-99AAB88CB7E5}"/>
            </c:ext>
          </c:extLst>
        </c:ser>
        <c:ser>
          <c:idx val="2"/>
          <c:order val="2"/>
          <c:tx>
            <c:strRef>
              <c:f>'Lock-Free with 64 bit Key'!$C$114</c:f>
              <c:strCache>
                <c:ptCount val="1"/>
                <c:pt idx="0">
                  <c:v>Delete RPS / Thread</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'Lock-Free with 64 bit Key'!$C$115:$C$124</c:f>
              <c:numCache>
                <c:formatCode>#,##0</c:formatCode>
                <c:ptCount val="10"/>
                <c:pt idx="0">
                  <c:v>1288888.888888889</c:v>
                </c:pt>
                <c:pt idx="1">
                  <c:v>1306306.3063063063</c:v>
                </c:pt>
                <c:pt idx="2">
                  <c:v>1152317.8807947021</c:v>
                </c:pt>
                <c:pt idx="3">
                  <c:v>1146245.0592885376</c:v>
                </c:pt>
                <c:pt idx="4">
                  <c:v>1167785.2348993288</c:v>
                </c:pt>
                <c:pt idx="5">
                  <c:v>1177266.5764546685</c:v>
                </c:pt>
                <c:pt idx="6">
                  <c:v>1111111.111111111</c:v>
                </c:pt>
                <c:pt idx="7">
                  <c:v>1090225.5639097744</c:v>
                </c:pt>
                <c:pt idx="8">
                  <c:v>1053268.7651331718</c:v>
                </c:pt>
                <c:pt idx="9">
                  <c:v>1143232.58869908</c:v>
                </c:pt>
              </c:numCache>
            </c:numRef>
          </c:val>
          <c:smooth val="0"/>
          <c:extLst>
            <c:ext xmlns:c16="http://schemas.microsoft.com/office/drawing/2014/chart" uri="{C3380CC4-5D6E-409C-BE32-E72D297353CC}">
              <c16:uniqueId val="{00000003-30CB-4B33-9AFA-99AAB88CB7E5}"/>
            </c:ext>
          </c:extLst>
        </c:ser>
        <c:dLbls>
          <c:dLblPos val="t"/>
          <c:showLegendKey val="0"/>
          <c:showVal val="1"/>
          <c:showCatName val="0"/>
          <c:showSerName val="0"/>
          <c:showPercent val="0"/>
          <c:showBubbleSize val="0"/>
        </c:dLbls>
        <c:smooth val="0"/>
        <c:axId val="375341320"/>
        <c:axId val="375342304"/>
      </c:lineChart>
      <c:catAx>
        <c:axId val="37534132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5342304"/>
        <c:crosses val="autoZero"/>
        <c:auto val="1"/>
        <c:lblAlgn val="ctr"/>
        <c:lblOffset val="100"/>
        <c:noMultiLvlLbl val="0"/>
      </c:catAx>
      <c:valAx>
        <c:axId val="3753423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5341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'Lock-Free with 64 bit Key'!$D$88</c:f>
              <c:strCache>
                <c:ptCount val="1"/>
                <c:pt idx="0">
                  <c:v>Get API Call Elapsed Time / 100,000,000 Attemps / One Thread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'Lock-Free with 64 bit Key'!$D$89:$D$98</c:f>
              <c:numCache>
                <c:formatCode>h:mm:ss</c:formatCode>
                <c:ptCount val="10"/>
                <c:pt idx="0">
                  <c:v>1.0247569444444445E-3</c:v>
                </c:pt>
                <c:pt idx="1">
                  <c:v>1.103859126984127E-3</c:v>
                </c:pt>
                <c:pt idx="2">
                  <c:v>1.1065013227513228E-3</c:v>
                </c:pt>
                <c:pt idx="3">
                  <c:v>1.0510697751322752E-3</c:v>
                </c:pt>
                <c:pt idx="4">
                  <c:v>1.0117493386243386E-3</c:v>
                </c:pt>
                <c:pt idx="5">
                  <c:v>1.110433201058201E-3</c:v>
                </c:pt>
                <c:pt idx="6">
                  <c:v>1.1615558862433863E-3</c:v>
                </c:pt>
                <c:pt idx="7">
                  <c:v>1.3121296296296297E-3</c:v>
                </c:pt>
                <c:pt idx="8">
                  <c:v>1.2996048280423281E-3</c:v>
                </c:pt>
                <c:pt idx="9">
                  <c:v>1.3242840608465609E-3</c:v>
                </c:pt>
              </c:numCache>
            </c:numRef>
          </c:val>
          <c:smooth val="0"/>
          <c:extLst>
            <c:ext xmlns:c16="http://schemas.microsoft.com/office/drawing/2014/chart" uri="{C3380CC4-5D6E-409C-BE32-E72D297353CC}">
              <c16:uniqueId val="{00000000-F5DD-47D9-A607-2D84E18EB251}"/>
            </c:ext>
          </c:extLst>
        </c:ser>
        <c:ser>
          <c:idx val="1"/>
          <c:order val="1"/>
          <c:tx>
            <c:strRef>
              <c:f>'Lock-Free with 64 bit Key'!$D$101</c:f>
              <c:strCache>
                <c:ptCount val="1"/>
                <c:pt idx="0">
                  <c:v>Update API Call Elapsed Time / 100,000,000 Attemps / One Thread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'Lock-Free with 64 bit Key'!$D$102:$D$111</c:f>
              <c:numCache>
                <c:formatCode>h:mm:ss</c:formatCode>
                <c:ptCount val="10"/>
                <c:pt idx="0">
                  <c:v>6.6695137651020002E-3</c:v>
                </c:pt>
                <c:pt idx="1">
                  <c:v>6.6272529213705677E-3</c:v>
                </c:pt>
                <c:pt idx="2">
                  <c:v>6.6958061002178638E-3</c:v>
                </c:pt>
                <c:pt idx="3">
                  <c:v>7.0918313032283615E-3</c:v>
                </c:pt>
                <c:pt idx="4">
                  <c:v>6.9547311348781924E-3</c:v>
                </c:pt>
                <c:pt idx="5">
                  <c:v>6.1497883244206767E-3</c:v>
                </c:pt>
                <c:pt idx="6">
                  <c:v>6.2808167458902747E-3</c:v>
                </c:pt>
                <c:pt idx="7">
                  <c:v>6.0073467518320456E-3</c:v>
                </c:pt>
                <c:pt idx="8">
                  <c:v>6.5676866706278472E-3</c:v>
                </c:pt>
                <c:pt idx="9">
                  <c:v>6.6799489998019398E-3</c:v>
                </c:pt>
              </c:numCache>
            </c:numRef>
          </c:val>
          <c:smooth val="0"/>
          <c:extLst>
            <c:ext xmlns:c16="http://schemas.microsoft.com/office/drawing/2014/chart" uri="{C3380CC4-5D6E-409C-BE32-E72D297353CC}">
              <c16:uniqueId val="{00000001-F5DD-47D9-A607-2D84E18EB251}"/>
            </c:ext>
          </c:extLst>
        </c:ser>
        <c:ser>
          <c:idx val="2"/>
          <c:order val="2"/>
          <c:tx>
            <c:strRef>
              <c:f>'Lock-Free with 64 bit Key'!$D$114</c:f>
              <c:strCache>
                <c:ptCount val="1"/>
                <c:pt idx="0">
                  <c:v>Delete API Call Elapsed Time / 100,000,000 Attemps / One Thread</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'Lock-Free with 64 bit Key'!$D$115:$D$124</c:f>
              <c:numCache>
                <c:formatCode>h:mm:ss</c:formatCode>
                <c:ptCount val="10"/>
                <c:pt idx="0">
                  <c:v>8.9849004895700311E-4</c:v>
                </c:pt>
                <c:pt idx="1">
                  <c:v>8.858530225627927E-4</c:v>
                </c:pt>
                <c:pt idx="2">
                  <c:v>1.0039351851851852E-3</c:v>
                </c:pt>
                <c:pt idx="3">
                  <c:v>1.0096118028948488E-3</c:v>
                </c:pt>
                <c:pt idx="4">
                  <c:v>9.9160547041294168E-4</c:v>
                </c:pt>
                <c:pt idx="5">
                  <c:v>9.837949659429546E-4</c:v>
                </c:pt>
                <c:pt idx="6">
                  <c:v>1.0410826415495956E-3</c:v>
                </c:pt>
                <c:pt idx="7">
                  <c:v>1.0618002341421882E-3</c:v>
                </c:pt>
                <c:pt idx="8">
                  <c:v>1.0982412728820776E-3</c:v>
                </c:pt>
                <c:pt idx="9">
                  <c:v>1.012317741592167E-3</c:v>
                </c:pt>
              </c:numCache>
            </c:numRef>
          </c:val>
          <c:smooth val="0"/>
          <c:extLst>
            <c:ext xmlns:c16="http://schemas.microsoft.com/office/drawing/2014/chart" uri="{C3380CC4-5D6E-409C-BE32-E72D297353CC}">
              <c16:uniqueId val="{00000002-F5DD-47D9-A607-2D84E18EB251}"/>
            </c:ext>
          </c:extLst>
        </c:ser>
        <c:dLbls>
          <c:dLblPos val="t"/>
          <c:showLegendKey val="0"/>
          <c:showVal val="1"/>
          <c:showCatName val="0"/>
          <c:showSerName val="0"/>
          <c:showPercent val="0"/>
          <c:showBubbleSize val="0"/>
        </c:dLbls>
        <c:smooth val="0"/>
        <c:axId val="1236917720"/>
        <c:axId val="1236915752"/>
      </c:lineChart>
      <c:catAx>
        <c:axId val="123691772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36915752"/>
        <c:crosses val="autoZero"/>
        <c:auto val="1"/>
        <c:lblAlgn val="ctr"/>
        <c:lblOffset val="100"/>
        <c:noMultiLvlLbl val="0"/>
      </c:catAx>
      <c:valAx>
        <c:axId val="12369157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36917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'Concurrent Dictionary'!$D$9</c:f>
              <c:strCache>
                <c:ptCount val="1"/>
                <c:pt idx="0">
                  <c:v>Get API Call Elapsed Time / 100,000,000 Attemps / One Thread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'Concurrent Dictionary'!$D$10:$D$19</c:f>
              <c:numCache>
                <c:formatCode>h:mm:ss</c:formatCode>
                <c:ptCount val="10"/>
                <c:pt idx="0">
                  <c:v>5.591180555555555E-3</c:v>
                </c:pt>
                <c:pt idx="1">
                  <c:v>6.1245949074074076E-3</c:v>
                </c:pt>
                <c:pt idx="2">
                  <c:v>5.702488425925926E-3</c:v>
                </c:pt>
                <c:pt idx="3">
                  <c:v>6.8584606481481491E-3</c:v>
                </c:pt>
                <c:pt idx="4">
                  <c:v>6.7971527777777778E-3</c:v>
                </c:pt>
                <c:pt idx="5">
                  <c:v>7.0824884259259252E-3</c:v>
                </c:pt>
                <c:pt idx="6">
                  <c:v>7.1658912037037038E-3</c:v>
                </c:pt>
                <c:pt idx="7">
                  <c:v>8.1515393518518508E-3</c:v>
                </c:pt>
                <c:pt idx="8">
                  <c:v>8.2907175925925926E-3</c:v>
                </c:pt>
                <c:pt idx="9">
                  <c:v>8.4212615740740741E-3</c:v>
                </c:pt>
              </c:numCache>
            </c:numRef>
          </c:val>
          <c:smooth val="0"/>
          <c:extLst>
            <c:ext xmlns:c16="http://schemas.microsoft.com/office/drawing/2014/chart" uri="{C3380CC4-5D6E-409C-BE32-E72D297353CC}">
              <c16:uniqueId val="{00000000-E9D2-4FBC-A965-D0C9545C884A}"/>
            </c:ext>
          </c:extLst>
        </c:ser>
        <c:ser>
          <c:idx val="1"/>
          <c:order val="1"/>
          <c:tx>
            <c:strRef>
              <c:f>'Concurrent Dictionary'!$D$22</c:f>
              <c:strCache>
                <c:ptCount val="1"/>
                <c:pt idx="0">
                  <c:v>Add API Call Elapsed Time / 100,000,000 Attemps / One Thread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'Concurrent Dictionary'!$D$23:$D$32</c:f>
              <c:numCache>
                <c:formatCode>h:mm:ss</c:formatCode>
                <c:ptCount val="10"/>
                <c:pt idx="0">
                  <c:v>4.4927847222222227E-2</c:v>
                </c:pt>
                <c:pt idx="1">
                  <c:v>4.5449907407407404E-2</c:v>
                </c:pt>
                <c:pt idx="2">
                  <c:v>4.5625486111111113E-2</c:v>
                </c:pt>
                <c:pt idx="3">
                  <c:v>5.0049722222222225E-2</c:v>
                </c:pt>
                <c:pt idx="4">
                  <c:v>4.7878078703703704E-2</c:v>
                </c:pt>
                <c:pt idx="5">
                  <c:v>4.9062268518518519E-2</c:v>
                </c:pt>
                <c:pt idx="6">
                  <c:v>5.1214814814814817E-2</c:v>
                </c:pt>
                <c:pt idx="7">
                  <c:v>4.8995439814814808E-2</c:v>
                </c:pt>
                <c:pt idx="8">
                  <c:v>5.1611435185185184E-2</c:v>
                </c:pt>
                <c:pt idx="9">
                  <c:v>4.7861481481481484E-2</c:v>
                </c:pt>
              </c:numCache>
            </c:numRef>
          </c:val>
          <c:smooth val="0"/>
          <c:extLst>
            <c:ext xmlns:c16="http://schemas.microsoft.com/office/drawing/2014/chart" uri="{C3380CC4-5D6E-409C-BE32-E72D297353CC}">
              <c16:uniqueId val="{00000001-E9D2-4FBC-A965-D0C9545C884A}"/>
            </c:ext>
          </c:extLst>
        </c:ser>
        <c:ser>
          <c:idx val="2"/>
          <c:order val="2"/>
          <c:tx>
            <c:strRef>
              <c:f>'Concurrent Dictionary'!$D$35</c:f>
              <c:strCache>
                <c:ptCount val="1"/>
                <c:pt idx="0">
                  <c:v>Delete API Call Elapsed Time / 100,000,000 Attemps / One Thread</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'Concurrent Dictionary'!$D$36:$D$45</c:f>
              <c:numCache>
                <c:formatCode>h:mm:ss</c:formatCode>
                <c:ptCount val="10"/>
                <c:pt idx="0">
                  <c:v>4.8092731481481486E-2</c:v>
                </c:pt>
                <c:pt idx="1">
                  <c:v>4.970666666666667E-2</c:v>
                </c:pt>
                <c:pt idx="2">
                  <c:v>4.7106226851851847E-2</c:v>
                </c:pt>
                <c:pt idx="3">
                  <c:v>4.7295671296296297E-2</c:v>
                </c:pt>
                <c:pt idx="4">
                  <c:v>4.7807731481481479E-2</c:v>
                </c:pt>
                <c:pt idx="5">
                  <c:v>4.8453055555555562E-2</c:v>
                </c:pt>
                <c:pt idx="6">
                  <c:v>4.506048611111111E-2</c:v>
                </c:pt>
                <c:pt idx="7">
                  <c:v>4.7057222222222223E-2</c:v>
                </c:pt>
                <c:pt idx="8">
                  <c:v>4.659314814814814E-2</c:v>
                </c:pt>
                <c:pt idx="9">
                  <c:v>4.4042546296296302E-2</c:v>
                </c:pt>
              </c:numCache>
            </c:numRef>
          </c:val>
          <c:smooth val="0"/>
          <c:extLst>
            <c:ext xmlns:c16="http://schemas.microsoft.com/office/drawing/2014/chart" uri="{C3380CC4-5D6E-409C-BE32-E72D297353CC}">
              <c16:uniqueId val="{00000002-E9D2-4FBC-A965-D0C9545C884A}"/>
            </c:ext>
          </c:extLst>
        </c:ser>
        <c:dLbls>
          <c:dLblPos val="t"/>
          <c:showLegendKey val="0"/>
          <c:showVal val="1"/>
          <c:showCatName val="0"/>
          <c:showSerName val="0"/>
          <c:showPercent val="0"/>
          <c:showBubbleSize val="0"/>
        </c:dLbls>
        <c:smooth val="0"/>
        <c:axId val="379967240"/>
        <c:axId val="379968808"/>
      </c:lineChart>
      <c:catAx>
        <c:axId val="37996724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9968808"/>
        <c:crosses val="autoZero"/>
        <c:auto val="1"/>
        <c:lblAlgn val="ctr"/>
        <c:lblOffset val="100"/>
        <c:noMultiLvlLbl val="0"/>
      </c:catAx>
      <c:valAx>
        <c:axId val="3799688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h:mm:ss"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9967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'Concurrent Dictionary'!$C$9</c:f>
              <c:strCache>
                <c:ptCount val="1"/>
                <c:pt idx="0">
                  <c:v>Get RPS / One Thread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'Concurrent Dictionary'!$C$10:$C$19</c:f>
              <c:numCache>
                <c:formatCode>#,##0</c:formatCode>
                <c:ptCount val="10"/>
                <c:pt idx="0">
                  <c:v>207039.33747412008</c:v>
                </c:pt>
                <c:pt idx="1">
                  <c:v>189035.91682419661</c:v>
                </c:pt>
                <c:pt idx="2">
                  <c:v>202839.75659229208</c:v>
                </c:pt>
                <c:pt idx="3">
                  <c:v>168634.06408094434</c:v>
                </c:pt>
                <c:pt idx="4">
                  <c:v>170357.75127768313</c:v>
                </c:pt>
                <c:pt idx="5">
                  <c:v>163398.69281045752</c:v>
                </c:pt>
                <c:pt idx="6">
                  <c:v>161550.88852988693</c:v>
                </c:pt>
                <c:pt idx="7">
                  <c:v>142045.45454545456</c:v>
                </c:pt>
                <c:pt idx="8">
                  <c:v>139664.80446927375</c:v>
                </c:pt>
                <c:pt idx="9">
                  <c:v>137362.63736263735</c:v>
                </c:pt>
              </c:numCache>
            </c:numRef>
          </c:val>
          <c:smooth val="0"/>
          <c:extLst>
            <c:ext xmlns:c16="http://schemas.microsoft.com/office/drawing/2014/chart" uri="{C3380CC4-5D6E-409C-BE32-E72D297353CC}">
              <c16:uniqueId val="{00000000-4EDB-461A-9655-86360BD61C5C}"/>
            </c:ext>
          </c:extLst>
        </c:ser>
        <c:ser>
          <c:idx val="1"/>
          <c:order val="1"/>
          <c:tx>
            <c:strRef>
              <c:f>'Concurrent Dictionary'!$C$22</c:f>
              <c:strCache>
                <c:ptCount val="1"/>
                <c:pt idx="0">
                  <c:v>Add RPS / Thread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'Concurrent Dictionary'!$C$23:$C$32</c:f>
              <c:numCache>
                <c:formatCode>#,##0</c:formatCode>
                <c:ptCount val="10"/>
                <c:pt idx="0">
                  <c:v>25759.917568263783</c:v>
                </c:pt>
                <c:pt idx="1">
                  <c:v>25471.217524197658</c:v>
                </c:pt>
                <c:pt idx="2">
                  <c:v>25367.833587011668</c:v>
                </c:pt>
                <c:pt idx="3">
                  <c:v>23126.734505087883</c:v>
                </c:pt>
                <c:pt idx="4">
                  <c:v>24177.949709864602</c:v>
                </c:pt>
                <c:pt idx="5">
                  <c:v>23596.035865974518</c:v>
                </c:pt>
                <c:pt idx="6">
                  <c:v>22603.978300180832</c:v>
                </c:pt>
                <c:pt idx="7">
                  <c:v>23618.327822390176</c:v>
                </c:pt>
                <c:pt idx="8">
                  <c:v>22421.52466367713</c:v>
                </c:pt>
                <c:pt idx="9">
                  <c:v>24177.949709864602</c:v>
                </c:pt>
              </c:numCache>
            </c:numRef>
          </c:val>
          <c:smooth val="0"/>
          <c:extLst>
            <c:ext xmlns:c16="http://schemas.microsoft.com/office/drawing/2014/chart" uri="{C3380CC4-5D6E-409C-BE32-E72D297353CC}">
              <c16:uniqueId val="{00000001-4EDB-461A-9655-86360BD61C5C}"/>
            </c:ext>
          </c:extLst>
        </c:ser>
        <c:ser>
          <c:idx val="2"/>
          <c:order val="2"/>
          <c:tx>
            <c:strRef>
              <c:f>'Concurrent Dictionary'!$C$35</c:f>
              <c:strCache>
                <c:ptCount val="1"/>
                <c:pt idx="0">
                  <c:v>Delete RPS / Thread</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'Concurrent Dictionary'!$C$36:$C$45</c:f>
              <c:numCache>
                <c:formatCode>#,##0</c:formatCode>
                <c:ptCount val="10"/>
                <c:pt idx="0">
                  <c:v>24061.597690086623</c:v>
                </c:pt>
                <c:pt idx="1">
                  <c:v>23288.309268747089</c:v>
                </c:pt>
                <c:pt idx="2">
                  <c:v>24570.024570024569</c:v>
                </c:pt>
                <c:pt idx="3">
                  <c:v>24473.813020068526</c:v>
                </c:pt>
                <c:pt idx="4">
                  <c:v>24213.075060532687</c:v>
                </c:pt>
                <c:pt idx="5">
                  <c:v>23889.154323936931</c:v>
                </c:pt>
                <c:pt idx="6">
                  <c:v>25680.534155110425</c:v>
                </c:pt>
                <c:pt idx="7">
                  <c:v>24594.195769798327</c:v>
                </c:pt>
                <c:pt idx="8">
                  <c:v>24838.549428713362</c:v>
                </c:pt>
                <c:pt idx="9">
                  <c:v>26274.303730951131</c:v>
                </c:pt>
              </c:numCache>
            </c:numRef>
          </c:val>
          <c:smooth val="0"/>
          <c:extLst>
            <c:ext xmlns:c16="http://schemas.microsoft.com/office/drawing/2014/chart" uri="{C3380CC4-5D6E-409C-BE32-E72D297353CC}">
              <c16:uniqueId val="{00000002-4EDB-461A-9655-86360BD61C5C}"/>
            </c:ext>
          </c:extLst>
        </c:ser>
        <c:dLbls>
          <c:dLblPos val="t"/>
          <c:showLegendKey val="0"/>
          <c:showVal val="1"/>
          <c:showCatName val="0"/>
          <c:showSerName val="0"/>
          <c:showPercent val="0"/>
          <c:showBubbleSize val="0"/>
        </c:dLbls>
        <c:smooth val="0"/>
        <c:axId val="379967632"/>
        <c:axId val="379969592"/>
      </c:lineChart>
      <c:catAx>
        <c:axId val="37996763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9969592"/>
        <c:crosses val="autoZero"/>
        <c:auto val="1"/>
        <c:lblAlgn val="ctr"/>
        <c:lblOffset val="100"/>
        <c:noMultiLvlLbl val="0"/>
      </c:catAx>
      <c:valAx>
        <c:axId val="3799695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9967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'Lock-Free with long Key'!$C$9</c:f>
              <c:strCache>
                <c:ptCount val="1"/>
                <c:pt idx="0">
                  <c:v>Get RPS / One Thread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'Lock-Free with long Key'!$C$10:$C$19</c:f>
              <c:numCache>
                <c:formatCode>#,##0</c:formatCode>
                <c:ptCount val="10"/>
                <c:pt idx="0">
                  <c:v>129533.67875647669</c:v>
                </c:pt>
                <c:pt idx="1">
                  <c:v>127145.58169103623</c:v>
                </c:pt>
                <c:pt idx="2">
                  <c:v>129701.68612191959</c:v>
                </c:pt>
                <c:pt idx="3">
                  <c:v>124843.94506866416</c:v>
                </c:pt>
                <c:pt idx="4">
                  <c:v>121212.12121212122</c:v>
                </c:pt>
                <c:pt idx="5">
                  <c:v>119402.98507462686</c:v>
                </c:pt>
                <c:pt idx="6">
                  <c:v>119760.47904191617</c:v>
                </c:pt>
                <c:pt idx="7">
                  <c:v>113314.44759206798</c:v>
                </c:pt>
                <c:pt idx="8">
                  <c:v>117785.63015312132</c:v>
                </c:pt>
                <c:pt idx="9">
                  <c:v>116414.43538998836</c:v>
                </c:pt>
              </c:numCache>
            </c:numRef>
          </c:val>
          <c:smooth val="0"/>
          <c:extLst>
            <c:ext xmlns:c16="http://schemas.microsoft.com/office/drawing/2014/chart" uri="{C3380CC4-5D6E-409C-BE32-E72D297353CC}">
              <c16:uniqueId val="{00000000-52CA-4033-8BE0-30D03B9070A9}"/>
            </c:ext>
          </c:extLst>
        </c:ser>
        <c:ser>
          <c:idx val="1"/>
          <c:order val="1"/>
          <c:tx>
            <c:strRef>
              <c:f>'Lock-Free with long Key'!$C$22</c:f>
              <c:strCache>
                <c:ptCount val="1"/>
                <c:pt idx="0">
                  <c:v>Update RPS / Thread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'Lock-Free with long Key'!$C$23:$C$32</c:f>
              <c:numCache>
                <c:formatCode>#,##0</c:formatCode>
                <c:ptCount val="10"/>
                <c:pt idx="0">
                  <c:v>119904.07673860912</c:v>
                </c:pt>
                <c:pt idx="1">
                  <c:v>121654.50121654502</c:v>
                </c:pt>
                <c:pt idx="2">
                  <c:v>123456.79012345678</c:v>
                </c:pt>
                <c:pt idx="3">
                  <c:v>123813.45439537763</c:v>
                </c:pt>
                <c:pt idx="4">
                  <c:v>121951.21951219512</c:v>
                </c:pt>
                <c:pt idx="5">
                  <c:v>120870.26591458502</c:v>
                </c:pt>
                <c:pt idx="6">
                  <c:v>124326.56444260257</c:v>
                </c:pt>
                <c:pt idx="7">
                  <c:v>123001.23001230012</c:v>
                </c:pt>
                <c:pt idx="8">
                  <c:v>127768.31345826235</c:v>
                </c:pt>
                <c:pt idx="9">
                  <c:v>131061.59895150721</c:v>
                </c:pt>
              </c:numCache>
            </c:numRef>
          </c:val>
          <c:smooth val="0"/>
          <c:extLst>
            <c:ext xmlns:c16="http://schemas.microsoft.com/office/drawing/2014/chart" uri="{C3380CC4-5D6E-409C-BE32-E72D297353CC}">
              <c16:uniqueId val="{00000001-52CA-4033-8BE0-30D03B9070A9}"/>
            </c:ext>
          </c:extLst>
        </c:ser>
        <c:ser>
          <c:idx val="2"/>
          <c:order val="2"/>
          <c:tx>
            <c:strRef>
              <c:f>'Lock-Free with long Key'!$C$35</c:f>
              <c:strCache>
                <c:ptCount val="1"/>
                <c:pt idx="0">
                  <c:v>Delete RPS / Thread</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'Lock-Free with long Key'!$C$36:$C$45</c:f>
              <c:numCache>
                <c:formatCode>#,##0</c:formatCode>
                <c:ptCount val="10"/>
                <c:pt idx="0">
                  <c:v>159045.72564612326</c:v>
                </c:pt>
                <c:pt idx="1">
                  <c:v>178731.00983020553</c:v>
                </c:pt>
                <c:pt idx="2">
                  <c:v>172191.13215669393</c:v>
                </c:pt>
                <c:pt idx="3">
                  <c:v>167504.18760469012</c:v>
                </c:pt>
                <c:pt idx="4">
                  <c:v>173160.17316017317</c:v>
                </c:pt>
                <c:pt idx="5">
                  <c:v>175438.59649122806</c:v>
                </c:pt>
                <c:pt idx="6">
                  <c:v>175361.68347216133</c:v>
                </c:pt>
                <c:pt idx="7">
                  <c:v>182731.8410232983</c:v>
                </c:pt>
                <c:pt idx="8">
                  <c:v>178651.1835640911</c:v>
                </c:pt>
                <c:pt idx="9">
                  <c:v>184077.31247123791</c:v>
                </c:pt>
              </c:numCache>
            </c:numRef>
          </c:val>
          <c:smooth val="0"/>
          <c:extLst>
            <c:ext xmlns:c16="http://schemas.microsoft.com/office/drawing/2014/chart" uri="{C3380CC4-5D6E-409C-BE32-E72D297353CC}">
              <c16:uniqueId val="{00000002-52CA-4033-8BE0-30D03B9070A9}"/>
            </c:ext>
          </c:extLst>
        </c:ser>
        <c:dLbls>
          <c:dLblPos val="t"/>
          <c:showLegendKey val="0"/>
          <c:showVal val="1"/>
          <c:showCatName val="0"/>
          <c:showSerName val="0"/>
          <c:showPercent val="0"/>
          <c:showBubbleSize val="0"/>
        </c:dLbls>
        <c:smooth val="0"/>
        <c:axId val="433246208"/>
        <c:axId val="433247520"/>
      </c:lineChart>
      <c:catAx>
        <c:axId val="43324620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33247520"/>
        <c:crosses val="autoZero"/>
        <c:auto val="1"/>
        <c:lblAlgn val="ctr"/>
        <c:lblOffset val="100"/>
        <c:noMultiLvlLbl val="0"/>
      </c:catAx>
      <c:valAx>
        <c:axId val="433247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33246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'Lock-Free with long Key'!$D$9</c:f>
              <c:strCache>
                <c:ptCount val="1"/>
                <c:pt idx="0">
                  <c:v>Get API Call Elapsed Time / 100,000,000 Attemps / One Thread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'Lock-Free with long Key'!$D$10:$D$19</c:f>
              <c:numCache>
                <c:formatCode>h:mm:ss</c:formatCode>
                <c:ptCount val="10"/>
                <c:pt idx="0">
                  <c:v>8.9331423611111113E-3</c:v>
                </c:pt>
                <c:pt idx="1">
                  <c:v>9.1004571759259259E-3</c:v>
                </c:pt>
                <c:pt idx="2">
                  <c:v>8.921643518518518E-3</c:v>
                </c:pt>
                <c:pt idx="3">
                  <c:v>9.2712731481481483E-3</c:v>
                </c:pt>
                <c:pt idx="4">
                  <c:v>9.546603009259259E-3</c:v>
                </c:pt>
                <c:pt idx="5">
                  <c:v>9.6925810185185188E-3</c:v>
                </c:pt>
                <c:pt idx="6">
                  <c:v>9.6628993055555539E-3</c:v>
                </c:pt>
                <c:pt idx="7">
                  <c:v>1.0214091435185185E-2</c:v>
                </c:pt>
                <c:pt idx="8">
                  <c:v>9.8257465277777779E-3</c:v>
                </c:pt>
                <c:pt idx="9">
                  <c:v>9.9420486111111098E-3</c:v>
                </c:pt>
              </c:numCache>
            </c:numRef>
          </c:val>
          <c:smooth val="0"/>
          <c:extLst>
            <c:ext xmlns:c16="http://schemas.microsoft.com/office/drawing/2014/chart" uri="{C3380CC4-5D6E-409C-BE32-E72D297353CC}">
              <c16:uniqueId val="{00000000-7F97-4774-BCC8-6ED198F7A6ED}"/>
            </c:ext>
          </c:extLst>
        </c:ser>
        <c:ser>
          <c:idx val="1"/>
          <c:order val="1"/>
          <c:tx>
            <c:strRef>
              <c:f>'Lock-Free with long Key'!$D$22</c:f>
              <c:strCache>
                <c:ptCount val="1"/>
                <c:pt idx="0">
                  <c:v>Update API Call Elapsed Time / 100,000,000 Attemps / One Thread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'Lock-Free with long Key'!$D$23:$D$32</c:f>
              <c:numCache>
                <c:formatCode>h:mm:ss</c:formatCode>
                <c:ptCount val="10"/>
                <c:pt idx="0">
                  <c:v>9.652503858024691E-3</c:v>
                </c:pt>
                <c:pt idx="1">
                  <c:v>9.5145293209876556E-3</c:v>
                </c:pt>
                <c:pt idx="2">
                  <c:v>9.376288580246913E-3</c:v>
                </c:pt>
                <c:pt idx="3">
                  <c:v>9.3475578703703707E-3</c:v>
                </c:pt>
                <c:pt idx="4">
                  <c:v>9.4924382716049388E-3</c:v>
                </c:pt>
                <c:pt idx="5">
                  <c:v>9.5757908950617285E-3</c:v>
                </c:pt>
                <c:pt idx="6">
                  <c:v>9.3080709876543211E-3</c:v>
                </c:pt>
                <c:pt idx="7">
                  <c:v>9.4080246913580239E-3</c:v>
                </c:pt>
                <c:pt idx="8">
                  <c:v>9.0594174382716049E-3</c:v>
                </c:pt>
                <c:pt idx="9">
                  <c:v>8.8299382716049372E-3</c:v>
                </c:pt>
              </c:numCache>
            </c:numRef>
          </c:val>
          <c:smooth val="0"/>
          <c:extLst>
            <c:ext xmlns:c16="http://schemas.microsoft.com/office/drawing/2014/chart" uri="{C3380CC4-5D6E-409C-BE32-E72D297353CC}">
              <c16:uniqueId val="{00000001-7F97-4774-BCC8-6ED198F7A6ED}"/>
            </c:ext>
          </c:extLst>
        </c:ser>
        <c:ser>
          <c:idx val="2"/>
          <c:order val="2"/>
          <c:tx>
            <c:strRef>
              <c:f>'Lock-Free with long Key'!$D$35</c:f>
              <c:strCache>
                <c:ptCount val="1"/>
                <c:pt idx="0">
                  <c:v>Delete API Call Elapsed Time / 100,000,000 Attemps / One Thread</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'Lock-Free with long Key'!$D$36:$D$45</c:f>
              <c:numCache>
                <c:formatCode>h:mm:ss</c:formatCode>
                <c:ptCount val="10"/>
                <c:pt idx="0">
                  <c:v>7.2760011574074081E-3</c:v>
                </c:pt>
                <c:pt idx="1">
                  <c:v>6.4765480324074061E-3</c:v>
                </c:pt>
                <c:pt idx="2">
                  <c:v>6.7223900462962975E-3</c:v>
                </c:pt>
                <c:pt idx="3">
                  <c:v>6.9111371527777778E-3</c:v>
                </c:pt>
                <c:pt idx="4">
                  <c:v>6.6854050925925926E-3</c:v>
                </c:pt>
                <c:pt idx="5">
                  <c:v>6.5973582175925917E-3</c:v>
                </c:pt>
                <c:pt idx="6">
                  <c:v>6.6006828703703705E-3</c:v>
                </c:pt>
                <c:pt idx="7">
                  <c:v>6.3349305555555555E-3</c:v>
                </c:pt>
                <c:pt idx="8">
                  <c:v>6.4780902777777779E-3</c:v>
                </c:pt>
                <c:pt idx="9">
                  <c:v>6.2867447916666666E-3</c:v>
                </c:pt>
              </c:numCache>
            </c:numRef>
          </c:val>
          <c:smooth val="0"/>
          <c:extLst>
            <c:ext xmlns:c16="http://schemas.microsoft.com/office/drawing/2014/chart" uri="{C3380CC4-5D6E-409C-BE32-E72D297353CC}">
              <c16:uniqueId val="{00000002-7F97-4774-BCC8-6ED198F7A6ED}"/>
            </c:ext>
          </c:extLst>
        </c:ser>
        <c:dLbls>
          <c:dLblPos val="t"/>
          <c:showLegendKey val="0"/>
          <c:showVal val="1"/>
          <c:showCatName val="0"/>
          <c:showSerName val="0"/>
          <c:showPercent val="0"/>
          <c:showBubbleSize val="0"/>
        </c:dLbls>
        <c:smooth val="0"/>
        <c:axId val="431464792"/>
        <c:axId val="431463480"/>
      </c:lineChart>
      <c:catAx>
        <c:axId val="43146479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31463480"/>
        <c:crosses val="autoZero"/>
        <c:auto val="1"/>
        <c:lblAlgn val="ctr"/>
        <c:lblOffset val="100"/>
        <c:noMultiLvlLbl val="0"/>
      </c:catAx>
      <c:valAx>
        <c:axId val="4314634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31464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47</xdr:row>
      <xdr:rowOff>14286</xdr:rowOff>
    </xdr:from>
    <xdr:to>
      <xdr:col>6</xdr:col>
      <xdr:colOff>0</xdr:colOff>
      <xdr:row>61</xdr:row>
      <xdr:rowOff>190499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63</xdr:row>
      <xdr:rowOff>52387</xdr:rowOff>
    </xdr:from>
    <xdr:to>
      <xdr:col>6</xdr:col>
      <xdr:colOff>0</xdr:colOff>
      <xdr:row>77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126</xdr:row>
      <xdr:rowOff>9526</xdr:rowOff>
    </xdr:from>
    <xdr:to>
      <xdr:col>5</xdr:col>
      <xdr:colOff>3057526</xdr:colOff>
      <xdr:row>140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141</xdr:row>
      <xdr:rowOff>9525</xdr:rowOff>
    </xdr:from>
    <xdr:to>
      <xdr:col>5</xdr:col>
      <xdr:colOff>3057525</xdr:colOff>
      <xdr:row>157</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62</xdr:row>
      <xdr:rowOff>0</xdr:rowOff>
    </xdr:from>
    <xdr:to>
      <xdr:col>7</xdr:col>
      <xdr:colOff>1666875</xdr:colOff>
      <xdr:row>75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47</xdr:row>
      <xdr:rowOff>4762</xdr:rowOff>
    </xdr:from>
    <xdr:to>
      <xdr:col>8</xdr:col>
      <xdr:colOff>0</xdr:colOff>
      <xdr:row>61</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xdr:colOff>
      <xdr:row>47</xdr:row>
      <xdr:rowOff>9525</xdr:rowOff>
    </xdr:from>
    <xdr:to>
      <xdr:col>4</xdr:col>
      <xdr:colOff>2381249</xdr:colOff>
      <xdr:row>63</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xdr:colOff>
      <xdr:row>64</xdr:row>
      <xdr:rowOff>0</xdr:rowOff>
    </xdr:from>
    <xdr:to>
      <xdr:col>4</xdr:col>
      <xdr:colOff>2390774</xdr:colOff>
      <xdr:row>80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4" name="Table4" displayName="Table4" ref="A35:I46" totalsRowCount="1" headerRowDxfId="304" dataDxfId="303" tableBorderDxfId="302">
  <autoFilter ref="A35:I45"/>
  <tableColumns count="9">
    <tableColumn id="4" name="Delete  Attemps" dataDxfId="301" totalsRowDxfId="300"/>
    <tableColumn id="5" name="API Call Elapsed Time" dataDxfId="299" totalsRowDxfId="298"/>
    <tableColumn id="3" name="Delete RPS / Thread" totalsRowFunction="sum" dataDxfId="297" totalsRowDxfId="296">
      <calculatedColumnFormula>A36/(HOUR(B36)*60*60+MINUTE(B36)*60+SECOND(B36))</calculatedColumnFormula>
    </tableColumn>
    <tableColumn id="2" name="Delete API Call Elapsed Time / 100,000,000 Attemps / One Thread" totalsRowFunction="average" dataDxfId="295" totalsRowDxfId="294">
      <calculatedColumnFormula>B36/4</calculatedColumnFormula>
    </tableColumn>
    <tableColumn id="7" name="Delete Successfully" dataDxfId="293" totalsRowDxfId="292"/>
    <tableColumn id="25" name="Delete Successfully Percentage" dataDxfId="291" totalsRowDxfId="290">
      <calculatedColumnFormula>E36/A36</calculatedColumnFormula>
    </tableColumn>
    <tableColumn id="23" name="Is Deleted" dataDxfId="289" totalsRowDxfId="288"/>
    <tableColumn id="26" name="Is Deleted Percentage" dataDxfId="287" totalsRowDxfId="286">
      <calculatedColumnFormula>G36/A36</calculatedColumnFormula>
    </tableColumn>
    <tableColumn id="1" name="Test Elapsed Time" totalsRowFunction="average" dataDxfId="285" totalsRowDxfId="284"/>
  </tableColumns>
  <tableStyleInfo name="TableStyleLight9" showFirstColumn="0" showLastColumn="0" showRowStripes="1" showColumnStripes="0"/>
</table>
</file>

<file path=xl/tables/table10.xml><?xml version="1.0" encoding="utf-8"?>
<table xmlns="http://schemas.openxmlformats.org/spreadsheetml/2006/main" id="34" name="Table34" displayName="Table34" ref="A22:I33" totalsRowCount="1" headerRowDxfId="37" dataDxfId="36" tableBorderDxfId="35">
  <autoFilter ref="A22:I32"/>
  <tableColumns count="9">
    <tableColumn id="4" name="Add Attempts" dataDxfId="34" totalsRowDxfId="33"/>
    <tableColumn id="2" name="API Call Elapsed Time" dataDxfId="32" totalsRowDxfId="31"/>
    <tableColumn id="7" name="Add RPS / Thread" totalsRowFunction="sum" dataDxfId="30" totalsRowDxfId="29">
      <calculatedColumnFormula>A23/(HOUR(B23)*60*60+MINUTE(B23)*60+SECOND(B23))</calculatedColumnFormula>
    </tableColumn>
    <tableColumn id="9" name="Add API Call Elapsed Time / 100,000,000 Attemps / One Thread" totalsRowFunction="average" dataDxfId="28" totalsRowDxfId="27">
      <calculatedColumnFormula xml:space="preserve"> B23*2</calculatedColumnFormula>
    </tableColumn>
    <tableColumn id="6" name="Add Success" dataDxfId="26" totalsRowDxfId="25"/>
    <tableColumn id="1" name="Add Success Percentage" dataDxfId="24" totalsRowDxfId="23">
      <calculatedColumnFormula xml:space="preserve"> E23/A23</calculatedColumnFormula>
    </tableColumn>
    <tableColumn id="8" name="Alreay Exists" dataDxfId="22" totalsRowDxfId="21"/>
    <tableColumn id="3" name="Alreay Exists Percentage" dataDxfId="20" totalsRowDxfId="19">
      <calculatedColumnFormula>G23/A23</calculatedColumnFormula>
    </tableColumn>
    <tableColumn id="5" name="Test Elapsed Time" totalsRowFunction="average" dataDxfId="18" totalsRowDxfId="17"/>
  </tableColumns>
  <tableStyleInfo name="TableStyleLight9" showFirstColumn="0" showLastColumn="0" showRowStripes="1" showColumnStripes="0"/>
</table>
</file>

<file path=xl/tables/table11.xml><?xml version="1.0" encoding="utf-8"?>
<table xmlns="http://schemas.openxmlformats.org/spreadsheetml/2006/main" id="26" name="Table26" displayName="Table26" ref="A86:G97" totalsRowCount="1" headerRowDxfId="16" dataDxfId="15" tableBorderDxfId="14">
  <autoFilter ref="A86:G96"/>
  <tableColumns count="7">
    <tableColumn id="4" name="Attempts" dataDxfId="13" totalsRowDxfId="12"/>
    <tableColumn id="2" name="API Call Elapsed Time" totalsRowFunction="average" dataDxfId="11" totalsRowDxfId="10"/>
    <tableColumn id="5" name="Get RPS / One Thread" totalsRowFunction="sum" dataDxfId="9" totalsRowDxfId="8">
      <calculatedColumnFormula>A87/(HOUR(B87)*60*60+MINUTE(B87)*60+SECOND(B87))</calculatedColumnFormula>
    </tableColumn>
    <tableColumn id="7" name="Get API Call Elapsed Time / 100,000,000 Attemps / One Thread" totalsRowFunction="average" dataDxfId="7" totalsRowDxfId="6">
      <calculatedColumnFormula>B87/2</calculatedColumnFormula>
    </tableColumn>
    <tableColumn id="6" name="Key Found" dataDxfId="5" totalsRowDxfId="4"/>
    <tableColumn id="3" name="Result Match" dataDxfId="3" totalsRowDxfId="2"/>
    <tableColumn id="1" name="Test Elapsed Time" totalsRowFunction="average" dataDxfId="1" totalsRowDxfId="0"/>
  </tableColumns>
  <tableStyleInfo name="TableStyleLight9" showFirstColumn="0" showLastColumn="0" showRowStripes="1" showColumnStripes="0"/>
</table>
</file>

<file path=xl/tables/table12.xml><?xml version="1.0" encoding="utf-8"?>
<table xmlns="http://schemas.openxmlformats.org/spreadsheetml/2006/main" id="13" name="Table414" displayName="Table414" ref="A35:I46" totalsRowCount="1" headerRowDxfId="165" dataDxfId="164" tableBorderDxfId="163">
  <autoFilter ref="A35:I45"/>
  <tableColumns count="9">
    <tableColumn id="4" name="Delete  Attemps" dataDxfId="162" totalsRowDxfId="161"/>
    <tableColumn id="5" name="API Call Elapsed Time" dataDxfId="160" totalsRowDxfId="159"/>
    <tableColumn id="3" name="Delete RPS / Thread" totalsRowFunction="sum" dataDxfId="158" totalsRowDxfId="157">
      <calculatedColumnFormula>A36/(HOUR(B36)*60*60+MINUTE(B36)*60+SECOND(B36))</calculatedColumnFormula>
    </tableColumn>
    <tableColumn id="2" name="Delete API Call Elapsed Time / 100,000,000 Attemps / One Thread" totalsRowFunction="average" dataDxfId="156" totalsRowDxfId="155">
      <calculatedColumnFormula>B36/4</calculatedColumnFormula>
    </tableColumn>
    <tableColumn id="7" name="Delete Successfully" dataDxfId="154" totalsRowDxfId="153"/>
    <tableColumn id="25" name="Delete Successfully Percentage" dataDxfId="152" totalsRowDxfId="151">
      <calculatedColumnFormula>E36/A36</calculatedColumnFormula>
    </tableColumn>
    <tableColumn id="23" name="Is Deleted" dataDxfId="150" totalsRowDxfId="149"/>
    <tableColumn id="26" name="Is Deleted Percentage" dataDxfId="148" totalsRowDxfId="147">
      <calculatedColumnFormula>G36/A36</calculatedColumnFormula>
    </tableColumn>
    <tableColumn id="1" name="Test Elapsed Time" totalsRowFunction="average" dataDxfId="146" totalsRowDxfId="145"/>
  </tableColumns>
  <tableStyleInfo name="TableStyleLight9" showFirstColumn="0" showLastColumn="0" showRowStripes="1" showColumnStripes="0"/>
</table>
</file>

<file path=xl/tables/table13.xml><?xml version="1.0" encoding="utf-8"?>
<table xmlns="http://schemas.openxmlformats.org/spreadsheetml/2006/main" id="14" name="Table715" displayName="Table715" ref="A9:K20" totalsRowCount="1" headerRowDxfId="144" dataDxfId="143" tableBorderDxfId="142">
  <autoFilter ref="A9:K19"/>
  <tableColumns count="11">
    <tableColumn id="4" name="Get Attemps" dataDxfId="141" totalsRowDxfId="140"/>
    <tableColumn id="5" name="API Call Elapsed Time" dataDxfId="139" totalsRowDxfId="138"/>
    <tableColumn id="2" name="Get RPS / One Thread" totalsRowFunction="sum" dataDxfId="137" totalsRowDxfId="136">
      <calculatedColumnFormula>A10/(HOUR(B10)*60*60+MINUTE(B10)*60+SECOND(B10))</calculatedColumnFormula>
    </tableColumn>
    <tableColumn id="6" name="Get API Call Elapsed Time / 100,000,000 Attemps / One Thread" totalsRowFunction="average" dataDxfId="135" totalsRowDxfId="134">
      <calculatedColumnFormula>B10/2</calculatedColumnFormula>
    </tableColumn>
    <tableColumn id="7" name="Get Successfully" dataDxfId="133" totalsRowDxfId="132"/>
    <tableColumn id="22" name="Get Successfully Percentage" dataDxfId="131" totalsRowDxfId="130">
      <calculatedColumnFormula>E10/A10</calculatedColumnFormula>
    </tableColumn>
    <tableColumn id="23" name="Is Deleted" dataDxfId="129" totalsRowDxfId="128"/>
    <tableColumn id="25" name="Is Deleted Percentage" dataDxfId="127" totalsRowDxfId="126">
      <calculatedColumnFormula>G10/A10</calculatedColumnFormula>
    </tableColumn>
    <tableColumn id="9" name="Result Match" dataDxfId="125" totalsRowDxfId="124"/>
    <tableColumn id="26" name="Result Match Percentage" dataDxfId="123" totalsRowDxfId="122">
      <calculatedColumnFormula>I10/E10</calculatedColumnFormula>
    </tableColumn>
    <tableColumn id="1" name="Test Elapsed Time" totalsRowFunction="average" dataDxfId="121" totalsRowDxfId="120"/>
  </tableColumns>
  <tableStyleInfo name="TableStyleLight9" showFirstColumn="0" showLastColumn="0" showRowStripes="1" showColumnStripes="0"/>
</table>
</file>

<file path=xl/tables/table14.xml><?xml version="1.0" encoding="utf-8"?>
<table xmlns="http://schemas.openxmlformats.org/spreadsheetml/2006/main" id="15" name="Table916" displayName="Table916" ref="A22:F33" totalsRowCount="1" headerRowDxfId="119" dataDxfId="118" tableBorderDxfId="117">
  <autoFilter ref="A22:F32"/>
  <tableColumns count="6">
    <tableColumn id="4" name="Update Attemps" dataDxfId="116" totalsRowDxfId="115"/>
    <tableColumn id="5" name="API Call Elapsed Time" dataDxfId="114" totalsRowDxfId="113"/>
    <tableColumn id="3" name="Update RPS / Thread" totalsRowFunction="sum" dataDxfId="112" totalsRowDxfId="111">
      <calculatedColumnFormula>A23/(HOUR(B23)*60*60+MINUTE(B23)*60+SECOND(B23))</calculatedColumnFormula>
    </tableColumn>
    <tableColumn id="2" name="Update API Call Elapsed Time / 100,000,000 Attemps / One Thread" totalsRowFunction="average" dataDxfId="110" totalsRowDxfId="109">
      <calculatedColumnFormula>B23/3</calculatedColumnFormula>
    </tableColumn>
    <tableColumn id="23" name="Update Successfully" dataDxfId="108" totalsRowDxfId="107"/>
    <tableColumn id="1" name="Test Elapsed Time" totalsRowFunction="average" dataDxfId="106" totalsRowDxfId="105"/>
  </tableColumns>
  <tableStyleInfo name="TableStyleLight9" showFirstColumn="0" showLastColumn="0" showRowStripes="1" showColumnStripes="0"/>
</table>
</file>

<file path=xl/tables/table15.xml><?xml version="1.0" encoding="utf-8"?>
<table xmlns="http://schemas.openxmlformats.org/spreadsheetml/2006/main" id="3" name="Table26324" displayName="Table26324" ref="A90:G101" totalsRowCount="1" headerRowDxfId="104" dataDxfId="103" tableBorderDxfId="102">
  <autoFilter ref="A90:G100"/>
  <tableColumns count="7">
    <tableColumn id="4" name="Attempts" dataDxfId="101" totalsRowDxfId="100"/>
    <tableColumn id="2" name="API Call Elapsed Time" totalsRowFunction="average" dataDxfId="99" totalsRowDxfId="98"/>
    <tableColumn id="5" name="Get RPS / One Thread" totalsRowFunction="sum" dataDxfId="97" totalsRowDxfId="96">
      <calculatedColumnFormula>A91/(HOUR(B91)*60*60+MINUTE(B91)*60+SECOND(B91))</calculatedColumnFormula>
    </tableColumn>
    <tableColumn id="7" name="Get API Call Elapsed Time / 100,000,000 Attemps / One Thread" totalsRowFunction="average" dataDxfId="95" totalsRowDxfId="94">
      <calculatedColumnFormula>B91/2</calculatedColumnFormula>
    </tableColumn>
    <tableColumn id="6" name="Get Successfully" dataDxfId="93" totalsRowDxfId="92"/>
    <tableColumn id="3" name="Result Match" dataDxfId="91" totalsRowDxfId="90"/>
    <tableColumn id="1" name="Test Elapsed Time" totalsRowFunction="average" dataDxfId="89" totalsRowDxfId="88"/>
  </tableColumns>
  <tableStyleInfo name="TableStyleLight9" showFirstColumn="0" showLastColumn="0" showRowStripes="1" showColumnStripes="0"/>
</table>
</file>

<file path=xl/tables/table2.xml><?xml version="1.0" encoding="utf-8"?>
<table xmlns="http://schemas.openxmlformats.org/spreadsheetml/2006/main" id="7" name="Table7" displayName="Table7" ref="A9:K20" totalsRowCount="1" headerRowDxfId="283" dataDxfId="282" tableBorderDxfId="281">
  <autoFilter ref="A9:K19"/>
  <tableColumns count="11">
    <tableColumn id="4" name="Get Attemps" dataDxfId="280" totalsRowDxfId="279"/>
    <tableColumn id="5" name="API Call Elapsed Time" dataDxfId="278" totalsRowDxfId="277"/>
    <tableColumn id="2" name="Get RPS / One Thread" totalsRowFunction="sum" dataDxfId="276" totalsRowDxfId="275">
      <calculatedColumnFormula>A10/(HOUR(B10)*60*60+MINUTE(B10)*60+SECOND(B10))</calculatedColumnFormula>
    </tableColumn>
    <tableColumn id="6" name="Get API Call Elapsed Time / 100,000,000 Attemps / One Thread" totalsRowFunction="average" dataDxfId="274" totalsRowDxfId="273">
      <calculatedColumnFormula>B10/2</calculatedColumnFormula>
    </tableColumn>
    <tableColumn id="7" name="Get Successfully" dataDxfId="272" totalsRowDxfId="271"/>
    <tableColumn id="22" name="Get Successfully Percentage" dataDxfId="270" totalsRowDxfId="269">
      <calculatedColumnFormula>E10/A10</calculatedColumnFormula>
    </tableColumn>
    <tableColumn id="23" name="Is Deleted" dataDxfId="268" totalsRowDxfId="267"/>
    <tableColumn id="25" name="Is Deleted Percentage" dataDxfId="266" totalsRowDxfId="265">
      <calculatedColumnFormula>G10/A10</calculatedColumnFormula>
    </tableColumn>
    <tableColumn id="9" name="Result Match" dataDxfId="264" totalsRowDxfId="263"/>
    <tableColumn id="26" name="Result Match Percentage" dataDxfId="262" totalsRowDxfId="261">
      <calculatedColumnFormula>I10/E10</calculatedColumnFormula>
    </tableColumn>
    <tableColumn id="1" name="Test Elapsed Time" totalsRowFunction="average" dataDxfId="260" totalsRowDxfId="259"/>
  </tableColumns>
  <tableStyleInfo name="TableStyleLight9" showFirstColumn="0" showLastColumn="0" showRowStripes="1" showColumnStripes="0"/>
</table>
</file>

<file path=xl/tables/table3.xml><?xml version="1.0" encoding="utf-8"?>
<table xmlns="http://schemas.openxmlformats.org/spreadsheetml/2006/main" id="9" name="Table9" displayName="Table9" ref="A22:F33" totalsRowCount="1" headerRowDxfId="258" dataDxfId="257" tableBorderDxfId="256">
  <autoFilter ref="A22:F32"/>
  <tableColumns count="6">
    <tableColumn id="4" name="Update Attemps" dataDxfId="255" totalsRowDxfId="254"/>
    <tableColumn id="5" name="API Call Elapsed Time" dataDxfId="253" totalsRowDxfId="252"/>
    <tableColumn id="3" name="Update RPS / Thread" totalsRowFunction="sum" dataDxfId="251" totalsRowDxfId="250">
      <calculatedColumnFormula>A23/(HOUR(B23)*60*60+MINUTE(B23)*60+SECOND(B23))</calculatedColumnFormula>
    </tableColumn>
    <tableColumn id="2" name="Update API Call Elapsed Time / 100,000,000 Attemps / One Thread" totalsRowFunction="average" dataDxfId="249" totalsRowDxfId="248">
      <calculatedColumnFormula>B23/3</calculatedColumnFormula>
    </tableColumn>
    <tableColumn id="23" name="Update Successfully" dataDxfId="247" totalsRowDxfId="246"/>
    <tableColumn id="1" name="Test Elapsed Time" totalsRowFunction="average" dataDxfId="245" totalsRowDxfId="244"/>
  </tableColumns>
  <tableStyleInfo name="TableStyleLight9" showFirstColumn="0" showLastColumn="0" showRowStripes="1" showColumnStripes="0"/>
</table>
</file>

<file path=xl/tables/table4.xml><?xml version="1.0" encoding="utf-8"?>
<table xmlns="http://schemas.openxmlformats.org/spreadsheetml/2006/main" id="1" name="Table2632" displayName="Table2632" ref="A167:G178" totalsRowCount="1" headerRowDxfId="243" dataDxfId="242" tableBorderDxfId="241">
  <autoFilter ref="A167:G177"/>
  <tableColumns count="7">
    <tableColumn id="4" name="Attempts" dataDxfId="240" totalsRowDxfId="239"/>
    <tableColumn id="2" name="API Call Elapsed Time" totalsRowFunction="average" dataDxfId="238" totalsRowDxfId="237"/>
    <tableColumn id="5" name="Get RPS / One Thread" totalsRowFunction="sum" dataDxfId="236" totalsRowDxfId="235">
      <calculatedColumnFormula>A168/(HOUR(B168)*60*60+MINUTE(B168)*60+SECOND(B168))</calculatedColumnFormula>
    </tableColumn>
    <tableColumn id="7" name="Get API Call Elapsed Time / 100,000,000 Attemps / One Thread" totalsRowFunction="average" dataDxfId="234" totalsRowDxfId="233">
      <calculatedColumnFormula>B168/2</calculatedColumnFormula>
    </tableColumn>
    <tableColumn id="6" name="Get Successfully" dataDxfId="232" totalsRowDxfId="231"/>
    <tableColumn id="3" name="Result Match" dataDxfId="230" totalsRowDxfId="229"/>
    <tableColumn id="1" name="Test Elapsed Time" totalsRowFunction="average" dataDxfId="228" totalsRowDxfId="227"/>
  </tableColumns>
  <tableStyleInfo name="TableStyleLight9" showFirstColumn="0" showLastColumn="0" showRowStripes="1" showColumnStripes="0"/>
</table>
</file>

<file path=xl/tables/table5.xml><?xml version="1.0" encoding="utf-8"?>
<table xmlns="http://schemas.openxmlformats.org/spreadsheetml/2006/main" id="25" name="Table426" displayName="Table426" ref="A114:I125" totalsRowCount="1" headerRowDxfId="226" dataDxfId="225" tableBorderDxfId="224">
  <autoFilter ref="A114:I124"/>
  <tableColumns count="9">
    <tableColumn id="4" name="Delete  Attemps" dataDxfId="223" totalsRowDxfId="222"/>
    <tableColumn id="5" name="API Call Elapsed Time" dataDxfId="221" totalsRowDxfId="220"/>
    <tableColumn id="3" name="Delete RPS / Thread" totalsRowFunction="sum" dataDxfId="219" totalsRowDxfId="218">
      <calculatedColumnFormula>A115/(HOUR(B115)*60*60+MINUTE(B115)*60+SECOND(B115))</calculatedColumnFormula>
    </tableColumn>
    <tableColumn id="2" name="Delete API Call Elapsed Time / 100,000,000 Attemps / One Thread" totalsRowFunction="average" dataDxfId="217" totalsRowDxfId="216">
      <calculatedColumnFormula>B115/8.7</calculatedColumnFormula>
    </tableColumn>
    <tableColumn id="7" name="Delete Successfully" dataDxfId="215" totalsRowDxfId="214"/>
    <tableColumn id="25" name="Delete Successfully Percentage" dataDxfId="213" totalsRowDxfId="212">
      <calculatedColumnFormula>E115/A115</calculatedColumnFormula>
    </tableColumn>
    <tableColumn id="23" name="Is Deleted" dataDxfId="211" totalsRowDxfId="210"/>
    <tableColumn id="26" name="Is Deleted Percentage" dataDxfId="209" totalsRowDxfId="208">
      <calculatedColumnFormula>G115/A115</calculatedColumnFormula>
    </tableColumn>
    <tableColumn id="1" name="Test Elapsed Time" totalsRowFunction="average" dataDxfId="207" totalsRowDxfId="206"/>
  </tableColumns>
  <tableStyleInfo name="TableStyleLight9" showFirstColumn="0" showLastColumn="0" showRowStripes="1" showColumnStripes="0"/>
</table>
</file>

<file path=xl/tables/table6.xml><?xml version="1.0" encoding="utf-8"?>
<table xmlns="http://schemas.openxmlformats.org/spreadsheetml/2006/main" id="27" name="Table728" displayName="Table728" ref="A88:K99" totalsRowCount="1" headerRowDxfId="205" dataDxfId="204" tableBorderDxfId="203">
  <autoFilter ref="A88:K98"/>
  <tableColumns count="11">
    <tableColumn id="4" name="Get Attemps" dataDxfId="202" totalsRowDxfId="201"/>
    <tableColumn id="5" name="API Call Elapsed Time" dataDxfId="200" totalsRowDxfId="199"/>
    <tableColumn id="2" name="Get RPS / One Thread" totalsRowFunction="sum" dataDxfId="198" totalsRowDxfId="197">
      <calculatedColumnFormula>A89/(HOUR(B89)*60*60+MINUTE(B89)*60+SECOND(B89))</calculatedColumnFormula>
    </tableColumn>
    <tableColumn id="6" name="Get API Call Elapsed Time / 100,000,000 Attemps / One Thread" totalsRowFunction="average" dataDxfId="196" totalsRowDxfId="195">
      <calculatedColumnFormula>B89/7</calculatedColumnFormula>
    </tableColumn>
    <tableColumn id="7" name="Get Successfully" dataDxfId="194" totalsRowDxfId="193"/>
    <tableColumn id="22" name="Get Successfully Percentage" dataDxfId="192" totalsRowDxfId="191">
      <calculatedColumnFormula>E89/A89</calculatedColumnFormula>
    </tableColumn>
    <tableColumn id="23" name="Is Deleted" dataDxfId="190" totalsRowDxfId="189"/>
    <tableColumn id="25" name="Is Deleted Percentage" dataDxfId="188" totalsRowDxfId="187">
      <calculatedColumnFormula>G89/A89</calculatedColumnFormula>
    </tableColumn>
    <tableColumn id="9" name="Result Match" dataDxfId="186" totalsRowDxfId="185"/>
    <tableColumn id="26" name="Result Match Percentage" dataDxfId="184" totalsRowDxfId="183">
      <calculatedColumnFormula>I89/E89</calculatedColumnFormula>
    </tableColumn>
    <tableColumn id="1" name="Test Elapsed Time" totalsRowFunction="average" dataDxfId="182" totalsRowDxfId="181"/>
  </tableColumns>
  <tableStyleInfo name="TableStyleLight9" showFirstColumn="0" showLastColumn="0" showRowStripes="1" showColumnStripes="0"/>
</table>
</file>

<file path=xl/tables/table7.xml><?xml version="1.0" encoding="utf-8"?>
<table xmlns="http://schemas.openxmlformats.org/spreadsheetml/2006/main" id="28" name="Table929" displayName="Table929" ref="A101:F112" totalsRowCount="1" headerRowDxfId="180" dataDxfId="179" tableBorderDxfId="178">
  <autoFilter ref="A101:F111"/>
  <tableColumns count="6">
    <tableColumn id="4" name="Update Attemps" dataDxfId="177" totalsRowDxfId="176"/>
    <tableColumn id="5" name="API Call Elapsed Time" dataDxfId="175" totalsRowDxfId="174"/>
    <tableColumn id="3" name="Update RPS / Thread" totalsRowFunction="sum" dataDxfId="173" totalsRowDxfId="172">
      <calculatedColumnFormula>A102/(HOUR(B102)*60*60+MINUTE(B102)*60+SECOND(B102))</calculatedColumnFormula>
    </tableColumn>
    <tableColumn id="2" name="Update API Call Elapsed Time / 100,000,000 Attemps / One Thread" totalsRowFunction="average" dataDxfId="171" totalsRowDxfId="170">
      <calculatedColumnFormula>B102/1.87</calculatedColumnFormula>
    </tableColumn>
    <tableColumn id="23" name="Update Successfully" dataDxfId="169" totalsRowDxfId="168"/>
    <tableColumn id="1" name="Test Elapsed Time" totalsRowFunction="average" dataDxfId="167" totalsRowDxfId="166"/>
  </tableColumns>
  <tableStyleInfo name="TableStyleLight9" showFirstColumn="0" showLastColumn="0" showRowStripes="1" showColumnStripes="0"/>
</table>
</file>

<file path=xl/tables/table8.xml><?xml version="1.0" encoding="utf-8"?>
<table xmlns="http://schemas.openxmlformats.org/spreadsheetml/2006/main" id="32" name="Table32" displayName="Table32" ref="A35:K46" totalsRowCount="1" headerRowDxfId="87" dataDxfId="86" tableBorderDxfId="85">
  <autoFilter ref="A35:K45"/>
  <tableColumns count="11">
    <tableColumn id="4" name="Delete Attempts" dataDxfId="84" totalsRowDxfId="83"/>
    <tableColumn id="2" name="API Call Elapsed Time" dataDxfId="82" totalsRowDxfId="81"/>
    <tableColumn id="11" name="Delete RPS / Thread" totalsRowFunction="sum" dataDxfId="80" totalsRowDxfId="79">
      <calculatedColumnFormula>A36/(HOUR(B36)*60*60+MINUTE(B36)*60+SECOND(B36))</calculatedColumnFormula>
    </tableColumn>
    <tableColumn id="13" name="Delete API Call Elapsed Time / 100,000,000 Attemps / One Thread" totalsRowFunction="average" dataDxfId="78" totalsRowDxfId="77">
      <calculatedColumnFormula>B36*2</calculatedColumnFormula>
    </tableColumn>
    <tableColumn id="6" name="Delete Successfully" dataDxfId="76" totalsRowDxfId="75"/>
    <tableColumn id="1" name="Delete Successfully Percentage" dataDxfId="74" totalsRowDxfId="73">
      <calculatedColumnFormula xml:space="preserve"> E36/A36</calculatedColumnFormula>
    </tableColumn>
    <tableColumn id="8" name="Delete Failed" dataDxfId="72" totalsRowDxfId="71"/>
    <tableColumn id="3" name="Delete Failed Percentage" dataDxfId="70" totalsRowDxfId="69">
      <calculatedColumnFormula xml:space="preserve"> G36/A36</calculatedColumnFormula>
    </tableColumn>
    <tableColumn id="10" name="Result Match" dataDxfId="68" totalsRowDxfId="67"/>
    <tableColumn id="5" name="Result Match Percentage" dataDxfId="66" totalsRowDxfId="65">
      <calculatedColumnFormula>I36/E36</calculatedColumnFormula>
    </tableColumn>
    <tableColumn id="9" name="Test Elapsed Time" totalsRowFunction="average" dataDxfId="64" totalsRowDxfId="63"/>
  </tableColumns>
  <tableStyleInfo name="TableStyleLight9" showFirstColumn="0" showLastColumn="0" showRowStripes="1" showColumnStripes="0"/>
</table>
</file>

<file path=xl/tables/table9.xml><?xml version="1.0" encoding="utf-8"?>
<table xmlns="http://schemas.openxmlformats.org/spreadsheetml/2006/main" id="33" name="Table33" displayName="Table33" ref="A9:K20" totalsRowCount="1" headerRowDxfId="62" dataDxfId="61" tableBorderDxfId="60">
  <autoFilter ref="A9:K19"/>
  <tableColumns count="11">
    <tableColumn id="4" name="Get Attemps" dataDxfId="59" totalsRowDxfId="58"/>
    <tableColumn id="2" name="API Call Elapsed Time" dataDxfId="57" totalsRowDxfId="56"/>
    <tableColumn id="11" name="Get RPS / One Thread" totalsRowFunction="sum" dataDxfId="55" totalsRowDxfId="54">
      <calculatedColumnFormula>A10/(HOUR(B10)*60*60+MINUTE(B10)*60+SECOND(B10))</calculatedColumnFormula>
    </tableColumn>
    <tableColumn id="13" name="Get API Call Elapsed Time / 100,000,000 Attemps / One Thread" totalsRowFunction="average" dataDxfId="53" totalsRowDxfId="52">
      <calculatedColumnFormula>B10 * 1</calculatedColumnFormula>
    </tableColumn>
    <tableColumn id="6" name="Key Found" dataDxfId="51" totalsRowDxfId="50"/>
    <tableColumn id="1" name="Key Found Percentage" dataDxfId="49" totalsRowDxfId="48">
      <calculatedColumnFormula>E10/A10</calculatedColumnFormula>
    </tableColumn>
    <tableColumn id="8" name="Key Not Found" dataDxfId="47" totalsRowDxfId="46"/>
    <tableColumn id="3" name="Key Not Found Percentage" dataDxfId="45" totalsRowDxfId="44">
      <calculatedColumnFormula>G10/A10</calculatedColumnFormula>
    </tableColumn>
    <tableColumn id="10" name="Result Match" dataDxfId="43" totalsRowDxfId="42"/>
    <tableColumn id="5" name="Result Match Percentage" dataDxfId="41" totalsRowDxfId="40">
      <calculatedColumnFormula>I10/E10</calculatedColumnFormula>
    </tableColumn>
    <tableColumn id="9" name="Test Elapsed Time" totalsRowFunction="average" dataDxfId="39" totalsRow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vmlDrawing" Target="../drawings/vmlDrawing1.vml"/><Relationship Id="rId7"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3.xml"/><Relationship Id="rId11" Type="http://schemas.openxmlformats.org/officeDocument/2006/relationships/comments" Target="../comments1.xml"/><Relationship Id="rId5" Type="http://schemas.openxmlformats.org/officeDocument/2006/relationships/table" Target="../tables/table2.xml"/><Relationship Id="rId10" Type="http://schemas.openxmlformats.org/officeDocument/2006/relationships/table" Target="../tables/table7.xml"/><Relationship Id="rId4" Type="http://schemas.openxmlformats.org/officeDocument/2006/relationships/table" Target="../tables/table1.xml"/><Relationship Id="rId9" Type="http://schemas.openxmlformats.org/officeDocument/2006/relationships/table" Target="../tables/table6.xm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vmlDrawing" Target="../drawings/vmlDrawing2.vml"/><Relationship Id="rId7" Type="http://schemas.openxmlformats.org/officeDocument/2006/relationships/table" Target="../tables/table11.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3.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3.vml"/><Relationship Id="rId7" Type="http://schemas.openxmlformats.org/officeDocument/2006/relationships/table" Target="../tables/table15.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04"/>
  <sheetViews>
    <sheetView tabSelected="1" workbookViewId="0"/>
  </sheetViews>
  <sheetFormatPr defaultRowHeight="13.5" x14ac:dyDescent="0.15"/>
  <cols>
    <col min="1" max="1" width="20" customWidth="1"/>
    <col min="2" max="2" width="26.5" customWidth="1"/>
    <col min="3" max="3" width="45.25" bestFit="1" customWidth="1"/>
    <col min="4" max="4" width="73.625" customWidth="1"/>
    <col min="5" max="5" width="31.375" bestFit="1" customWidth="1"/>
    <col min="6" max="6" width="40.25" bestFit="1" customWidth="1"/>
    <col min="7" max="7" width="19.25" bestFit="1" customWidth="1"/>
    <col min="8" max="8" width="29" bestFit="1" customWidth="1"/>
    <col min="9" max="9" width="25.75" bestFit="1" customWidth="1"/>
    <col min="10" max="10" width="28.625" customWidth="1"/>
    <col min="11" max="11" width="23.75" bestFit="1" customWidth="1"/>
    <col min="12" max="13" width="25.75" bestFit="1" customWidth="1"/>
    <col min="14" max="14" width="18.75" bestFit="1" customWidth="1"/>
    <col min="15" max="15" width="23.75" bestFit="1" customWidth="1"/>
    <col min="16" max="16" width="12" customWidth="1"/>
    <col min="17" max="17" width="16.875" bestFit="1" customWidth="1"/>
    <col min="18" max="18" width="14.125" bestFit="1" customWidth="1"/>
    <col min="19" max="20" width="12" customWidth="1"/>
    <col min="21" max="21" width="14.125" bestFit="1" customWidth="1"/>
    <col min="22" max="22" width="12.125" bestFit="1" customWidth="1"/>
  </cols>
  <sheetData>
    <row r="1" spans="1:14" s="22" customFormat="1" x14ac:dyDescent="0.15">
      <c r="A1" s="25" t="s">
        <v>38</v>
      </c>
      <c r="B1" s="25"/>
      <c r="C1" s="25"/>
      <c r="D1" s="25"/>
      <c r="E1" s="25"/>
      <c r="F1" s="25"/>
      <c r="G1" s="25"/>
      <c r="H1" s="25"/>
    </row>
    <row r="2" spans="1:14" s="22" customFormat="1" x14ac:dyDescent="0.15">
      <c r="A2" s="39"/>
    </row>
    <row r="3" spans="1:14" s="22" customFormat="1" x14ac:dyDescent="0.15">
      <c r="A3" s="72" t="s">
        <v>67</v>
      </c>
      <c r="B3" s="73"/>
      <c r="C3" s="73"/>
      <c r="D3" s="73"/>
    </row>
    <row r="4" spans="1:14" s="22" customFormat="1" x14ac:dyDescent="0.15">
      <c r="A4" s="72" t="s">
        <v>69</v>
      </c>
      <c r="B4" s="73"/>
      <c r="C4" s="73"/>
      <c r="D4" s="73"/>
    </row>
    <row r="5" spans="1:14" s="22" customFormat="1" x14ac:dyDescent="0.15">
      <c r="A5" s="72" t="s">
        <v>37</v>
      </c>
      <c r="B5" s="73"/>
      <c r="C5" s="73"/>
      <c r="D5" s="73"/>
    </row>
    <row r="6" spans="1:14" s="22" customFormat="1" x14ac:dyDescent="0.15">
      <c r="A6" s="34" t="s">
        <v>32</v>
      </c>
      <c r="B6" s="34" t="s">
        <v>57</v>
      </c>
      <c r="C6" s="34"/>
      <c r="D6" s="34"/>
    </row>
    <row r="7" spans="1:14" x14ac:dyDescent="0.15">
      <c r="A7" s="6" t="s">
        <v>33</v>
      </c>
      <c r="B7" s="3" t="s">
        <v>34</v>
      </c>
      <c r="C7" s="3"/>
      <c r="D7" s="4"/>
      <c r="E7" s="5"/>
      <c r="F7" s="3"/>
      <c r="G7" s="3"/>
      <c r="H7" s="3"/>
      <c r="I7" s="3"/>
      <c r="J7" s="3"/>
      <c r="K7" s="3"/>
      <c r="L7" s="3"/>
      <c r="M7" s="3"/>
      <c r="N7" s="3"/>
    </row>
    <row r="8" spans="1:14" s="22" customFormat="1" x14ac:dyDescent="0.15">
      <c r="A8" s="13"/>
      <c r="B8" s="13"/>
      <c r="C8" s="13"/>
      <c r="D8" s="14"/>
      <c r="E8" s="15"/>
      <c r="F8" s="13"/>
      <c r="G8" s="13"/>
      <c r="H8" s="13"/>
      <c r="I8" s="13"/>
      <c r="J8" s="13"/>
      <c r="K8" s="13"/>
      <c r="L8" s="13"/>
      <c r="M8" s="13"/>
      <c r="N8" s="13"/>
    </row>
    <row r="9" spans="1:14" x14ac:dyDescent="0.15">
      <c r="A9" s="4" t="s">
        <v>23</v>
      </c>
      <c r="B9" s="10" t="s">
        <v>30</v>
      </c>
      <c r="C9" s="13" t="s">
        <v>42</v>
      </c>
      <c r="D9" s="20" t="s">
        <v>43</v>
      </c>
      <c r="E9" s="3" t="s">
        <v>6</v>
      </c>
      <c r="F9" s="3" t="s">
        <v>7</v>
      </c>
      <c r="G9" s="3" t="s">
        <v>2</v>
      </c>
      <c r="H9" s="3" t="s">
        <v>3</v>
      </c>
      <c r="I9" s="3" t="s">
        <v>1</v>
      </c>
      <c r="J9" s="3" t="s">
        <v>0</v>
      </c>
      <c r="K9" s="33" t="s">
        <v>31</v>
      </c>
    </row>
    <row r="10" spans="1:14" x14ac:dyDescent="0.15">
      <c r="A10" s="40">
        <v>200000000</v>
      </c>
      <c r="B10" s="44">
        <v>3.0776041666666664E-3</v>
      </c>
      <c r="C10" s="36">
        <f t="shared" ref="C10:C19" si="0">A10/(HOUR(B10)*60*60+MINUTE(B10)*60+SECOND(B10))</f>
        <v>751879.69924812031</v>
      </c>
      <c r="D10" s="23">
        <f t="shared" ref="D10:D19" si="1">B10/2</f>
        <v>1.5388020833333332E-3</v>
      </c>
      <c r="E10" s="40">
        <v>75739828</v>
      </c>
      <c r="F10" s="2">
        <f t="shared" ref="F10:F19" si="2">E10/A10</f>
        <v>0.37869913999999999</v>
      </c>
      <c r="G10" s="40">
        <v>124260172</v>
      </c>
      <c r="H10" s="2">
        <f t="shared" ref="H10:H19" si="3">G10/A10</f>
        <v>0.62130085999999995</v>
      </c>
      <c r="I10" s="40">
        <v>75739828</v>
      </c>
      <c r="J10" s="2">
        <f t="shared" ref="J10:J19" si="4">I10/E10</f>
        <v>1</v>
      </c>
      <c r="K10" s="44">
        <v>9.4395601851851845E-3</v>
      </c>
    </row>
    <row r="11" spans="1:14" x14ac:dyDescent="0.15">
      <c r="A11" s="40">
        <v>200000000</v>
      </c>
      <c r="B11" s="44">
        <v>3.1289467592592597E-3</v>
      </c>
      <c r="C11" s="36">
        <f t="shared" si="0"/>
        <v>740740.74074074079</v>
      </c>
      <c r="D11" s="23">
        <f t="shared" si="1"/>
        <v>1.5644733796296299E-3</v>
      </c>
      <c r="E11" s="40">
        <v>76519377</v>
      </c>
      <c r="F11" s="2">
        <f t="shared" si="2"/>
        <v>0.382596885</v>
      </c>
      <c r="G11" s="40">
        <v>123480623</v>
      </c>
      <c r="H11" s="2">
        <f t="shared" si="3"/>
        <v>0.617403115</v>
      </c>
      <c r="I11" s="40">
        <v>76519377</v>
      </c>
      <c r="J11" s="2">
        <f t="shared" si="4"/>
        <v>1</v>
      </c>
      <c r="K11" s="44">
        <v>9.7750000000000007E-3</v>
      </c>
    </row>
    <row r="12" spans="1:14" x14ac:dyDescent="0.15">
      <c r="A12" s="40">
        <v>200000000</v>
      </c>
      <c r="B12" s="44">
        <v>3.4266782407407406E-3</v>
      </c>
      <c r="C12" s="36">
        <f t="shared" si="0"/>
        <v>675675.67567567562</v>
      </c>
      <c r="D12" s="23">
        <f t="shared" si="1"/>
        <v>1.7133391203703703E-3</v>
      </c>
      <c r="E12" s="40">
        <v>76727762</v>
      </c>
      <c r="F12" s="2">
        <f t="shared" si="2"/>
        <v>0.38363881</v>
      </c>
      <c r="G12" s="40">
        <v>123272238</v>
      </c>
      <c r="H12" s="2">
        <f t="shared" si="3"/>
        <v>0.61636119</v>
      </c>
      <c r="I12" s="40">
        <v>76727762</v>
      </c>
      <c r="J12" s="2">
        <f t="shared" si="4"/>
        <v>1</v>
      </c>
      <c r="K12" s="44">
        <v>1.0273124999999999E-2</v>
      </c>
    </row>
    <row r="13" spans="1:14" x14ac:dyDescent="0.15">
      <c r="A13" s="40">
        <v>200000000</v>
      </c>
      <c r="B13" s="44">
        <v>3.2307523148148148E-3</v>
      </c>
      <c r="C13" s="36">
        <f t="shared" si="0"/>
        <v>716845.87813620071</v>
      </c>
      <c r="D13" s="23">
        <f t="shared" si="1"/>
        <v>1.6153761574074074E-3</v>
      </c>
      <c r="E13" s="40">
        <v>78511543</v>
      </c>
      <c r="F13" s="2">
        <f t="shared" si="2"/>
        <v>0.39255771499999997</v>
      </c>
      <c r="G13" s="40">
        <v>121488457</v>
      </c>
      <c r="H13" s="2">
        <f t="shared" si="3"/>
        <v>0.60744228499999997</v>
      </c>
      <c r="I13" s="40">
        <v>78511543</v>
      </c>
      <c r="J13" s="2">
        <f t="shared" si="4"/>
        <v>1</v>
      </c>
      <c r="K13" s="44">
        <v>1.0355428240740741E-2</v>
      </c>
    </row>
    <row r="14" spans="1:14" x14ac:dyDescent="0.15">
      <c r="A14" s="40">
        <v>200000000</v>
      </c>
      <c r="B14" s="44">
        <v>3.4575115740740742E-3</v>
      </c>
      <c r="C14" s="36">
        <f t="shared" si="0"/>
        <v>668896.32107023406</v>
      </c>
      <c r="D14" s="23">
        <f t="shared" si="1"/>
        <v>1.7287557870370371E-3</v>
      </c>
      <c r="E14" s="40">
        <v>78087114</v>
      </c>
      <c r="F14" s="2">
        <f t="shared" si="2"/>
        <v>0.39043557000000001</v>
      </c>
      <c r="G14" s="40">
        <v>121912886</v>
      </c>
      <c r="H14" s="2">
        <f t="shared" si="3"/>
        <v>0.60956443000000005</v>
      </c>
      <c r="I14" s="40">
        <v>78087114</v>
      </c>
      <c r="J14" s="2">
        <f t="shared" si="4"/>
        <v>1</v>
      </c>
      <c r="K14" s="44">
        <v>1.0366562499999999E-2</v>
      </c>
    </row>
    <row r="15" spans="1:14" x14ac:dyDescent="0.15">
      <c r="A15" s="40">
        <v>200000000</v>
      </c>
      <c r="B15" s="44">
        <v>3.0845023148148147E-3</v>
      </c>
      <c r="C15" s="36">
        <f t="shared" si="0"/>
        <v>749063.67041198502</v>
      </c>
      <c r="D15" s="23">
        <f t="shared" si="1"/>
        <v>1.5422511574074073E-3</v>
      </c>
      <c r="E15" s="40">
        <v>79148157</v>
      </c>
      <c r="F15" s="2">
        <f t="shared" si="2"/>
        <v>0.39574078499999998</v>
      </c>
      <c r="G15" s="40">
        <v>120851843</v>
      </c>
      <c r="H15" s="2">
        <f t="shared" si="3"/>
        <v>0.60425921500000002</v>
      </c>
      <c r="I15" s="40">
        <v>79148157</v>
      </c>
      <c r="J15" s="2">
        <f t="shared" si="4"/>
        <v>1</v>
      </c>
      <c r="K15" s="44">
        <v>1.0428379629629629E-2</v>
      </c>
    </row>
    <row r="16" spans="1:14" x14ac:dyDescent="0.15">
      <c r="A16" s="40">
        <v>200000000</v>
      </c>
      <c r="B16" s="44">
        <v>3.3079629629629635E-3</v>
      </c>
      <c r="C16" s="36">
        <f t="shared" si="0"/>
        <v>699300.69930069929</v>
      </c>
      <c r="D16" s="23">
        <f t="shared" si="1"/>
        <v>1.6539814814814818E-3</v>
      </c>
      <c r="E16" s="40">
        <v>80282318</v>
      </c>
      <c r="F16" s="2">
        <f t="shared" si="2"/>
        <v>0.40141158999999998</v>
      </c>
      <c r="G16" s="40">
        <v>119717682</v>
      </c>
      <c r="H16" s="2">
        <f t="shared" si="3"/>
        <v>0.59858840999999996</v>
      </c>
      <c r="I16" s="40">
        <v>80282318</v>
      </c>
      <c r="J16" s="2">
        <f t="shared" si="4"/>
        <v>1</v>
      </c>
      <c r="K16" s="44">
        <v>1.0536747685185185E-2</v>
      </c>
    </row>
    <row r="17" spans="1:21" x14ac:dyDescent="0.15">
      <c r="A17" s="40">
        <v>200000000</v>
      </c>
      <c r="B17" s="44">
        <v>3.3799074074074074E-3</v>
      </c>
      <c r="C17" s="36">
        <f t="shared" si="0"/>
        <v>684931.50684931502</v>
      </c>
      <c r="D17" s="23">
        <f t="shared" si="1"/>
        <v>1.6899537037037037E-3</v>
      </c>
      <c r="E17" s="40">
        <v>83532646</v>
      </c>
      <c r="F17" s="2">
        <f t="shared" si="2"/>
        <v>0.41766323</v>
      </c>
      <c r="G17" s="40">
        <v>116467354</v>
      </c>
      <c r="H17" s="2">
        <f t="shared" si="3"/>
        <v>0.58233676999999995</v>
      </c>
      <c r="I17" s="40">
        <v>83532646</v>
      </c>
      <c r="J17" s="2">
        <f t="shared" si="4"/>
        <v>1</v>
      </c>
      <c r="K17" s="44">
        <v>1.0912164351851853E-2</v>
      </c>
    </row>
    <row r="18" spans="1:21" x14ac:dyDescent="0.15">
      <c r="A18" s="40">
        <v>200000000</v>
      </c>
      <c r="B18" s="44">
        <v>3.2328124999999996E-3</v>
      </c>
      <c r="C18" s="36">
        <f t="shared" si="0"/>
        <v>716845.87813620071</v>
      </c>
      <c r="D18" s="23">
        <f t="shared" si="1"/>
        <v>1.6164062499999998E-3</v>
      </c>
      <c r="E18" s="40">
        <v>88048713</v>
      </c>
      <c r="F18" s="2">
        <f t="shared" si="2"/>
        <v>0.440243565</v>
      </c>
      <c r="G18" s="40">
        <v>111951287</v>
      </c>
      <c r="H18" s="2">
        <f t="shared" si="3"/>
        <v>0.55975643500000005</v>
      </c>
      <c r="I18" s="40">
        <v>88048713</v>
      </c>
      <c r="J18" s="2">
        <f t="shared" si="4"/>
        <v>1</v>
      </c>
      <c r="K18" s="44">
        <v>1.0477708333333334E-2</v>
      </c>
    </row>
    <row r="19" spans="1:21" x14ac:dyDescent="0.15">
      <c r="A19" s="40">
        <v>200000000</v>
      </c>
      <c r="B19" s="44">
        <v>3.2635300925925926E-3</v>
      </c>
      <c r="C19" s="36">
        <f t="shared" si="0"/>
        <v>709219.85815602832</v>
      </c>
      <c r="D19" s="23">
        <f t="shared" si="1"/>
        <v>1.6317650462962963E-3</v>
      </c>
      <c r="E19" s="40">
        <v>92378632</v>
      </c>
      <c r="F19" s="2">
        <f t="shared" si="2"/>
        <v>0.46189316000000002</v>
      </c>
      <c r="G19" s="40">
        <v>107621368</v>
      </c>
      <c r="H19" s="2">
        <f t="shared" si="3"/>
        <v>0.53810683999999998</v>
      </c>
      <c r="I19" s="40">
        <v>92378632</v>
      </c>
      <c r="J19" s="2">
        <f t="shared" si="4"/>
        <v>1</v>
      </c>
      <c r="K19" s="44">
        <v>1.135909722222222E-2</v>
      </c>
      <c r="L19" s="3"/>
      <c r="M19" s="3"/>
      <c r="N19" s="3"/>
      <c r="O19" s="3"/>
      <c r="P19" s="3"/>
      <c r="Q19" s="3"/>
    </row>
    <row r="20" spans="1:21" s="19" customFormat="1" x14ac:dyDescent="0.15">
      <c r="A20" s="41"/>
      <c r="B20" s="42"/>
      <c r="C20" s="41">
        <f>SUBTOTAL(109,Table7[Get RPS / One Thread])</f>
        <v>7113399.9277251996</v>
      </c>
      <c r="D20" s="44">
        <f>SUBTOTAL(101,Table7[Get API Call Elapsed Time / 100,000,000 Attemps / One Thread])</f>
        <v>1.6295104166666667E-3</v>
      </c>
      <c r="E20" s="41"/>
      <c r="F20" s="43"/>
      <c r="G20" s="41"/>
      <c r="H20" s="43"/>
      <c r="I20" s="41"/>
      <c r="J20" s="43"/>
      <c r="K20" s="50">
        <f>SUBTOTAL(101,Table7[Test Elapsed Time])</f>
        <v>1.0392377314814816E-2</v>
      </c>
      <c r="L20" s="13"/>
      <c r="M20" s="13"/>
      <c r="N20" s="13"/>
      <c r="O20" s="13"/>
      <c r="P20" s="13"/>
      <c r="Q20" s="13"/>
    </row>
    <row r="21" spans="1:21" s="19" customFormat="1" x14ac:dyDescent="0.15">
      <c r="A21" s="13"/>
      <c r="B21" s="14"/>
      <c r="C21" s="49"/>
      <c r="D21" s="14"/>
      <c r="E21" s="7"/>
      <c r="F21" s="14"/>
      <c r="G21" s="7"/>
      <c r="H21" s="14"/>
      <c r="I21" s="7"/>
      <c r="J21" s="13"/>
      <c r="K21" s="13"/>
      <c r="L21" s="13"/>
      <c r="M21" s="13"/>
      <c r="N21" s="13"/>
      <c r="O21" s="13"/>
      <c r="P21" s="13"/>
      <c r="Q21" s="13"/>
      <c r="R21" s="13"/>
      <c r="S21" s="13"/>
      <c r="T21" s="13"/>
      <c r="U21" s="13"/>
    </row>
    <row r="22" spans="1:21" s="19" customFormat="1" x14ac:dyDescent="0.15">
      <c r="A22" s="1" t="s">
        <v>20</v>
      </c>
      <c r="B22" s="10" t="s">
        <v>30</v>
      </c>
      <c r="C22" s="20" t="s">
        <v>40</v>
      </c>
      <c r="D22" s="20" t="s">
        <v>44</v>
      </c>
      <c r="E22" s="1" t="s">
        <v>8</v>
      </c>
      <c r="F22" s="33" t="s">
        <v>31</v>
      </c>
      <c r="G22" s="13"/>
      <c r="H22" s="13"/>
      <c r="I22" s="13"/>
      <c r="J22" s="13"/>
      <c r="K22" s="13"/>
      <c r="L22" s="13"/>
      <c r="M22" s="13"/>
      <c r="N22" s="13"/>
      <c r="O22" s="13"/>
      <c r="P22" s="13"/>
      <c r="Q22" s="13"/>
    </row>
    <row r="23" spans="1:21" s="19" customFormat="1" x14ac:dyDescent="0.15">
      <c r="A23" s="11">
        <v>300000000</v>
      </c>
      <c r="B23" s="44">
        <v>3.9263425925925924E-3</v>
      </c>
      <c r="C23" s="36">
        <f t="shared" ref="C23:C32" si="5">A23/(HOUR(B23)*60*60+MINUTE(B23)*60+SECOND(B23))</f>
        <v>884955.75221238937</v>
      </c>
      <c r="D23" s="23">
        <f t="shared" ref="D23:D32" si="6">B23/3</f>
        <v>1.3087808641975309E-3</v>
      </c>
      <c r="E23" s="11">
        <v>300000000</v>
      </c>
      <c r="F23" s="44">
        <v>9.9236342592592588E-3</v>
      </c>
      <c r="H23" s="13"/>
      <c r="I23" s="13"/>
      <c r="J23" s="13"/>
      <c r="K23" s="13"/>
      <c r="L23" s="13"/>
      <c r="M23" s="13"/>
      <c r="N23" s="13"/>
      <c r="O23" s="13"/>
      <c r="P23" s="13"/>
      <c r="Q23" s="13"/>
    </row>
    <row r="24" spans="1:21" s="19" customFormat="1" x14ac:dyDescent="0.15">
      <c r="A24" s="11">
        <v>300000000</v>
      </c>
      <c r="B24" s="44">
        <v>3.8403935185185186E-3</v>
      </c>
      <c r="C24" s="36">
        <f t="shared" si="5"/>
        <v>903614.45783132536</v>
      </c>
      <c r="D24" s="23">
        <f t="shared" si="6"/>
        <v>1.2801311728395063E-3</v>
      </c>
      <c r="E24" s="11">
        <v>300000000</v>
      </c>
      <c r="F24" s="44">
        <v>9.9259027777777783E-3</v>
      </c>
      <c r="G24" s="13"/>
      <c r="H24" s="13"/>
      <c r="I24" s="13"/>
      <c r="J24" s="13"/>
      <c r="K24" s="13"/>
      <c r="L24" s="13"/>
      <c r="M24" s="13"/>
      <c r="N24" s="13"/>
      <c r="O24" s="13"/>
      <c r="P24" s="13"/>
      <c r="Q24" s="13"/>
    </row>
    <row r="25" spans="1:21" s="19" customFormat="1" x14ac:dyDescent="0.15">
      <c r="A25" s="11">
        <v>300000000</v>
      </c>
      <c r="B25" s="44">
        <v>3.9524305555555554E-3</v>
      </c>
      <c r="C25" s="36">
        <f t="shared" si="5"/>
        <v>879765.39589442813</v>
      </c>
      <c r="D25" s="23">
        <f t="shared" si="6"/>
        <v>1.3174768518518518E-3</v>
      </c>
      <c r="E25" s="11">
        <v>300000000</v>
      </c>
      <c r="F25" s="44">
        <v>1.0878888888888889E-2</v>
      </c>
      <c r="G25" s="13"/>
      <c r="H25" s="13"/>
      <c r="I25" s="13"/>
      <c r="J25" s="13"/>
      <c r="K25" s="13"/>
      <c r="L25" s="13"/>
      <c r="M25" s="13"/>
      <c r="N25" s="13"/>
      <c r="O25" s="13"/>
      <c r="P25" s="13"/>
      <c r="Q25" s="13"/>
    </row>
    <row r="26" spans="1:21" s="19" customFormat="1" x14ac:dyDescent="0.15">
      <c r="A26" s="11">
        <v>300000000</v>
      </c>
      <c r="B26" s="44">
        <v>3.8303240740740741E-3</v>
      </c>
      <c r="C26" s="36">
        <f t="shared" si="5"/>
        <v>906344.4108761329</v>
      </c>
      <c r="D26" s="23">
        <f t="shared" si="6"/>
        <v>1.2767746913580247E-3</v>
      </c>
      <c r="E26" s="11">
        <v>300000000</v>
      </c>
      <c r="F26" s="44">
        <v>1.0120555555555556E-2</v>
      </c>
      <c r="G26" s="13"/>
      <c r="H26" s="13"/>
      <c r="I26" s="13"/>
      <c r="J26" s="13"/>
      <c r="K26" s="13"/>
      <c r="L26" s="13"/>
      <c r="M26" s="13"/>
      <c r="N26" s="13"/>
      <c r="O26" s="13"/>
      <c r="P26" s="13"/>
      <c r="Q26" s="13"/>
    </row>
    <row r="27" spans="1:21" s="19" customFormat="1" x14ac:dyDescent="0.15">
      <c r="A27" s="11">
        <v>300000000</v>
      </c>
      <c r="B27" s="44">
        <v>3.9792592592592588E-3</v>
      </c>
      <c r="C27" s="36">
        <f t="shared" si="5"/>
        <v>872093.02325581398</v>
      </c>
      <c r="D27" s="23">
        <f t="shared" si="6"/>
        <v>1.3264197530864195E-3</v>
      </c>
      <c r="E27" s="11">
        <v>300000000</v>
      </c>
      <c r="F27" s="44">
        <v>1.1122858796296297E-2</v>
      </c>
      <c r="G27" s="13"/>
      <c r="H27" s="13"/>
      <c r="I27" s="13"/>
      <c r="J27" s="13"/>
      <c r="K27" s="13"/>
      <c r="L27" s="13"/>
      <c r="M27" s="13"/>
      <c r="N27" s="13"/>
      <c r="O27" s="13"/>
      <c r="P27" s="13"/>
      <c r="Q27" s="13"/>
    </row>
    <row r="28" spans="1:21" s="19" customFormat="1" x14ac:dyDescent="0.15">
      <c r="A28" s="11">
        <v>300000000</v>
      </c>
      <c r="B28" s="44">
        <v>3.8955671296296295E-3</v>
      </c>
      <c r="C28" s="36">
        <f t="shared" si="5"/>
        <v>890207.71513353114</v>
      </c>
      <c r="D28" s="23">
        <f t="shared" si="6"/>
        <v>1.2985223765432099E-3</v>
      </c>
      <c r="E28" s="11">
        <v>300000000</v>
      </c>
      <c r="F28" s="44">
        <v>1.1134525462962964E-2</v>
      </c>
      <c r="G28" s="13"/>
      <c r="H28" s="13"/>
      <c r="I28" s="13"/>
      <c r="J28" s="13"/>
      <c r="K28" s="13"/>
      <c r="L28" s="13"/>
      <c r="M28" s="13"/>
      <c r="N28" s="13"/>
      <c r="O28" s="13"/>
      <c r="P28" s="13"/>
      <c r="Q28" s="13"/>
    </row>
    <row r="29" spans="1:21" s="19" customFormat="1" x14ac:dyDescent="0.15">
      <c r="A29" s="11">
        <v>300000000</v>
      </c>
      <c r="B29" s="44">
        <v>4.0391550925925924E-3</v>
      </c>
      <c r="C29" s="36">
        <f t="shared" si="5"/>
        <v>859598.85386819486</v>
      </c>
      <c r="D29" s="23">
        <f t="shared" si="6"/>
        <v>1.3463850308641976E-3</v>
      </c>
      <c r="E29" s="11">
        <v>300000000</v>
      </c>
      <c r="F29" s="44">
        <v>1.1171215277777778E-2</v>
      </c>
      <c r="G29" s="13"/>
      <c r="H29" s="13"/>
      <c r="I29" s="13"/>
      <c r="J29" s="13"/>
      <c r="K29" s="13"/>
      <c r="L29" s="13"/>
      <c r="M29" s="13"/>
      <c r="N29" s="13"/>
      <c r="O29" s="13"/>
      <c r="P29" s="13"/>
      <c r="Q29" s="13"/>
    </row>
    <row r="30" spans="1:21" s="19" customFormat="1" x14ac:dyDescent="0.15">
      <c r="A30" s="11">
        <v>300000000</v>
      </c>
      <c r="B30" s="44">
        <v>4.002789351851852E-3</v>
      </c>
      <c r="C30" s="36">
        <f t="shared" si="5"/>
        <v>867052.02312138723</v>
      </c>
      <c r="D30" s="23">
        <f t="shared" si="6"/>
        <v>1.3342631172839506E-3</v>
      </c>
      <c r="E30" s="11">
        <v>300000000</v>
      </c>
      <c r="F30" s="44">
        <v>1.1622685185185187E-2</v>
      </c>
      <c r="G30" s="13"/>
      <c r="H30" s="13"/>
      <c r="I30" s="13"/>
      <c r="J30" s="13"/>
      <c r="K30" s="13"/>
      <c r="L30" s="13"/>
      <c r="M30" s="13"/>
      <c r="N30" s="13"/>
      <c r="O30" s="13"/>
      <c r="P30" s="13"/>
      <c r="Q30" s="13"/>
    </row>
    <row r="31" spans="1:21" s="19" customFormat="1" x14ac:dyDescent="0.15">
      <c r="A31" s="11">
        <v>300000000</v>
      </c>
      <c r="B31" s="44">
        <v>3.742442129629629E-3</v>
      </c>
      <c r="C31" s="36">
        <f t="shared" si="5"/>
        <v>928792.56965944276</v>
      </c>
      <c r="D31" s="23">
        <f t="shared" si="6"/>
        <v>1.247480709876543E-3</v>
      </c>
      <c r="E31" s="11">
        <v>300000000</v>
      </c>
      <c r="F31" s="44">
        <v>1.1816238425925926E-2</v>
      </c>
      <c r="G31" s="13"/>
      <c r="H31" s="13"/>
      <c r="I31" s="13"/>
      <c r="J31" s="13"/>
      <c r="K31" s="13"/>
      <c r="L31" s="13"/>
      <c r="M31" s="13"/>
      <c r="N31" s="13"/>
      <c r="O31" s="13"/>
      <c r="P31" s="13"/>
      <c r="Q31" s="13"/>
    </row>
    <row r="32" spans="1:21" s="19" customFormat="1" x14ac:dyDescent="0.15">
      <c r="A32" s="11">
        <v>300000000</v>
      </c>
      <c r="B32" s="44">
        <v>3.7106828703703707E-3</v>
      </c>
      <c r="C32" s="36">
        <f t="shared" si="5"/>
        <v>934579.43925233639</v>
      </c>
      <c r="D32" s="23">
        <f t="shared" si="6"/>
        <v>1.2368942901234568E-3</v>
      </c>
      <c r="E32" s="11">
        <v>300000000</v>
      </c>
      <c r="F32" s="44">
        <v>1.187568287037037E-2</v>
      </c>
      <c r="G32" s="13"/>
      <c r="H32" s="13"/>
      <c r="I32" s="13"/>
      <c r="J32" s="13"/>
      <c r="K32" s="13"/>
      <c r="L32" s="13"/>
      <c r="M32" s="13"/>
      <c r="N32" s="13"/>
      <c r="O32" s="13"/>
      <c r="P32" s="13"/>
      <c r="Q32" s="13"/>
    </row>
    <row r="33" spans="1:21" s="19" customFormat="1" x14ac:dyDescent="0.15">
      <c r="A33" s="41"/>
      <c r="B33" s="42"/>
      <c r="C33" s="45">
        <f>SUBTOTAL(109,Table9[Update RPS / Thread])</f>
        <v>8927003.6411049832</v>
      </c>
      <c r="D33" s="42">
        <f>SUBTOTAL(101,Table9[Update API Call Elapsed Time / 100,000,000 Attemps / One Thread])</f>
        <v>1.2973128858024693E-3</v>
      </c>
      <c r="E33" s="41"/>
      <c r="F33" s="37">
        <f>SUBTOTAL(101,Table9[Test Elapsed Time])</f>
        <v>1.0959218750000003E-2</v>
      </c>
      <c r="G33" s="13"/>
      <c r="H33" s="13"/>
      <c r="I33" s="13"/>
      <c r="J33" s="13"/>
      <c r="K33" s="13"/>
      <c r="L33" s="13"/>
      <c r="M33" s="13"/>
      <c r="N33" s="13"/>
      <c r="O33" s="13"/>
      <c r="P33" s="13"/>
      <c r="Q33" s="13"/>
    </row>
    <row r="34" spans="1:21" s="9" customFormat="1" x14ac:dyDescent="0.15">
      <c r="A34" s="13"/>
      <c r="B34" s="14"/>
      <c r="C34" s="49"/>
      <c r="D34" s="14"/>
      <c r="E34" s="7"/>
      <c r="F34" s="14"/>
      <c r="G34" s="7"/>
      <c r="H34" s="14"/>
      <c r="I34" s="7"/>
      <c r="J34" s="13"/>
      <c r="K34" s="13"/>
      <c r="L34" s="13"/>
      <c r="M34" s="13"/>
      <c r="N34" s="13"/>
      <c r="O34" s="13"/>
      <c r="P34" s="13"/>
      <c r="Q34" s="13"/>
      <c r="R34" s="13"/>
      <c r="S34" s="13"/>
      <c r="T34" s="13"/>
      <c r="U34" s="13"/>
    </row>
    <row r="35" spans="1:21" x14ac:dyDescent="0.15">
      <c r="A35" s="4" t="s">
        <v>21</v>
      </c>
      <c r="B35" s="10" t="s">
        <v>30</v>
      </c>
      <c r="C35" s="20" t="s">
        <v>41</v>
      </c>
      <c r="D35" s="20" t="s">
        <v>45</v>
      </c>
      <c r="E35" s="3" t="s">
        <v>4</v>
      </c>
      <c r="F35" s="3" t="s">
        <v>5</v>
      </c>
      <c r="G35" s="3" t="s">
        <v>2</v>
      </c>
      <c r="H35" s="3" t="s">
        <v>3</v>
      </c>
      <c r="I35" s="33" t="s">
        <v>31</v>
      </c>
    </row>
    <row r="36" spans="1:21" x14ac:dyDescent="0.15">
      <c r="A36" s="11">
        <v>400000000</v>
      </c>
      <c r="B36" s="44">
        <v>3.1438657407407409E-3</v>
      </c>
      <c r="C36" s="36">
        <f t="shared" ref="C36:C45" si="7">A36/(HOUR(B36)*60*60+MINUTE(B36)*60+SECOND(B36))</f>
        <v>1470588.2352941176</v>
      </c>
      <c r="D36" s="23">
        <f t="shared" ref="D36:D45" si="8">B36/4</f>
        <v>7.8596643518518523E-4</v>
      </c>
      <c r="E36" s="40">
        <v>147557188</v>
      </c>
      <c r="F36" s="2">
        <f t="shared" ref="F36:F45" si="9">E36/A36</f>
        <v>0.36889296999999999</v>
      </c>
      <c r="G36" s="40">
        <v>252442812</v>
      </c>
      <c r="H36" s="2">
        <f t="shared" ref="H36:H45" si="10">G36/A36</f>
        <v>0.63110703000000001</v>
      </c>
      <c r="I36" s="44">
        <v>7.8372685185185177E-3</v>
      </c>
    </row>
    <row r="37" spans="1:21" x14ac:dyDescent="0.15">
      <c r="A37" s="11">
        <v>400000000</v>
      </c>
      <c r="B37" s="44">
        <v>3.2056712962962963E-3</v>
      </c>
      <c r="C37" s="36">
        <f t="shared" si="7"/>
        <v>1444043.3212996391</v>
      </c>
      <c r="D37" s="23">
        <f t="shared" si="8"/>
        <v>8.0141782407407408E-4</v>
      </c>
      <c r="E37" s="40">
        <v>149116509</v>
      </c>
      <c r="F37" s="2">
        <f t="shared" si="9"/>
        <v>0.37279127249999999</v>
      </c>
      <c r="G37" s="40">
        <v>250883491</v>
      </c>
      <c r="H37" s="2">
        <f t="shared" si="10"/>
        <v>0.62720872750000001</v>
      </c>
      <c r="I37" s="44">
        <v>8.1147800925925918E-3</v>
      </c>
    </row>
    <row r="38" spans="1:21" x14ac:dyDescent="0.15">
      <c r="A38" s="11">
        <v>400000000</v>
      </c>
      <c r="B38" s="44">
        <v>3.4033564814814812E-3</v>
      </c>
      <c r="C38" s="36">
        <f t="shared" si="7"/>
        <v>1360544.2176870748</v>
      </c>
      <c r="D38" s="23">
        <f t="shared" si="8"/>
        <v>8.5083912037037029E-4</v>
      </c>
      <c r="E38" s="40">
        <v>150055609</v>
      </c>
      <c r="F38" s="2">
        <f t="shared" si="9"/>
        <v>0.37513902249999997</v>
      </c>
      <c r="G38" s="40">
        <v>249944391</v>
      </c>
      <c r="H38" s="2">
        <f t="shared" si="10"/>
        <v>0.62486097750000003</v>
      </c>
      <c r="I38" s="44">
        <v>9.4750925925925922E-3</v>
      </c>
    </row>
    <row r="39" spans="1:21" x14ac:dyDescent="0.15">
      <c r="A39" s="11">
        <v>400000000</v>
      </c>
      <c r="B39" s="44">
        <v>3.480138888888889E-3</v>
      </c>
      <c r="C39" s="36">
        <f t="shared" si="7"/>
        <v>1328903.6544850499</v>
      </c>
      <c r="D39" s="23">
        <f t="shared" si="8"/>
        <v>8.7003472222222224E-4</v>
      </c>
      <c r="E39" s="40">
        <v>150805810</v>
      </c>
      <c r="F39" s="2">
        <f t="shared" si="9"/>
        <v>0.37701452499999999</v>
      </c>
      <c r="G39" s="40">
        <v>249194190</v>
      </c>
      <c r="H39" s="2">
        <f t="shared" si="10"/>
        <v>0.62298547500000001</v>
      </c>
      <c r="I39" s="44">
        <v>9.769432870370371E-3</v>
      </c>
    </row>
    <row r="40" spans="1:21" x14ac:dyDescent="0.15">
      <c r="A40" s="11">
        <v>400000000</v>
      </c>
      <c r="B40" s="44">
        <v>3.3888773148148151E-3</v>
      </c>
      <c r="C40" s="36">
        <f t="shared" si="7"/>
        <v>1365187.7133105802</v>
      </c>
      <c r="D40" s="23">
        <f t="shared" si="8"/>
        <v>8.4721932870370376E-4</v>
      </c>
      <c r="E40" s="40">
        <v>152446729</v>
      </c>
      <c r="F40" s="2">
        <f t="shared" si="9"/>
        <v>0.38111682250000001</v>
      </c>
      <c r="G40" s="40">
        <v>247553271</v>
      </c>
      <c r="H40" s="2">
        <f t="shared" si="10"/>
        <v>0.61888317749999999</v>
      </c>
      <c r="I40" s="44">
        <v>1.003050925925926E-2</v>
      </c>
    </row>
    <row r="41" spans="1:21" x14ac:dyDescent="0.15">
      <c r="A41" s="11">
        <v>400000000</v>
      </c>
      <c r="B41" s="44">
        <v>3.4688657407407411E-3</v>
      </c>
      <c r="C41" s="36">
        <f t="shared" si="7"/>
        <v>1333333.3333333333</v>
      </c>
      <c r="D41" s="23">
        <f t="shared" si="8"/>
        <v>8.6721643518518528E-4</v>
      </c>
      <c r="E41" s="40">
        <v>151687380</v>
      </c>
      <c r="F41" s="2">
        <f t="shared" si="9"/>
        <v>0.37921844999999998</v>
      </c>
      <c r="G41" s="40">
        <v>248312620</v>
      </c>
      <c r="H41" s="2">
        <f t="shared" si="10"/>
        <v>0.62078155000000002</v>
      </c>
      <c r="I41" s="44">
        <v>1.0057025462962962E-2</v>
      </c>
    </row>
    <row r="42" spans="1:21" x14ac:dyDescent="0.15">
      <c r="A42" s="11">
        <v>400000000</v>
      </c>
      <c r="B42" s="44">
        <v>3.4855671296296297E-3</v>
      </c>
      <c r="C42" s="36">
        <f t="shared" si="7"/>
        <v>1328903.6544850499</v>
      </c>
      <c r="D42" s="23">
        <f t="shared" si="8"/>
        <v>8.7139178240740742E-4</v>
      </c>
      <c r="E42" s="40">
        <v>152506137</v>
      </c>
      <c r="F42" s="2">
        <f t="shared" si="9"/>
        <v>0.38126534249999999</v>
      </c>
      <c r="G42" s="40">
        <v>247493863</v>
      </c>
      <c r="H42" s="2">
        <f t="shared" si="10"/>
        <v>0.61873465750000001</v>
      </c>
      <c r="I42" s="44">
        <v>1.0060439814814815E-2</v>
      </c>
    </row>
    <row r="43" spans="1:21" x14ac:dyDescent="0.15">
      <c r="A43" s="11">
        <v>400000000</v>
      </c>
      <c r="B43" s="44">
        <v>3.5284722222222228E-3</v>
      </c>
      <c r="C43" s="36">
        <f t="shared" si="7"/>
        <v>1311475.4098360655</v>
      </c>
      <c r="D43" s="23">
        <f t="shared" si="8"/>
        <v>8.8211805555555569E-4</v>
      </c>
      <c r="E43" s="40">
        <v>153076280</v>
      </c>
      <c r="F43" s="2">
        <f t="shared" si="9"/>
        <v>0.38269069999999999</v>
      </c>
      <c r="G43" s="40">
        <v>246923720</v>
      </c>
      <c r="H43" s="2">
        <f t="shared" si="10"/>
        <v>0.61730929999999995</v>
      </c>
      <c r="I43" s="44">
        <v>1.0089108796296297E-2</v>
      </c>
    </row>
    <row r="44" spans="1:21" x14ac:dyDescent="0.15">
      <c r="A44" s="11">
        <v>400000000</v>
      </c>
      <c r="B44" s="44">
        <v>3.5537152777777776E-3</v>
      </c>
      <c r="C44" s="36">
        <f t="shared" si="7"/>
        <v>1302931.5960912053</v>
      </c>
      <c r="D44" s="23">
        <f t="shared" si="8"/>
        <v>8.884288194444444E-4</v>
      </c>
      <c r="E44" s="40">
        <v>173888146</v>
      </c>
      <c r="F44" s="2">
        <f t="shared" si="9"/>
        <v>0.434720365</v>
      </c>
      <c r="G44" s="40">
        <v>226111854</v>
      </c>
      <c r="H44" s="2">
        <f t="shared" si="10"/>
        <v>0.565279635</v>
      </c>
      <c r="I44" s="44">
        <v>1.0905162037037036E-2</v>
      </c>
    </row>
    <row r="45" spans="1:21" x14ac:dyDescent="0.15">
      <c r="A45" s="11">
        <v>400000000</v>
      </c>
      <c r="B45" s="44">
        <v>3.5119444444444443E-3</v>
      </c>
      <c r="C45" s="36">
        <f t="shared" si="7"/>
        <v>1320132.0132013201</v>
      </c>
      <c r="D45" s="23">
        <f t="shared" si="8"/>
        <v>8.7798611111111107E-4</v>
      </c>
      <c r="E45" s="40">
        <v>195825162</v>
      </c>
      <c r="F45" s="2">
        <f t="shared" si="9"/>
        <v>0.48956290499999999</v>
      </c>
      <c r="G45" s="40">
        <v>204174838</v>
      </c>
      <c r="H45" s="2">
        <f t="shared" si="10"/>
        <v>0.51043709500000001</v>
      </c>
      <c r="I45" s="44">
        <v>1.1071550925925926E-2</v>
      </c>
    </row>
    <row r="46" spans="1:21" s="19" customFormat="1" x14ac:dyDescent="0.15">
      <c r="A46" s="41"/>
      <c r="B46" s="42"/>
      <c r="C46" s="45">
        <f>SUBTOTAL(109,Table4[Delete RPS / Thread])</f>
        <v>13566043.149023434</v>
      </c>
      <c r="D46" s="42">
        <f>SUBTOTAL(101,Table4[Delete API Call Elapsed Time / 100,000,000 Attemps / One Thread])</f>
        <v>8.5426186342592596E-4</v>
      </c>
      <c r="E46" s="41"/>
      <c r="F46" s="43"/>
      <c r="G46" s="41"/>
      <c r="H46" s="43"/>
      <c r="I46" s="44">
        <f>SUBTOTAL(101,Table4[Test Elapsed Time])</f>
        <v>9.7410370370370376E-3</v>
      </c>
    </row>
    <row r="47" spans="1:21" x14ac:dyDescent="0.15">
      <c r="A47" s="3"/>
      <c r="B47" s="4"/>
      <c r="C47" s="49"/>
      <c r="D47" s="4"/>
      <c r="E47" s="7"/>
      <c r="F47" s="4"/>
      <c r="G47" s="7"/>
      <c r="H47" s="4"/>
      <c r="I47" s="7"/>
      <c r="J47" s="3"/>
      <c r="K47" s="3"/>
      <c r="L47" s="3"/>
      <c r="M47" s="3"/>
      <c r="N47" s="3"/>
    </row>
    <row r="60" spans="1:7" x14ac:dyDescent="0.15">
      <c r="A60" s="22"/>
      <c r="B60" s="22"/>
      <c r="C60" s="22"/>
      <c r="D60" s="22"/>
      <c r="E60" s="22"/>
      <c r="F60" s="22"/>
      <c r="G60" s="22"/>
    </row>
    <row r="61" spans="1:7" x14ac:dyDescent="0.15">
      <c r="A61" s="22"/>
      <c r="B61" s="22"/>
      <c r="C61" s="22"/>
      <c r="D61" s="22"/>
      <c r="E61" s="22"/>
      <c r="F61" s="22"/>
      <c r="G61" s="22"/>
    </row>
    <row r="62" spans="1:7" x14ac:dyDescent="0.15">
      <c r="A62" s="22"/>
      <c r="B62" s="22"/>
      <c r="C62" s="22"/>
      <c r="D62" s="22"/>
      <c r="E62" s="22"/>
      <c r="F62" s="22"/>
      <c r="G62" s="22"/>
    </row>
    <row r="63" spans="1:7" s="39" customFormat="1" x14ac:dyDescent="0.15"/>
    <row r="64" spans="1:7" s="39" customFormat="1" x14ac:dyDescent="0.15"/>
    <row r="65" spans="1:8" s="39" customFormat="1" x14ac:dyDescent="0.15"/>
    <row r="66" spans="1:8" s="39" customFormat="1" x14ac:dyDescent="0.15"/>
    <row r="67" spans="1:8" s="39" customFormat="1" x14ac:dyDescent="0.15"/>
    <row r="68" spans="1:8" s="39" customFormat="1" x14ac:dyDescent="0.15"/>
    <row r="69" spans="1:8" s="39" customFormat="1" x14ac:dyDescent="0.15"/>
    <row r="70" spans="1:8" s="39" customFormat="1" x14ac:dyDescent="0.15"/>
    <row r="71" spans="1:8" s="39" customFormat="1" x14ac:dyDescent="0.15"/>
    <row r="72" spans="1:8" s="39" customFormat="1" x14ac:dyDescent="0.15"/>
    <row r="73" spans="1:8" s="39" customFormat="1" x14ac:dyDescent="0.15"/>
    <row r="74" spans="1:8" s="39" customFormat="1" x14ac:dyDescent="0.15"/>
    <row r="75" spans="1:8" s="39" customFormat="1" x14ac:dyDescent="0.15"/>
    <row r="76" spans="1:8" s="39" customFormat="1" x14ac:dyDescent="0.15"/>
    <row r="77" spans="1:8" s="39" customFormat="1" x14ac:dyDescent="0.15"/>
    <row r="78" spans="1:8" s="39" customFormat="1" x14ac:dyDescent="0.15"/>
    <row r="79" spans="1:8" s="39" customFormat="1" x14ac:dyDescent="0.15"/>
    <row r="80" spans="1:8" s="39" customFormat="1" x14ac:dyDescent="0.15">
      <c r="A80" s="25" t="s">
        <v>73</v>
      </c>
      <c r="B80" s="25"/>
      <c r="C80" s="25"/>
      <c r="D80" s="25"/>
      <c r="E80" s="25"/>
      <c r="F80" s="25"/>
      <c r="G80" s="25"/>
      <c r="H80" s="25"/>
    </row>
    <row r="81" spans="1:14" s="39" customFormat="1" x14ac:dyDescent="0.15"/>
    <row r="82" spans="1:14" s="39" customFormat="1" x14ac:dyDescent="0.15">
      <c r="A82" s="72" t="s">
        <v>75</v>
      </c>
      <c r="B82" s="73"/>
      <c r="C82" s="73"/>
      <c r="D82" s="73"/>
    </row>
    <row r="83" spans="1:14" s="39" customFormat="1" x14ac:dyDescent="0.15">
      <c r="A83" s="72" t="s">
        <v>76</v>
      </c>
      <c r="B83" s="73"/>
      <c r="C83" s="73"/>
      <c r="D83" s="73"/>
    </row>
    <row r="84" spans="1:14" s="39" customFormat="1" x14ac:dyDescent="0.15">
      <c r="A84" s="72" t="s">
        <v>77</v>
      </c>
      <c r="B84" s="73"/>
      <c r="C84" s="73"/>
      <c r="D84" s="73"/>
    </row>
    <row r="85" spans="1:14" s="39" customFormat="1" x14ac:dyDescent="0.15">
      <c r="A85" s="61" t="s">
        <v>32</v>
      </c>
      <c r="B85" s="61" t="s">
        <v>78</v>
      </c>
      <c r="C85" s="61"/>
      <c r="D85" s="61"/>
    </row>
    <row r="86" spans="1:14" s="39" customFormat="1" x14ac:dyDescent="0.15">
      <c r="A86" s="6" t="s">
        <v>33</v>
      </c>
      <c r="B86" s="13" t="s">
        <v>74</v>
      </c>
      <c r="C86" s="13"/>
      <c r="D86" s="14"/>
      <c r="E86" s="15"/>
      <c r="F86" s="13"/>
      <c r="G86" s="13"/>
      <c r="H86" s="13"/>
      <c r="I86" s="13"/>
      <c r="J86" s="13"/>
      <c r="K86" s="13"/>
      <c r="L86" s="13"/>
      <c r="M86" s="13"/>
      <c r="N86" s="13"/>
    </row>
    <row r="87" spans="1:14" s="39" customFormat="1" x14ac:dyDescent="0.15">
      <c r="A87" s="13"/>
      <c r="B87" s="13"/>
      <c r="C87" s="13"/>
      <c r="D87" s="14"/>
      <c r="E87" s="15"/>
      <c r="F87" s="13"/>
      <c r="G87" s="13"/>
      <c r="H87" s="13"/>
      <c r="I87" s="13"/>
      <c r="J87" s="13"/>
      <c r="K87" s="13"/>
      <c r="L87" s="13"/>
      <c r="M87" s="13"/>
      <c r="N87" s="13"/>
    </row>
    <row r="88" spans="1:14" s="39" customFormat="1" x14ac:dyDescent="0.15">
      <c r="A88" s="14" t="s">
        <v>23</v>
      </c>
      <c r="B88" s="20" t="s">
        <v>30</v>
      </c>
      <c r="C88" s="13" t="s">
        <v>42</v>
      </c>
      <c r="D88" s="20" t="s">
        <v>43</v>
      </c>
      <c r="E88" s="13" t="s">
        <v>6</v>
      </c>
      <c r="F88" s="13" t="s">
        <v>7</v>
      </c>
      <c r="G88" s="13" t="s">
        <v>2</v>
      </c>
      <c r="H88" s="13" t="s">
        <v>3</v>
      </c>
      <c r="I88" s="13" t="s">
        <v>1</v>
      </c>
      <c r="J88" s="13" t="s">
        <v>0</v>
      </c>
      <c r="K88" s="33" t="s">
        <v>31</v>
      </c>
    </row>
    <row r="89" spans="1:14" s="39" customFormat="1" x14ac:dyDescent="0.15">
      <c r="A89" s="40">
        <v>700000000</v>
      </c>
      <c r="B89" s="44">
        <v>7.1732986111111112E-3</v>
      </c>
      <c r="C89" s="45">
        <f t="shared" ref="C89:C98" si="11">A89/(HOUR(B89)*60*60+MINUTE(B89)*60+SECOND(B89))</f>
        <v>1129032.2580645161</v>
      </c>
      <c r="D89" s="44">
        <f t="shared" ref="D89:D98" si="12">B89/7</f>
        <v>1.0247569444444445E-3</v>
      </c>
      <c r="E89" s="40">
        <v>33587887</v>
      </c>
      <c r="F89" s="12">
        <f t="shared" ref="F89:F98" si="13">E89/A89</f>
        <v>4.7982695714285713E-2</v>
      </c>
      <c r="G89" s="40">
        <v>666412113</v>
      </c>
      <c r="H89" s="12">
        <f t="shared" ref="H89:H98" si="14">G89/A89</f>
        <v>0.95201730428571429</v>
      </c>
      <c r="I89" s="40">
        <v>33587887</v>
      </c>
      <c r="J89" s="12">
        <f t="shared" ref="J89:J98" si="15">I89/E89</f>
        <v>1</v>
      </c>
      <c r="K89" s="44">
        <v>1.432037037037037E-2</v>
      </c>
    </row>
    <row r="90" spans="1:14" s="39" customFormat="1" x14ac:dyDescent="0.15">
      <c r="A90" s="40">
        <v>700000000</v>
      </c>
      <c r="B90" s="44">
        <v>7.7270138888888883E-3</v>
      </c>
      <c r="C90" s="45">
        <f t="shared" si="11"/>
        <v>1047904.1916167665</v>
      </c>
      <c r="D90" s="44">
        <f t="shared" si="12"/>
        <v>1.103859126984127E-3</v>
      </c>
      <c r="E90" s="40">
        <v>31788038</v>
      </c>
      <c r="F90" s="12">
        <f t="shared" si="13"/>
        <v>4.541148285714286E-2</v>
      </c>
      <c r="G90" s="40">
        <v>668211962</v>
      </c>
      <c r="H90" s="12">
        <f t="shared" si="14"/>
        <v>0.9545885171428572</v>
      </c>
      <c r="I90" s="40">
        <v>31788038</v>
      </c>
      <c r="J90" s="12">
        <f t="shared" si="15"/>
        <v>1</v>
      </c>
      <c r="K90" s="44">
        <v>1.5706874999999999E-2</v>
      </c>
    </row>
    <row r="91" spans="1:14" s="39" customFormat="1" x14ac:dyDescent="0.15">
      <c r="A91" s="40">
        <v>700000000</v>
      </c>
      <c r="B91" s="44">
        <v>7.7455092592592601E-3</v>
      </c>
      <c r="C91" s="45">
        <f t="shared" si="11"/>
        <v>1046337.817638266</v>
      </c>
      <c r="D91" s="44">
        <f t="shared" si="12"/>
        <v>1.1065013227513228E-3</v>
      </c>
      <c r="E91" s="40">
        <v>32944846</v>
      </c>
      <c r="F91" s="12">
        <f t="shared" si="13"/>
        <v>4.7064065714285716E-2</v>
      </c>
      <c r="G91" s="40">
        <v>667055154</v>
      </c>
      <c r="H91" s="12">
        <f t="shared" si="14"/>
        <v>0.95293593428571433</v>
      </c>
      <c r="I91" s="40">
        <v>32944846</v>
      </c>
      <c r="J91" s="12">
        <f t="shared" si="15"/>
        <v>1</v>
      </c>
      <c r="K91" s="44">
        <v>1.5896689814814815E-2</v>
      </c>
    </row>
    <row r="92" spans="1:14" s="39" customFormat="1" x14ac:dyDescent="0.15">
      <c r="A92" s="40">
        <v>700000000</v>
      </c>
      <c r="B92" s="44">
        <v>7.3574884259259262E-3</v>
      </c>
      <c r="C92" s="45">
        <f t="shared" si="11"/>
        <v>1100628.9308176101</v>
      </c>
      <c r="D92" s="44">
        <f t="shared" si="12"/>
        <v>1.0510697751322752E-3</v>
      </c>
      <c r="E92" s="40">
        <v>31231018</v>
      </c>
      <c r="F92" s="12">
        <f t="shared" si="13"/>
        <v>4.4615740000000001E-2</v>
      </c>
      <c r="G92" s="40">
        <v>668768982</v>
      </c>
      <c r="H92" s="12">
        <f t="shared" si="14"/>
        <v>0.95538425999999999</v>
      </c>
      <c r="I92" s="40">
        <v>31231018</v>
      </c>
      <c r="J92" s="12">
        <f t="shared" si="15"/>
        <v>1</v>
      </c>
      <c r="K92" s="44">
        <v>1.6008958333333333E-2</v>
      </c>
    </row>
    <row r="93" spans="1:14" s="39" customFormat="1" x14ac:dyDescent="0.15">
      <c r="A93" s="40">
        <v>700000000</v>
      </c>
      <c r="B93" s="44">
        <v>7.0822453703703707E-3</v>
      </c>
      <c r="C93" s="45">
        <f t="shared" si="11"/>
        <v>1143790.8496732027</v>
      </c>
      <c r="D93" s="44">
        <f t="shared" si="12"/>
        <v>1.0117493386243386E-3</v>
      </c>
      <c r="E93" s="40">
        <v>26203868</v>
      </c>
      <c r="F93" s="12">
        <f t="shared" si="13"/>
        <v>3.7434097142857142E-2</v>
      </c>
      <c r="G93" s="40">
        <v>673796132</v>
      </c>
      <c r="H93" s="12">
        <f t="shared" si="14"/>
        <v>0.96256590285714283</v>
      </c>
      <c r="I93" s="40">
        <v>26203868</v>
      </c>
      <c r="J93" s="12">
        <f t="shared" si="15"/>
        <v>1</v>
      </c>
      <c r="K93" s="44">
        <v>1.5538599537037038E-2</v>
      </c>
    </row>
    <row r="94" spans="1:14" s="39" customFormat="1" x14ac:dyDescent="0.15">
      <c r="A94" s="40">
        <v>700000000</v>
      </c>
      <c r="B94" s="44">
        <v>7.7730324074074065E-3</v>
      </c>
      <c r="C94" s="45">
        <f t="shared" si="11"/>
        <v>1041666.6666666666</v>
      </c>
      <c r="D94" s="44">
        <f t="shared" si="12"/>
        <v>1.110433201058201E-3</v>
      </c>
      <c r="E94" s="40">
        <v>27928158</v>
      </c>
      <c r="F94" s="12">
        <f t="shared" si="13"/>
        <v>3.9897368571428574E-2</v>
      </c>
      <c r="G94" s="40">
        <v>672071842</v>
      </c>
      <c r="H94" s="12">
        <f t="shared" si="14"/>
        <v>0.96010263142857144</v>
      </c>
      <c r="I94" s="40">
        <v>27928158</v>
      </c>
      <c r="J94" s="12">
        <f t="shared" si="15"/>
        <v>1</v>
      </c>
      <c r="K94" s="44">
        <v>1.7367939814814815E-2</v>
      </c>
    </row>
    <row r="95" spans="1:14" s="39" customFormat="1" x14ac:dyDescent="0.15">
      <c r="A95" s="40">
        <v>700000000</v>
      </c>
      <c r="B95" s="44">
        <v>8.1308912037037044E-3</v>
      </c>
      <c r="C95" s="45">
        <f t="shared" si="11"/>
        <v>995732.57467994315</v>
      </c>
      <c r="D95" s="44">
        <f t="shared" si="12"/>
        <v>1.1615558862433863E-3</v>
      </c>
      <c r="E95" s="40">
        <v>28797669</v>
      </c>
      <c r="F95" s="12">
        <f t="shared" si="13"/>
        <v>4.1139527142857145E-2</v>
      </c>
      <c r="G95" s="40">
        <v>671202331</v>
      </c>
      <c r="H95" s="12">
        <f t="shared" si="14"/>
        <v>0.95886047285714282</v>
      </c>
      <c r="I95" s="40">
        <v>28797669</v>
      </c>
      <c r="J95" s="12">
        <f t="shared" si="15"/>
        <v>1</v>
      </c>
      <c r="K95" s="44">
        <v>1.7091099537037035E-2</v>
      </c>
    </row>
    <row r="96" spans="1:14" s="39" customFormat="1" x14ac:dyDescent="0.15">
      <c r="A96" s="40">
        <v>700000000</v>
      </c>
      <c r="B96" s="44">
        <v>9.1849074074074073E-3</v>
      </c>
      <c r="C96" s="45">
        <f t="shared" si="11"/>
        <v>881612.09068010072</v>
      </c>
      <c r="D96" s="44">
        <f t="shared" si="12"/>
        <v>1.3121296296296297E-3</v>
      </c>
      <c r="E96" s="40">
        <v>44034133</v>
      </c>
      <c r="F96" s="12">
        <f t="shared" si="13"/>
        <v>6.2905904285714284E-2</v>
      </c>
      <c r="G96" s="40">
        <v>655965867</v>
      </c>
      <c r="H96" s="12">
        <f t="shared" si="14"/>
        <v>0.9370940957142857</v>
      </c>
      <c r="I96" s="40">
        <v>44034133</v>
      </c>
      <c r="J96" s="12">
        <f t="shared" si="15"/>
        <v>1</v>
      </c>
      <c r="K96" s="44">
        <v>1.9097662037037038E-2</v>
      </c>
    </row>
    <row r="97" spans="1:21" s="39" customFormat="1" x14ac:dyDescent="0.15">
      <c r="A97" s="40">
        <v>700000000</v>
      </c>
      <c r="B97" s="44">
        <v>9.097233796296296E-3</v>
      </c>
      <c r="C97" s="45">
        <f t="shared" si="11"/>
        <v>890585.24173027987</v>
      </c>
      <c r="D97" s="44">
        <f t="shared" si="12"/>
        <v>1.2996048280423281E-3</v>
      </c>
      <c r="E97" s="40">
        <v>60029835</v>
      </c>
      <c r="F97" s="12">
        <f t="shared" si="13"/>
        <v>8.5756907142857136E-2</v>
      </c>
      <c r="G97" s="40">
        <v>639970165</v>
      </c>
      <c r="H97" s="12">
        <f t="shared" si="14"/>
        <v>0.91424309285714289</v>
      </c>
      <c r="I97" s="40">
        <v>60029835</v>
      </c>
      <c r="J97" s="12">
        <f t="shared" si="15"/>
        <v>1</v>
      </c>
      <c r="K97" s="44">
        <v>2.0095092592592591E-2</v>
      </c>
    </row>
    <row r="98" spans="1:21" s="39" customFormat="1" x14ac:dyDescent="0.15">
      <c r="A98" s="40">
        <v>700000000</v>
      </c>
      <c r="B98" s="44">
        <v>9.2699884259259263E-3</v>
      </c>
      <c r="C98" s="45">
        <f t="shared" si="11"/>
        <v>873907.61548064917</v>
      </c>
      <c r="D98" s="44">
        <f t="shared" si="12"/>
        <v>1.3242840608465609E-3</v>
      </c>
      <c r="E98" s="40">
        <v>63787004</v>
      </c>
      <c r="F98" s="12">
        <f t="shared" si="13"/>
        <v>9.1124291428571425E-2</v>
      </c>
      <c r="G98" s="40">
        <v>636212996</v>
      </c>
      <c r="H98" s="12">
        <f t="shared" si="14"/>
        <v>0.90887570857142852</v>
      </c>
      <c r="I98" s="40">
        <v>63787004</v>
      </c>
      <c r="J98" s="12">
        <f t="shared" si="15"/>
        <v>1</v>
      </c>
      <c r="K98" s="44">
        <v>1.9655914351851853E-2</v>
      </c>
      <c r="L98" s="13"/>
      <c r="M98" s="13"/>
      <c r="N98" s="13"/>
      <c r="O98" s="13"/>
      <c r="P98" s="13"/>
      <c r="Q98" s="13"/>
    </row>
    <row r="99" spans="1:21" s="39" customFormat="1" x14ac:dyDescent="0.15">
      <c r="A99" s="62"/>
      <c r="B99" s="63"/>
      <c r="C99" s="62">
        <f>SUBTOTAL(109,Table728[Get RPS / One Thread])</f>
        <v>10151198.237048</v>
      </c>
      <c r="D99" s="44">
        <f>SUBTOTAL(101,Table728[Get API Call Elapsed Time / 100,000,000 Attemps / One Thread])</f>
        <v>1.1505944113756614E-3</v>
      </c>
      <c r="E99" s="62"/>
      <c r="F99" s="64"/>
      <c r="G99" s="62"/>
      <c r="H99" s="64"/>
      <c r="I99" s="62"/>
      <c r="J99" s="64"/>
      <c r="K99" s="65">
        <f>SUBTOTAL(101,Table728[Test Elapsed Time])</f>
        <v>1.707792013888889E-2</v>
      </c>
      <c r="L99" s="13"/>
      <c r="M99" s="13"/>
      <c r="N99" s="13"/>
      <c r="O99" s="13"/>
      <c r="P99" s="13"/>
      <c r="Q99" s="13"/>
    </row>
    <row r="100" spans="1:21" s="39" customFormat="1" x14ac:dyDescent="0.15">
      <c r="A100" s="13"/>
      <c r="B100" s="14"/>
      <c r="C100" s="49"/>
      <c r="D100" s="14"/>
      <c r="E100" s="7"/>
      <c r="F100" s="14"/>
      <c r="G100" s="7"/>
      <c r="H100" s="14"/>
      <c r="I100" s="7"/>
      <c r="J100" s="13"/>
      <c r="K100" s="13"/>
      <c r="L100" s="13"/>
      <c r="M100" s="13"/>
      <c r="N100" s="13"/>
      <c r="O100" s="13"/>
      <c r="P100" s="13"/>
      <c r="Q100" s="13"/>
      <c r="R100" s="13"/>
      <c r="S100" s="13"/>
      <c r="T100" s="13"/>
      <c r="U100" s="13"/>
    </row>
    <row r="101" spans="1:21" s="39" customFormat="1" x14ac:dyDescent="0.15">
      <c r="A101" s="20" t="s">
        <v>20</v>
      </c>
      <c r="B101" s="20" t="s">
        <v>30</v>
      </c>
      <c r="C101" s="20" t="s">
        <v>40</v>
      </c>
      <c r="D101" s="20" t="s">
        <v>44</v>
      </c>
      <c r="E101" s="20" t="s">
        <v>8</v>
      </c>
      <c r="F101" s="33" t="s">
        <v>31</v>
      </c>
      <c r="G101" s="13"/>
      <c r="H101" s="13"/>
      <c r="I101" s="13"/>
      <c r="J101" s="13"/>
      <c r="K101" s="13"/>
      <c r="L101" s="13"/>
      <c r="M101" s="13"/>
      <c r="N101" s="13"/>
      <c r="O101" s="13"/>
      <c r="P101" s="13"/>
      <c r="Q101" s="13"/>
    </row>
    <row r="102" spans="1:21" s="39" customFormat="1" x14ac:dyDescent="0.15">
      <c r="A102" s="40">
        <v>187000000</v>
      </c>
      <c r="B102" s="44">
        <v>1.2471990740740742E-2</v>
      </c>
      <c r="C102" s="45">
        <f t="shared" ref="C102:C111" si="16">A102/(HOUR(B102)*60*60+MINUTE(B102)*60+SECOND(B102))</f>
        <v>173469.38775510204</v>
      </c>
      <c r="D102" s="44">
        <f t="shared" ref="D102:D111" si="17">B102/1.87</f>
        <v>6.6695137651020002E-3</v>
      </c>
      <c r="E102" s="40">
        <v>187000000</v>
      </c>
      <c r="F102" s="44">
        <v>2.1315150462962965E-2</v>
      </c>
      <c r="H102" s="13"/>
      <c r="I102" s="13"/>
      <c r="J102" s="13"/>
      <c r="K102" s="13"/>
      <c r="L102" s="13"/>
      <c r="M102" s="13"/>
      <c r="N102" s="13"/>
      <c r="O102" s="13"/>
      <c r="P102" s="13"/>
      <c r="Q102" s="13"/>
    </row>
    <row r="103" spans="1:21" s="39" customFormat="1" x14ac:dyDescent="0.15">
      <c r="A103" s="40">
        <v>187000000</v>
      </c>
      <c r="B103" s="44">
        <v>1.2392962962962962E-2</v>
      </c>
      <c r="C103" s="45">
        <f t="shared" si="16"/>
        <v>174603.17460317462</v>
      </c>
      <c r="D103" s="44">
        <f t="shared" si="17"/>
        <v>6.6272529213705677E-3</v>
      </c>
      <c r="E103" s="40">
        <v>187000000</v>
      </c>
      <c r="F103" s="44">
        <v>2.084563657407407E-2</v>
      </c>
      <c r="G103" s="13"/>
      <c r="H103" s="13"/>
      <c r="I103" s="13"/>
      <c r="J103" s="13"/>
      <c r="K103" s="13"/>
      <c r="L103" s="13"/>
      <c r="M103" s="13"/>
      <c r="N103" s="13"/>
      <c r="O103" s="13"/>
      <c r="P103" s="13"/>
      <c r="Q103" s="13"/>
    </row>
    <row r="104" spans="1:21" s="39" customFormat="1" x14ac:dyDescent="0.15">
      <c r="A104" s="40">
        <v>187000000</v>
      </c>
      <c r="B104" s="44">
        <v>1.2521157407407406E-2</v>
      </c>
      <c r="C104" s="45">
        <f t="shared" si="16"/>
        <v>172828.09611829944</v>
      </c>
      <c r="D104" s="44">
        <f t="shared" si="17"/>
        <v>6.6958061002178638E-3</v>
      </c>
      <c r="E104" s="40">
        <v>187000000</v>
      </c>
      <c r="F104" s="44">
        <v>2.185827546296296E-2</v>
      </c>
      <c r="G104" s="13"/>
      <c r="H104" s="13"/>
      <c r="I104" s="13"/>
      <c r="J104" s="13"/>
      <c r="K104" s="13"/>
      <c r="L104" s="13"/>
      <c r="M104" s="13"/>
      <c r="N104" s="13"/>
      <c r="O104" s="13"/>
      <c r="P104" s="13"/>
      <c r="Q104" s="13"/>
    </row>
    <row r="105" spans="1:21" s="39" customFormat="1" x14ac:dyDescent="0.15">
      <c r="A105" s="40">
        <v>187000000</v>
      </c>
      <c r="B105" s="44">
        <v>1.3261724537037037E-2</v>
      </c>
      <c r="C105" s="45">
        <f t="shared" si="16"/>
        <v>163176.26527050612</v>
      </c>
      <c r="D105" s="44">
        <f t="shared" si="17"/>
        <v>7.0918313032283615E-3</v>
      </c>
      <c r="E105" s="40">
        <v>187000000</v>
      </c>
      <c r="F105" s="44">
        <v>2.1974421296296297E-2</v>
      </c>
      <c r="G105" s="13"/>
      <c r="H105" s="13"/>
      <c r="I105" s="13"/>
      <c r="J105" s="13"/>
      <c r="K105" s="13"/>
      <c r="L105" s="13"/>
      <c r="M105" s="13"/>
      <c r="N105" s="13"/>
      <c r="O105" s="13"/>
      <c r="P105" s="13"/>
      <c r="Q105" s="13"/>
    </row>
    <row r="106" spans="1:21" s="39" customFormat="1" x14ac:dyDescent="0.15">
      <c r="A106" s="40">
        <v>187000000</v>
      </c>
      <c r="B106" s="44">
        <v>1.300534722222222E-2</v>
      </c>
      <c r="C106" s="45">
        <f t="shared" si="16"/>
        <v>166370.10676156584</v>
      </c>
      <c r="D106" s="44">
        <f t="shared" si="17"/>
        <v>6.9547311348781924E-3</v>
      </c>
      <c r="E106" s="40">
        <v>187000000</v>
      </c>
      <c r="F106" s="44">
        <v>2.2248622685185182E-2</v>
      </c>
      <c r="G106" s="13"/>
      <c r="H106" s="13"/>
      <c r="I106" s="13"/>
      <c r="J106" s="13"/>
      <c r="K106" s="13"/>
      <c r="L106" s="13"/>
      <c r="M106" s="13"/>
      <c r="N106" s="13"/>
      <c r="O106" s="13"/>
      <c r="P106" s="13"/>
      <c r="Q106" s="13"/>
    </row>
    <row r="107" spans="1:21" s="39" customFormat="1" x14ac:dyDescent="0.15">
      <c r="A107" s="40">
        <v>187000000</v>
      </c>
      <c r="B107" s="44">
        <v>1.1500104166666665E-2</v>
      </c>
      <c r="C107" s="45">
        <f t="shared" si="16"/>
        <v>188128.77263581488</v>
      </c>
      <c r="D107" s="44">
        <f t="shared" si="17"/>
        <v>6.1497883244206767E-3</v>
      </c>
      <c r="E107" s="40">
        <v>187000000</v>
      </c>
      <c r="F107" s="44">
        <v>1.9970706018518518E-2</v>
      </c>
      <c r="G107" s="13"/>
      <c r="H107" s="13"/>
      <c r="I107" s="13"/>
      <c r="J107" s="13"/>
      <c r="K107" s="13"/>
      <c r="L107" s="13"/>
      <c r="M107" s="13"/>
      <c r="N107" s="13"/>
      <c r="O107" s="13"/>
      <c r="P107" s="13"/>
      <c r="Q107" s="13"/>
    </row>
    <row r="108" spans="1:21" s="39" customFormat="1" x14ac:dyDescent="0.15">
      <c r="A108" s="40">
        <v>187000000</v>
      </c>
      <c r="B108" s="44">
        <v>1.1745127314814814E-2</v>
      </c>
      <c r="C108" s="45">
        <f t="shared" si="16"/>
        <v>184236.45320197043</v>
      </c>
      <c r="D108" s="44">
        <f t="shared" si="17"/>
        <v>6.2808167458902747E-3</v>
      </c>
      <c r="E108" s="40">
        <v>187000000</v>
      </c>
      <c r="F108" s="44">
        <v>2.0595370370370372E-2</v>
      </c>
      <c r="G108" s="13"/>
      <c r="H108" s="13"/>
      <c r="I108" s="13"/>
      <c r="J108" s="13"/>
      <c r="K108" s="13"/>
      <c r="L108" s="13"/>
      <c r="M108" s="13"/>
      <c r="N108" s="13"/>
      <c r="O108" s="13"/>
      <c r="P108" s="13"/>
      <c r="Q108" s="13"/>
    </row>
    <row r="109" spans="1:21" s="39" customFormat="1" x14ac:dyDescent="0.15">
      <c r="A109" s="40">
        <v>187000000</v>
      </c>
      <c r="B109" s="44">
        <v>1.1233738425925927E-2</v>
      </c>
      <c r="C109" s="45">
        <f t="shared" si="16"/>
        <v>192584.9639546859</v>
      </c>
      <c r="D109" s="44">
        <f t="shared" si="17"/>
        <v>6.0073467518320456E-3</v>
      </c>
      <c r="E109" s="40">
        <v>187000000</v>
      </c>
      <c r="F109" s="44">
        <v>1.9467511574074076E-2</v>
      </c>
      <c r="G109" s="13"/>
      <c r="H109" s="13"/>
      <c r="I109" s="13"/>
      <c r="J109" s="13"/>
      <c r="K109" s="13"/>
      <c r="L109" s="13"/>
      <c r="M109" s="13"/>
      <c r="N109" s="13"/>
      <c r="O109" s="13"/>
      <c r="P109" s="13"/>
      <c r="Q109" s="13"/>
    </row>
    <row r="110" spans="1:21" s="39" customFormat="1" x14ac:dyDescent="0.15">
      <c r="A110" s="40">
        <v>187000000</v>
      </c>
      <c r="B110" s="44">
        <v>1.2281574074074075E-2</v>
      </c>
      <c r="C110" s="45">
        <f t="shared" si="16"/>
        <v>176248.82186616398</v>
      </c>
      <c r="D110" s="44">
        <f t="shared" si="17"/>
        <v>6.5676866706278472E-3</v>
      </c>
      <c r="E110" s="40">
        <v>187000000</v>
      </c>
      <c r="F110" s="44">
        <v>2.1600856481481481E-2</v>
      </c>
      <c r="G110" s="13"/>
      <c r="H110" s="13"/>
      <c r="I110" s="13"/>
      <c r="J110" s="13"/>
      <c r="K110" s="13"/>
      <c r="L110" s="13"/>
      <c r="M110" s="13"/>
      <c r="N110" s="13"/>
      <c r="O110" s="13"/>
      <c r="P110" s="13"/>
      <c r="Q110" s="13"/>
    </row>
    <row r="111" spans="1:21" s="39" customFormat="1" x14ac:dyDescent="0.15">
      <c r="A111" s="40">
        <v>187000000</v>
      </c>
      <c r="B111" s="44">
        <v>1.2491504629629628E-2</v>
      </c>
      <c r="C111" s="45">
        <f t="shared" si="16"/>
        <v>173308.61909175164</v>
      </c>
      <c r="D111" s="44">
        <f t="shared" si="17"/>
        <v>6.6799489998019398E-3</v>
      </c>
      <c r="E111" s="40">
        <v>187000000</v>
      </c>
      <c r="F111" s="44">
        <v>2.1007465277777776E-2</v>
      </c>
      <c r="G111" s="13"/>
      <c r="H111" s="13"/>
      <c r="I111" s="13"/>
      <c r="J111" s="13"/>
      <c r="K111" s="13"/>
      <c r="L111" s="13"/>
      <c r="M111" s="13"/>
      <c r="N111" s="13"/>
      <c r="O111" s="13"/>
      <c r="P111" s="13"/>
      <c r="Q111" s="13"/>
    </row>
    <row r="112" spans="1:21" s="39" customFormat="1" x14ac:dyDescent="0.15">
      <c r="A112" s="62"/>
      <c r="B112" s="63"/>
      <c r="C112" s="57">
        <f>SUBTOTAL(109,Table929[Update RPS / Thread])</f>
        <v>1764954.6612590351</v>
      </c>
      <c r="D112" s="63">
        <f>SUBTOTAL(101,Table929[Update API Call Elapsed Time / 100,000,000 Attemps / One Thread])</f>
        <v>6.572472271736976E-3</v>
      </c>
      <c r="E112" s="62"/>
      <c r="F112" s="37">
        <f>SUBTOTAL(101,Table929[Test Elapsed Time])</f>
        <v>2.1088401620370369E-2</v>
      </c>
      <c r="G112" s="13"/>
      <c r="H112" s="13"/>
      <c r="I112" s="13"/>
      <c r="J112" s="13"/>
      <c r="K112" s="13"/>
      <c r="L112" s="13"/>
      <c r="M112" s="13"/>
      <c r="N112" s="13"/>
      <c r="O112" s="13"/>
      <c r="P112" s="13"/>
      <c r="Q112" s="13"/>
    </row>
    <row r="113" spans="1:21" s="39" customFormat="1" x14ac:dyDescent="0.15">
      <c r="A113" s="13"/>
      <c r="B113" s="14"/>
      <c r="C113" s="49"/>
      <c r="D113" s="14"/>
      <c r="E113" s="7"/>
      <c r="F113" s="14"/>
      <c r="G113" s="7"/>
      <c r="H113" s="14"/>
      <c r="I113" s="7"/>
      <c r="J113" s="13"/>
      <c r="K113" s="13"/>
      <c r="L113" s="13"/>
      <c r="M113" s="13"/>
      <c r="N113" s="13"/>
      <c r="O113" s="13"/>
      <c r="P113" s="13"/>
      <c r="Q113" s="13"/>
      <c r="R113" s="13"/>
      <c r="S113" s="13"/>
      <c r="T113" s="13"/>
      <c r="U113" s="13"/>
    </row>
    <row r="114" spans="1:21" s="39" customFormat="1" x14ac:dyDescent="0.15">
      <c r="A114" s="14" t="s">
        <v>21</v>
      </c>
      <c r="B114" s="20" t="s">
        <v>30</v>
      </c>
      <c r="C114" s="20" t="s">
        <v>41</v>
      </c>
      <c r="D114" s="20" t="s">
        <v>45</v>
      </c>
      <c r="E114" s="13" t="s">
        <v>4</v>
      </c>
      <c r="F114" s="13" t="s">
        <v>5</v>
      </c>
      <c r="G114" s="13" t="s">
        <v>2</v>
      </c>
      <c r="H114" s="13" t="s">
        <v>3</v>
      </c>
      <c r="I114" s="33" t="s">
        <v>31</v>
      </c>
    </row>
    <row r="115" spans="1:21" s="39" customFormat="1" x14ac:dyDescent="0.15">
      <c r="A115" s="66">
        <v>870000000</v>
      </c>
      <c r="B115" s="44">
        <v>7.8168634259259268E-3</v>
      </c>
      <c r="C115" s="45">
        <f t="shared" ref="C115:C124" si="18">A115/(HOUR(B115)*60*60+MINUTE(B115)*60+SECOND(B115))</f>
        <v>1288888.888888889</v>
      </c>
      <c r="D115" s="44">
        <f t="shared" ref="D115:D124" si="19">B115/8.7</f>
        <v>8.9849004895700311E-4</v>
      </c>
      <c r="E115" s="66">
        <v>67829914</v>
      </c>
      <c r="F115" s="12">
        <f t="shared" ref="F115:F124" si="20">E115/A115</f>
        <v>7.7965418390804592E-2</v>
      </c>
      <c r="G115" s="66">
        <v>802170086</v>
      </c>
      <c r="H115" s="12">
        <f t="shared" ref="H115:H124" si="21">G115/A115</f>
        <v>0.92203458160919538</v>
      </c>
      <c r="I115" s="44">
        <v>1.5716377314814813E-2</v>
      </c>
    </row>
    <row r="116" spans="1:21" s="39" customFormat="1" x14ac:dyDescent="0.15">
      <c r="A116" s="66">
        <v>870000000</v>
      </c>
      <c r="B116" s="44">
        <v>7.7069212962962959E-3</v>
      </c>
      <c r="C116" s="45">
        <f t="shared" si="18"/>
        <v>1306306.3063063063</v>
      </c>
      <c r="D116" s="44">
        <f t="shared" si="19"/>
        <v>8.858530225627927E-4</v>
      </c>
      <c r="E116" s="66">
        <v>81418980</v>
      </c>
      <c r="F116" s="12">
        <f t="shared" si="20"/>
        <v>9.3585034482758622E-2</v>
      </c>
      <c r="G116" s="66">
        <v>788581020</v>
      </c>
      <c r="H116" s="12">
        <f t="shared" si="21"/>
        <v>0.90641496551724143</v>
      </c>
      <c r="I116" s="44">
        <v>1.6819340277777779E-2</v>
      </c>
    </row>
    <row r="117" spans="1:21" s="39" customFormat="1" x14ac:dyDescent="0.15">
      <c r="A117" s="66">
        <v>870000000</v>
      </c>
      <c r="B117" s="44">
        <v>8.734236111111111E-3</v>
      </c>
      <c r="C117" s="45">
        <f t="shared" si="18"/>
        <v>1152317.8807947021</v>
      </c>
      <c r="D117" s="44">
        <f t="shared" si="19"/>
        <v>1.0039351851851852E-3</v>
      </c>
      <c r="E117" s="66">
        <v>81815432</v>
      </c>
      <c r="F117" s="12">
        <f t="shared" si="20"/>
        <v>9.4040726436781616E-2</v>
      </c>
      <c r="G117" s="66">
        <v>788184568</v>
      </c>
      <c r="H117" s="12">
        <f t="shared" si="21"/>
        <v>0.90595927356321837</v>
      </c>
      <c r="I117" s="44">
        <v>1.8685486111111111E-2</v>
      </c>
    </row>
    <row r="118" spans="1:21" s="39" customFormat="1" x14ac:dyDescent="0.15">
      <c r="A118" s="66">
        <v>870000000</v>
      </c>
      <c r="B118" s="44">
        <v>8.7836226851851842E-3</v>
      </c>
      <c r="C118" s="45">
        <f t="shared" si="18"/>
        <v>1146245.0592885376</v>
      </c>
      <c r="D118" s="44">
        <f t="shared" si="19"/>
        <v>1.0096118028948488E-3</v>
      </c>
      <c r="E118" s="66">
        <v>82604689</v>
      </c>
      <c r="F118" s="12">
        <f t="shared" si="20"/>
        <v>9.4947918390804603E-2</v>
      </c>
      <c r="G118" s="66">
        <v>787395311</v>
      </c>
      <c r="H118" s="12">
        <f t="shared" si="21"/>
        <v>0.90505208160919537</v>
      </c>
      <c r="I118" s="44">
        <v>1.9137789351851852E-2</v>
      </c>
    </row>
    <row r="119" spans="1:21" s="39" customFormat="1" x14ac:dyDescent="0.15">
      <c r="A119" s="66">
        <v>870000000</v>
      </c>
      <c r="B119" s="44">
        <v>8.6269675925925923E-3</v>
      </c>
      <c r="C119" s="45">
        <f t="shared" si="18"/>
        <v>1167785.2348993288</v>
      </c>
      <c r="D119" s="44">
        <f t="shared" si="19"/>
        <v>9.9160547041294168E-4</v>
      </c>
      <c r="E119" s="66">
        <v>89705562</v>
      </c>
      <c r="F119" s="12">
        <f t="shared" si="20"/>
        <v>0.10310984137931034</v>
      </c>
      <c r="G119" s="66">
        <v>780294438</v>
      </c>
      <c r="H119" s="12">
        <f t="shared" si="21"/>
        <v>0.89689015862068966</v>
      </c>
      <c r="I119" s="44">
        <v>1.9820578703703705E-2</v>
      </c>
    </row>
    <row r="120" spans="1:21" s="39" customFormat="1" x14ac:dyDescent="0.15">
      <c r="A120" s="66">
        <v>870000000</v>
      </c>
      <c r="B120" s="44">
        <v>8.5590162037037041E-3</v>
      </c>
      <c r="C120" s="45">
        <f t="shared" si="18"/>
        <v>1177266.5764546685</v>
      </c>
      <c r="D120" s="44">
        <f t="shared" si="19"/>
        <v>9.837949659429546E-4</v>
      </c>
      <c r="E120" s="66">
        <v>85719580</v>
      </c>
      <c r="F120" s="12">
        <f t="shared" si="20"/>
        <v>9.8528252873563218E-2</v>
      </c>
      <c r="G120" s="66">
        <v>784280420</v>
      </c>
      <c r="H120" s="12">
        <f t="shared" si="21"/>
        <v>0.90147174712643674</v>
      </c>
      <c r="I120" s="44">
        <v>1.8395659722222225E-2</v>
      </c>
    </row>
    <row r="121" spans="1:21" s="39" customFormat="1" x14ac:dyDescent="0.15">
      <c r="A121" s="66">
        <v>870000000</v>
      </c>
      <c r="B121" s="44">
        <v>9.0574189814814805E-3</v>
      </c>
      <c r="C121" s="45">
        <f t="shared" si="18"/>
        <v>1111111.111111111</v>
      </c>
      <c r="D121" s="44">
        <f t="shared" si="19"/>
        <v>1.0410826415495956E-3</v>
      </c>
      <c r="E121" s="66">
        <v>93866690</v>
      </c>
      <c r="F121" s="12">
        <f t="shared" si="20"/>
        <v>0.10789274712643677</v>
      </c>
      <c r="G121" s="66">
        <v>776133310</v>
      </c>
      <c r="H121" s="12">
        <f t="shared" si="21"/>
        <v>0.89210725287356318</v>
      </c>
      <c r="I121" s="44">
        <v>2.0510405092592592E-2</v>
      </c>
    </row>
    <row r="122" spans="1:21" s="39" customFormat="1" x14ac:dyDescent="0.15">
      <c r="A122" s="66">
        <v>870000000</v>
      </c>
      <c r="B122" s="44">
        <v>9.2376620370370373E-3</v>
      </c>
      <c r="C122" s="45">
        <f t="shared" si="18"/>
        <v>1090225.5639097744</v>
      </c>
      <c r="D122" s="44">
        <f t="shared" si="19"/>
        <v>1.0618002341421882E-3</v>
      </c>
      <c r="E122" s="66">
        <v>123032205</v>
      </c>
      <c r="F122" s="12">
        <f t="shared" si="20"/>
        <v>0.1414163275862069</v>
      </c>
      <c r="G122" s="66">
        <v>746967795</v>
      </c>
      <c r="H122" s="12">
        <f t="shared" si="21"/>
        <v>0.85858367241379308</v>
      </c>
      <c r="I122" s="44">
        <v>1.9897337962962964E-2</v>
      </c>
    </row>
    <row r="123" spans="1:21" s="39" customFormat="1" x14ac:dyDescent="0.15">
      <c r="A123" s="66">
        <v>870000000</v>
      </c>
      <c r="B123" s="44">
        <v>9.5546990740740748E-3</v>
      </c>
      <c r="C123" s="45">
        <f t="shared" si="18"/>
        <v>1053268.7651331718</v>
      </c>
      <c r="D123" s="44">
        <f t="shared" si="19"/>
        <v>1.0982412728820776E-3</v>
      </c>
      <c r="E123" s="66">
        <v>116912723</v>
      </c>
      <c r="F123" s="12">
        <f t="shared" si="20"/>
        <v>0.13438244022988505</v>
      </c>
      <c r="G123" s="66">
        <v>753087277</v>
      </c>
      <c r="H123" s="12">
        <f t="shared" si="21"/>
        <v>0.8656175597701149</v>
      </c>
      <c r="I123" s="44">
        <v>2.0586284722222223E-2</v>
      </c>
    </row>
    <row r="124" spans="1:21" s="39" customFormat="1" x14ac:dyDescent="0.15">
      <c r="A124" s="66">
        <v>870000000</v>
      </c>
      <c r="B124" s="44">
        <v>8.8071643518518525E-3</v>
      </c>
      <c r="C124" s="45">
        <f t="shared" si="18"/>
        <v>1143232.58869908</v>
      </c>
      <c r="D124" s="44">
        <f t="shared" si="19"/>
        <v>1.012317741592167E-3</v>
      </c>
      <c r="E124" s="66">
        <v>127034203</v>
      </c>
      <c r="F124" s="12">
        <f t="shared" si="20"/>
        <v>0.14601632528735634</v>
      </c>
      <c r="G124" s="66">
        <v>742965797</v>
      </c>
      <c r="H124" s="12">
        <f t="shared" si="21"/>
        <v>0.85398367471264369</v>
      </c>
      <c r="I124" s="44">
        <v>1.9352835648148149E-2</v>
      </c>
    </row>
    <row r="125" spans="1:21" s="39" customFormat="1" x14ac:dyDescent="0.15">
      <c r="A125" s="62"/>
      <c r="B125" s="63"/>
      <c r="C125" s="57">
        <f>SUBTOTAL(109,Table426[Delete RPS / Thread])</f>
        <v>11636647.975485571</v>
      </c>
      <c r="D125" s="63">
        <f>SUBTOTAL(101,Table426[Delete API Call Elapsed Time / 100,000,000 Attemps / One Thread])</f>
        <v>9.9867323861217543E-4</v>
      </c>
      <c r="E125" s="62"/>
      <c r="F125" s="64"/>
      <c r="G125" s="62"/>
      <c r="H125" s="64"/>
      <c r="I125" s="44">
        <f>SUBTOTAL(101,Table426[Test Elapsed Time])</f>
        <v>1.889220949074074E-2</v>
      </c>
    </row>
    <row r="126" spans="1:21" s="39" customFormat="1" x14ac:dyDescent="0.15">
      <c r="A126" s="52"/>
      <c r="B126" s="21"/>
      <c r="C126" s="45"/>
      <c r="D126" s="21"/>
      <c r="E126" s="52"/>
      <c r="F126" s="31"/>
      <c r="G126" s="52"/>
      <c r="H126" s="31"/>
      <c r="I126" s="44"/>
    </row>
    <row r="127" spans="1:21" s="39" customFormat="1" x14ac:dyDescent="0.15">
      <c r="A127" s="52"/>
      <c r="B127" s="21"/>
      <c r="C127" s="45"/>
      <c r="D127" s="21"/>
      <c r="E127" s="52"/>
      <c r="F127" s="31"/>
      <c r="G127" s="52"/>
      <c r="H127" s="31"/>
      <c r="I127" s="44"/>
    </row>
    <row r="128" spans="1:21" s="39" customFormat="1" x14ac:dyDescent="0.15">
      <c r="A128" s="52"/>
      <c r="B128" s="21"/>
      <c r="C128" s="45"/>
      <c r="D128" s="21"/>
      <c r="E128" s="52"/>
      <c r="F128" s="31"/>
      <c r="G128" s="52"/>
      <c r="H128" s="31"/>
      <c r="I128" s="44"/>
    </row>
    <row r="129" spans="1:9" s="39" customFormat="1" x14ac:dyDescent="0.15">
      <c r="A129" s="52"/>
      <c r="B129" s="21"/>
      <c r="C129" s="45"/>
      <c r="D129" s="21"/>
      <c r="E129" s="52"/>
      <c r="F129" s="31"/>
      <c r="G129" s="52"/>
      <c r="H129" s="31"/>
      <c r="I129" s="44"/>
    </row>
    <row r="130" spans="1:9" s="39" customFormat="1" x14ac:dyDescent="0.15">
      <c r="A130" s="52"/>
      <c r="B130" s="21"/>
      <c r="C130" s="45"/>
      <c r="D130" s="21"/>
      <c r="E130" s="52"/>
      <c r="F130" s="31"/>
      <c r="G130" s="52"/>
      <c r="H130" s="31"/>
      <c r="I130" s="44"/>
    </row>
    <row r="131" spans="1:9" s="39" customFormat="1" x14ac:dyDescent="0.15"/>
    <row r="132" spans="1:9" s="39" customFormat="1" x14ac:dyDescent="0.15">
      <c r="A132" s="52"/>
      <c r="B132" s="21"/>
      <c r="C132" s="45"/>
      <c r="D132" s="21"/>
      <c r="E132" s="52"/>
      <c r="F132" s="31"/>
      <c r="G132" s="52"/>
      <c r="H132" s="31"/>
      <c r="I132" s="44"/>
    </row>
    <row r="133" spans="1:9" s="39" customFormat="1" x14ac:dyDescent="0.15">
      <c r="A133" s="52"/>
      <c r="B133" s="21"/>
      <c r="C133" s="45"/>
      <c r="D133" s="21"/>
      <c r="E133" s="52"/>
      <c r="F133" s="31"/>
      <c r="G133" s="52"/>
      <c r="H133" s="31"/>
      <c r="I133" s="44"/>
    </row>
    <row r="134" spans="1:9" s="39" customFormat="1" x14ac:dyDescent="0.15">
      <c r="A134" s="52"/>
      <c r="B134" s="21"/>
      <c r="C134" s="45"/>
      <c r="D134" s="21"/>
      <c r="E134" s="52"/>
      <c r="F134" s="31"/>
      <c r="G134" s="52"/>
      <c r="H134" s="31"/>
      <c r="I134" s="44"/>
    </row>
    <row r="135" spans="1:9" s="39" customFormat="1" x14ac:dyDescent="0.15"/>
    <row r="136" spans="1:9" s="39" customFormat="1" x14ac:dyDescent="0.15">
      <c r="A136" s="52"/>
      <c r="B136" s="21"/>
      <c r="C136" s="45"/>
      <c r="D136" s="21"/>
      <c r="E136" s="52"/>
      <c r="F136" s="31"/>
      <c r="G136" s="52"/>
      <c r="H136" s="31"/>
      <c r="I136" s="44"/>
    </row>
    <row r="137" spans="1:9" s="39" customFormat="1" x14ac:dyDescent="0.15">
      <c r="A137" s="52"/>
      <c r="B137" s="21"/>
      <c r="C137" s="45"/>
      <c r="D137" s="21"/>
      <c r="E137" s="52"/>
      <c r="F137" s="31"/>
      <c r="G137" s="52"/>
      <c r="H137" s="31"/>
      <c r="I137" s="44"/>
    </row>
    <row r="138" spans="1:9" s="39" customFormat="1" x14ac:dyDescent="0.15">
      <c r="A138" s="52"/>
      <c r="B138" s="21"/>
      <c r="C138" s="45"/>
      <c r="D138" s="21"/>
      <c r="E138" s="52"/>
      <c r="F138" s="31"/>
      <c r="G138" s="52"/>
      <c r="H138" s="31"/>
      <c r="I138" s="44"/>
    </row>
    <row r="139" spans="1:9" s="39" customFormat="1" x14ac:dyDescent="0.15">
      <c r="A139" s="52"/>
      <c r="B139" s="21"/>
      <c r="C139" s="45"/>
      <c r="D139" s="21"/>
      <c r="E139" s="52"/>
      <c r="F139" s="31"/>
      <c r="G139" s="52"/>
      <c r="H139" s="31"/>
      <c r="I139" s="44"/>
    </row>
    <row r="140" spans="1:9" s="39" customFormat="1" x14ac:dyDescent="0.15"/>
    <row r="141" spans="1:9" s="39" customFormat="1" x14ac:dyDescent="0.15">
      <c r="A141" s="52"/>
      <c r="B141" s="21"/>
      <c r="C141" s="45"/>
      <c r="D141" s="21"/>
      <c r="E141" s="52"/>
      <c r="F141" s="31"/>
      <c r="G141" s="52"/>
      <c r="H141" s="31"/>
      <c r="I141" s="44"/>
    </row>
    <row r="142" spans="1:9" s="39" customFormat="1" x14ac:dyDescent="0.15">
      <c r="A142" s="52"/>
      <c r="B142" s="21"/>
      <c r="C142" s="45"/>
      <c r="D142" s="21"/>
      <c r="E142" s="52"/>
      <c r="F142" s="31"/>
      <c r="G142" s="52"/>
      <c r="H142" s="31"/>
      <c r="I142" s="44"/>
    </row>
    <row r="143" spans="1:9" s="39" customFormat="1" x14ac:dyDescent="0.15">
      <c r="A143" s="52"/>
      <c r="B143" s="21"/>
      <c r="C143" s="45"/>
      <c r="D143" s="21"/>
      <c r="E143" s="52"/>
      <c r="F143" s="31"/>
      <c r="G143" s="52"/>
      <c r="H143" s="31"/>
      <c r="I143" s="44"/>
    </row>
    <row r="144" spans="1:9" s="39" customFormat="1" x14ac:dyDescent="0.15">
      <c r="A144" s="52"/>
      <c r="B144" s="21"/>
      <c r="C144" s="45"/>
      <c r="D144" s="21"/>
      <c r="E144" s="52"/>
      <c r="F144" s="31"/>
      <c r="G144" s="52"/>
      <c r="H144" s="31"/>
      <c r="I144" s="44"/>
    </row>
    <row r="145" spans="1:9" s="39" customFormat="1" x14ac:dyDescent="0.15">
      <c r="A145" s="52"/>
      <c r="B145" s="21"/>
      <c r="C145" s="45"/>
      <c r="D145" s="21"/>
      <c r="E145" s="52"/>
      <c r="F145" s="31"/>
      <c r="G145" s="52"/>
      <c r="H145" s="31"/>
      <c r="I145" s="44"/>
    </row>
    <row r="146" spans="1:9" s="39" customFormat="1" x14ac:dyDescent="0.15">
      <c r="A146" s="52"/>
      <c r="B146" s="21"/>
      <c r="C146" s="45"/>
      <c r="D146" s="21"/>
      <c r="E146" s="52"/>
      <c r="F146" s="31"/>
      <c r="G146" s="52"/>
      <c r="H146" s="31"/>
      <c r="I146" s="44"/>
    </row>
    <row r="147" spans="1:9" s="39" customFormat="1" x14ac:dyDescent="0.15">
      <c r="A147" s="52"/>
      <c r="B147" s="21"/>
      <c r="C147" s="45"/>
      <c r="D147" s="21"/>
      <c r="E147" s="52"/>
      <c r="F147" s="31"/>
      <c r="G147" s="52"/>
      <c r="H147" s="31"/>
      <c r="I147" s="44"/>
    </row>
    <row r="148" spans="1:9" s="39" customFormat="1" x14ac:dyDescent="0.15">
      <c r="A148" s="52"/>
      <c r="B148" s="21"/>
      <c r="C148" s="45"/>
      <c r="D148" s="21"/>
      <c r="E148" s="52"/>
      <c r="F148" s="31"/>
      <c r="G148" s="52"/>
      <c r="H148" s="31"/>
      <c r="I148" s="44"/>
    </row>
    <row r="149" spans="1:9" s="39" customFormat="1" x14ac:dyDescent="0.15">
      <c r="A149" s="52"/>
      <c r="B149" s="21"/>
      <c r="C149" s="45"/>
      <c r="D149" s="21"/>
      <c r="E149" s="52"/>
      <c r="F149" s="31"/>
      <c r="G149" s="52"/>
      <c r="H149" s="31"/>
      <c r="I149" s="44"/>
    </row>
    <row r="150" spans="1:9" s="39" customFormat="1" x14ac:dyDescent="0.15">
      <c r="A150" s="52"/>
      <c r="B150" s="21"/>
      <c r="C150" s="45"/>
      <c r="D150" s="21"/>
      <c r="E150" s="52"/>
      <c r="F150" s="31"/>
      <c r="G150" s="52"/>
      <c r="H150" s="31"/>
      <c r="I150" s="44"/>
    </row>
    <row r="151" spans="1:9" s="39" customFormat="1" x14ac:dyDescent="0.15">
      <c r="A151" s="52"/>
      <c r="B151" s="21"/>
      <c r="C151" s="45"/>
      <c r="D151" s="21"/>
      <c r="E151" s="52"/>
      <c r="F151" s="31"/>
      <c r="G151" s="52"/>
      <c r="H151" s="31"/>
      <c r="I151" s="44"/>
    </row>
    <row r="152" spans="1:9" s="39" customFormat="1" x14ac:dyDescent="0.15">
      <c r="A152" s="52"/>
      <c r="B152" s="21"/>
      <c r="C152" s="45"/>
      <c r="D152" s="21"/>
      <c r="E152" s="52"/>
      <c r="F152" s="31"/>
      <c r="G152" s="52"/>
      <c r="H152" s="31"/>
      <c r="I152" s="44"/>
    </row>
    <row r="153" spans="1:9" s="39" customFormat="1" x14ac:dyDescent="0.15">
      <c r="A153" s="52"/>
      <c r="B153" s="21"/>
      <c r="C153" s="45"/>
      <c r="D153" s="21"/>
      <c r="E153" s="52"/>
      <c r="F153" s="31"/>
      <c r="G153" s="52"/>
      <c r="H153" s="31"/>
      <c r="I153" s="44"/>
    </row>
    <row r="154" spans="1:9" s="39" customFormat="1" x14ac:dyDescent="0.15">
      <c r="A154" s="52"/>
      <c r="B154" s="21"/>
      <c r="C154" s="45"/>
      <c r="D154" s="21"/>
      <c r="E154" s="52"/>
      <c r="F154" s="31"/>
      <c r="G154" s="52"/>
      <c r="H154" s="31"/>
      <c r="I154" s="44"/>
    </row>
    <row r="155" spans="1:9" s="39" customFormat="1" x14ac:dyDescent="0.15">
      <c r="A155" s="52"/>
      <c r="B155" s="21"/>
      <c r="C155" s="45"/>
      <c r="D155" s="21"/>
      <c r="E155" s="52"/>
      <c r="F155" s="31"/>
      <c r="G155" s="52"/>
      <c r="H155" s="31"/>
      <c r="I155" s="44"/>
    </row>
    <row r="156" spans="1:9" s="39" customFormat="1" x14ac:dyDescent="0.15">
      <c r="A156" s="52"/>
      <c r="B156" s="21"/>
      <c r="C156" s="45"/>
      <c r="D156" s="21"/>
      <c r="E156" s="52"/>
      <c r="F156" s="31"/>
      <c r="G156" s="52"/>
      <c r="H156" s="31"/>
      <c r="I156" s="44"/>
    </row>
    <row r="157" spans="1:9" s="39" customFormat="1" x14ac:dyDescent="0.15"/>
    <row r="158" spans="1:9" x14ac:dyDescent="0.15">
      <c r="A158" s="22"/>
      <c r="B158" s="22"/>
      <c r="C158" s="22"/>
      <c r="D158" s="22"/>
      <c r="E158" s="22"/>
      <c r="F158" s="22"/>
      <c r="G158" s="22"/>
    </row>
    <row r="159" spans="1:9" x14ac:dyDescent="0.15">
      <c r="A159" s="25" t="s">
        <v>72</v>
      </c>
      <c r="B159" s="25"/>
      <c r="C159" s="25"/>
      <c r="D159" s="25"/>
      <c r="E159" s="25"/>
      <c r="F159" s="25"/>
      <c r="G159" s="13"/>
    </row>
    <row r="160" spans="1:9" s="22" customFormat="1" x14ac:dyDescent="0.15">
      <c r="G160" s="13"/>
    </row>
    <row r="161" spans="1:14" x14ac:dyDescent="0.15">
      <c r="A161" s="72" t="s">
        <v>46</v>
      </c>
      <c r="B161" s="73"/>
      <c r="C161" s="73"/>
      <c r="D161" s="73"/>
      <c r="E161" s="22"/>
      <c r="F161" s="22"/>
      <c r="G161" s="13"/>
    </row>
    <row r="162" spans="1:14" s="22" customFormat="1" x14ac:dyDescent="0.15">
      <c r="A162" s="72" t="s">
        <v>39</v>
      </c>
      <c r="B162" s="73"/>
      <c r="C162" s="73"/>
      <c r="D162" s="73"/>
      <c r="G162" s="13"/>
    </row>
    <row r="163" spans="1:14" ht="15.75" customHeight="1" x14ac:dyDescent="0.15">
      <c r="A163" s="72" t="s">
        <v>47</v>
      </c>
      <c r="B163" s="73"/>
      <c r="C163" s="73"/>
      <c r="D163" s="73"/>
      <c r="E163" s="22"/>
      <c r="F163" s="22"/>
      <c r="G163" s="13"/>
    </row>
    <row r="164" spans="1:14" s="39" customFormat="1" x14ac:dyDescent="0.15">
      <c r="A164" s="38" t="s">
        <v>32</v>
      </c>
      <c r="B164" s="38" t="s">
        <v>35</v>
      </c>
      <c r="C164" s="38"/>
      <c r="D164" s="38"/>
    </row>
    <row r="165" spans="1:14" s="39" customFormat="1" x14ac:dyDescent="0.15">
      <c r="A165" s="6" t="s">
        <v>33</v>
      </c>
      <c r="B165" s="13" t="s">
        <v>36</v>
      </c>
      <c r="C165" s="13"/>
      <c r="D165" s="14"/>
      <c r="E165" s="15"/>
      <c r="F165" s="13"/>
      <c r="G165" s="13"/>
      <c r="H165" s="13"/>
      <c r="I165" s="13"/>
      <c r="J165" s="13"/>
      <c r="K165" s="13"/>
      <c r="L165" s="13"/>
      <c r="M165" s="13"/>
      <c r="N165" s="13"/>
    </row>
    <row r="166" spans="1:14" x14ac:dyDescent="0.15">
      <c r="A166" s="22"/>
      <c r="B166" s="22"/>
      <c r="C166" s="22"/>
      <c r="D166" s="22"/>
      <c r="E166" s="22"/>
      <c r="F166" s="22"/>
      <c r="G166" s="13"/>
    </row>
    <row r="167" spans="1:14" x14ac:dyDescent="0.15">
      <c r="A167" s="20" t="s">
        <v>19</v>
      </c>
      <c r="B167" s="20" t="s">
        <v>30</v>
      </c>
      <c r="C167" s="13" t="s">
        <v>42</v>
      </c>
      <c r="D167" s="13" t="s">
        <v>43</v>
      </c>
      <c r="E167" s="20" t="s">
        <v>6</v>
      </c>
      <c r="F167" s="20" t="s">
        <v>1</v>
      </c>
      <c r="G167" s="33" t="s">
        <v>31</v>
      </c>
      <c r="H167" s="13"/>
      <c r="I167" s="13"/>
    </row>
    <row r="168" spans="1:14" x14ac:dyDescent="0.15">
      <c r="A168" s="40">
        <v>200000000</v>
      </c>
      <c r="B168" s="44">
        <v>2.006122685185185E-3</v>
      </c>
      <c r="C168" s="36">
        <f t="shared" ref="C168:C177" si="22">A168/(HOUR(B168)*60*60+MINUTE(B168)*60+SECOND(B168))</f>
        <v>1156069.3641618497</v>
      </c>
      <c r="D168" s="48">
        <f t="shared" ref="D168:D177" si="23">B168/2</f>
        <v>1.0030613425925925E-3</v>
      </c>
      <c r="E168" s="40">
        <v>200000000</v>
      </c>
      <c r="F168" s="40">
        <v>200000000</v>
      </c>
      <c r="G168" s="44">
        <v>5.2504282407407404E-3</v>
      </c>
      <c r="H168" s="13"/>
      <c r="I168" s="13"/>
    </row>
    <row r="169" spans="1:14" x14ac:dyDescent="0.15">
      <c r="A169" s="40">
        <v>200000000</v>
      </c>
      <c r="B169" s="44">
        <v>2.0765393518518515E-3</v>
      </c>
      <c r="C169" s="36">
        <f t="shared" si="22"/>
        <v>1117318.43575419</v>
      </c>
      <c r="D169" s="48">
        <f t="shared" si="23"/>
        <v>1.0382696759259258E-3</v>
      </c>
      <c r="E169" s="40">
        <v>200000000</v>
      </c>
      <c r="F169" s="40">
        <v>200000000</v>
      </c>
      <c r="G169" s="44">
        <v>5.4796064814814811E-3</v>
      </c>
      <c r="H169" s="13"/>
      <c r="I169" s="13"/>
    </row>
    <row r="170" spans="1:14" x14ac:dyDescent="0.15">
      <c r="A170" s="40">
        <v>200000000</v>
      </c>
      <c r="B170" s="44">
        <v>2.0394097222222224E-3</v>
      </c>
      <c r="C170" s="36">
        <f t="shared" si="22"/>
        <v>1136363.6363636365</v>
      </c>
      <c r="D170" s="48">
        <f t="shared" si="23"/>
        <v>1.0197048611111112E-3</v>
      </c>
      <c r="E170" s="40">
        <v>200000000</v>
      </c>
      <c r="F170" s="40">
        <v>200000000</v>
      </c>
      <c r="G170" s="44">
        <v>5.483680555555555E-3</v>
      </c>
      <c r="H170" s="13"/>
      <c r="I170" s="13"/>
    </row>
    <row r="171" spans="1:14" x14ac:dyDescent="0.15">
      <c r="A171" s="40">
        <v>200000000</v>
      </c>
      <c r="B171" s="44">
        <v>2.032962962962963E-3</v>
      </c>
      <c r="C171" s="36">
        <f t="shared" si="22"/>
        <v>1136363.6363636365</v>
      </c>
      <c r="D171" s="48">
        <f t="shared" si="23"/>
        <v>1.0164814814814815E-3</v>
      </c>
      <c r="E171" s="40">
        <v>200000000</v>
      </c>
      <c r="F171" s="40">
        <v>200000000</v>
      </c>
      <c r="G171" s="44">
        <v>5.4839120370370371E-3</v>
      </c>
      <c r="H171" s="13"/>
      <c r="I171" s="13"/>
    </row>
    <row r="172" spans="1:14" x14ac:dyDescent="0.15">
      <c r="A172" s="40">
        <v>200000000</v>
      </c>
      <c r="B172" s="44">
        <v>2.0600115740740739E-3</v>
      </c>
      <c r="C172" s="36">
        <f t="shared" si="22"/>
        <v>1123595.5056179776</v>
      </c>
      <c r="D172" s="48">
        <f t="shared" si="23"/>
        <v>1.030005787037037E-3</v>
      </c>
      <c r="E172" s="40">
        <v>200000000</v>
      </c>
      <c r="F172" s="40">
        <v>200000000</v>
      </c>
      <c r="G172" s="44">
        <v>5.5272453703703707E-3</v>
      </c>
      <c r="H172" s="13"/>
      <c r="I172" s="13"/>
    </row>
    <row r="173" spans="1:14" x14ac:dyDescent="0.15">
      <c r="A173" s="40">
        <v>200000000</v>
      </c>
      <c r="B173" s="44">
        <v>2.0544907407407408E-3</v>
      </c>
      <c r="C173" s="36">
        <f t="shared" si="22"/>
        <v>1123595.5056179776</v>
      </c>
      <c r="D173" s="48">
        <f t="shared" si="23"/>
        <v>1.0272453703703704E-3</v>
      </c>
      <c r="E173" s="40">
        <v>200000000</v>
      </c>
      <c r="F173" s="40">
        <v>200000000</v>
      </c>
      <c r="G173" s="44">
        <v>5.5289930555555561E-3</v>
      </c>
      <c r="H173" s="13"/>
      <c r="I173" s="13"/>
    </row>
    <row r="174" spans="1:14" x14ac:dyDescent="0.15">
      <c r="A174" s="40">
        <v>200000000</v>
      </c>
      <c r="B174" s="44">
        <v>2.1265046296296297E-3</v>
      </c>
      <c r="C174" s="36">
        <f t="shared" si="22"/>
        <v>1086956.5217391304</v>
      </c>
      <c r="D174" s="48">
        <f t="shared" si="23"/>
        <v>1.0632523148148148E-3</v>
      </c>
      <c r="E174" s="40">
        <v>200000000</v>
      </c>
      <c r="F174" s="40">
        <v>200000000</v>
      </c>
      <c r="G174" s="44">
        <v>5.5426967592592594E-3</v>
      </c>
      <c r="H174" s="13"/>
      <c r="I174" s="13"/>
    </row>
    <row r="175" spans="1:14" x14ac:dyDescent="0.15">
      <c r="A175" s="40">
        <v>200000000</v>
      </c>
      <c r="B175" s="44">
        <v>2.1340393518518518E-3</v>
      </c>
      <c r="C175" s="36">
        <f t="shared" si="22"/>
        <v>1086956.5217391304</v>
      </c>
      <c r="D175" s="48">
        <f t="shared" si="23"/>
        <v>1.0670196759259259E-3</v>
      </c>
      <c r="E175" s="40">
        <v>200000000</v>
      </c>
      <c r="F175" s="40">
        <v>200000000</v>
      </c>
      <c r="G175" s="44">
        <v>5.5451620370370368E-3</v>
      </c>
      <c r="H175" s="13"/>
      <c r="I175" s="13"/>
    </row>
    <row r="176" spans="1:14" x14ac:dyDescent="0.15">
      <c r="A176" s="40">
        <v>200000000</v>
      </c>
      <c r="B176" s="44">
        <v>2.1013657407407409E-3</v>
      </c>
      <c r="C176" s="36">
        <f t="shared" si="22"/>
        <v>1098901.0989010988</v>
      </c>
      <c r="D176" s="48">
        <f t="shared" si="23"/>
        <v>1.0506828703703704E-3</v>
      </c>
      <c r="E176" s="40">
        <v>200000000</v>
      </c>
      <c r="F176" s="40">
        <v>200000000</v>
      </c>
      <c r="G176" s="44">
        <v>5.5693634259259247E-3</v>
      </c>
      <c r="H176" s="13"/>
      <c r="I176" s="13"/>
    </row>
    <row r="177" spans="1:10" x14ac:dyDescent="0.15">
      <c r="A177" s="40">
        <v>200000000</v>
      </c>
      <c r="B177" s="44">
        <v>2.0873495370370373E-3</v>
      </c>
      <c r="C177" s="36">
        <f t="shared" si="22"/>
        <v>1111111.111111111</v>
      </c>
      <c r="D177" s="48">
        <f t="shared" si="23"/>
        <v>1.0436747685185186E-3</v>
      </c>
      <c r="E177" s="40">
        <v>200000000</v>
      </c>
      <c r="F177" s="40">
        <v>200000000</v>
      </c>
      <c r="G177" s="44">
        <v>5.5915625000000002E-3</v>
      </c>
      <c r="H177" s="13"/>
      <c r="I177" s="13"/>
    </row>
    <row r="178" spans="1:10" x14ac:dyDescent="0.15">
      <c r="A178" s="18"/>
      <c r="B178" s="44">
        <f>SUBTOTAL(101,Table2632[API Call Elapsed Time])</f>
        <v>2.0718796296296292E-3</v>
      </c>
      <c r="C178" s="46">
        <f>SUBTOTAL(109,Table2632[Get RPS / One Thread])</f>
        <v>11177231.33736974</v>
      </c>
      <c r="D178" s="48">
        <f>SUBTOTAL(101,Table2632[Get API Call Elapsed Time / 100,000,000 Attemps / One Thread])</f>
        <v>1.0359398148148146E-3</v>
      </c>
      <c r="E178" s="43"/>
      <c r="F178" s="43"/>
      <c r="G178" s="44">
        <f>SUBTOTAL(101,Table2632[Test Elapsed Time])</f>
        <v>5.5002650462962965E-3</v>
      </c>
      <c r="H178" s="13"/>
      <c r="I178" s="13"/>
    </row>
    <row r="179" spans="1:10" s="39" customFormat="1" x14ac:dyDescent="0.15">
      <c r="A179" s="24"/>
      <c r="B179" s="21"/>
      <c r="C179" s="46"/>
      <c r="D179" s="31"/>
      <c r="E179" s="31"/>
      <c r="F179" s="44"/>
      <c r="G179" s="13"/>
      <c r="H179" s="13"/>
    </row>
    <row r="180" spans="1:10" x14ac:dyDescent="0.15">
      <c r="A180" s="25" t="s">
        <v>26</v>
      </c>
      <c r="B180" s="25"/>
      <c r="C180" s="25"/>
      <c r="D180" s="25"/>
      <c r="E180" s="22"/>
      <c r="F180" s="22"/>
      <c r="G180" s="22"/>
      <c r="H180" s="13"/>
      <c r="I180" s="13"/>
      <c r="J180" s="22"/>
    </row>
    <row r="181" spans="1:10" x14ac:dyDescent="0.15">
      <c r="A181" s="22"/>
      <c r="B181" s="22"/>
      <c r="C181" s="22"/>
      <c r="D181" s="22"/>
      <c r="E181" s="22"/>
      <c r="F181" s="22"/>
      <c r="G181" s="22"/>
      <c r="H181" s="13"/>
      <c r="I181" s="13"/>
      <c r="J181" s="22"/>
    </row>
    <row r="182" spans="1:10" x14ac:dyDescent="0.15">
      <c r="A182" s="29" t="s">
        <v>28</v>
      </c>
      <c r="B182" s="30" t="s">
        <v>27</v>
      </c>
      <c r="G182" s="22"/>
      <c r="H182" s="13"/>
      <c r="I182" s="13"/>
      <c r="J182" s="22"/>
    </row>
    <row r="183" spans="1:10" x14ac:dyDescent="0.15">
      <c r="A183" s="28">
        <v>1</v>
      </c>
      <c r="B183" s="22">
        <v>2787888</v>
      </c>
      <c r="C183" s="22">
        <f>A183*B183</f>
        <v>2787888</v>
      </c>
      <c r="D183" s="22"/>
      <c r="E183" s="22"/>
      <c r="F183" s="22"/>
      <c r="G183" s="22"/>
      <c r="H183" s="13"/>
      <c r="I183" s="13"/>
      <c r="J183" s="22"/>
    </row>
    <row r="184" spans="1:10" x14ac:dyDescent="0.15">
      <c r="A184" s="26">
        <v>2</v>
      </c>
      <c r="B184" s="27">
        <v>271382</v>
      </c>
      <c r="C184" s="22">
        <f>A184*B184</f>
        <v>542764</v>
      </c>
      <c r="D184" s="22"/>
      <c r="E184" s="22"/>
      <c r="F184" s="22"/>
      <c r="G184" s="22"/>
      <c r="H184" s="13"/>
      <c r="I184" s="13"/>
      <c r="J184" s="22"/>
    </row>
    <row r="185" spans="1:10" x14ac:dyDescent="0.15">
      <c r="A185" s="26">
        <v>3</v>
      </c>
      <c r="B185" s="27">
        <v>62902</v>
      </c>
      <c r="C185" s="22">
        <f t="shared" ref="C185:C195" si="24">A185*B185</f>
        <v>188706</v>
      </c>
      <c r="D185" s="22"/>
      <c r="E185" s="22"/>
      <c r="F185" s="22"/>
      <c r="G185" s="22"/>
      <c r="H185" s="13"/>
      <c r="I185" s="13"/>
      <c r="J185" s="22"/>
    </row>
    <row r="186" spans="1:10" x14ac:dyDescent="0.15">
      <c r="A186" s="26">
        <v>4</v>
      </c>
      <c r="B186" s="27">
        <v>15821</v>
      </c>
      <c r="C186" s="22">
        <f t="shared" si="24"/>
        <v>63284</v>
      </c>
      <c r="D186" s="22"/>
      <c r="E186" s="22"/>
      <c r="F186" s="22"/>
      <c r="G186" s="22"/>
      <c r="H186" s="22"/>
      <c r="I186" s="22"/>
      <c r="J186" s="22"/>
    </row>
    <row r="187" spans="1:10" x14ac:dyDescent="0.15">
      <c r="A187" s="26">
        <v>5</v>
      </c>
      <c r="B187" s="27">
        <v>5069</v>
      </c>
      <c r="C187" s="22">
        <f t="shared" si="24"/>
        <v>25345</v>
      </c>
      <c r="D187" s="22"/>
      <c r="E187" s="22"/>
      <c r="F187" s="22"/>
      <c r="G187" s="22"/>
      <c r="H187" s="22"/>
      <c r="I187" s="22"/>
      <c r="J187" s="22"/>
    </row>
    <row r="188" spans="1:10" x14ac:dyDescent="0.15">
      <c r="A188" s="26">
        <v>6</v>
      </c>
      <c r="B188" s="27">
        <v>1960</v>
      </c>
      <c r="C188" s="22">
        <f t="shared" si="24"/>
        <v>11760</v>
      </c>
      <c r="D188" s="22"/>
      <c r="E188" s="22"/>
      <c r="F188" s="22"/>
      <c r="G188" s="22"/>
      <c r="H188" s="22"/>
      <c r="I188" s="22"/>
      <c r="J188" s="22"/>
    </row>
    <row r="189" spans="1:10" x14ac:dyDescent="0.15">
      <c r="A189" s="26">
        <v>7</v>
      </c>
      <c r="B189" s="27">
        <v>704</v>
      </c>
      <c r="C189" s="22">
        <f t="shared" si="24"/>
        <v>4928</v>
      </c>
      <c r="D189" s="22"/>
      <c r="E189" s="22"/>
      <c r="F189" s="22"/>
      <c r="G189" s="22"/>
      <c r="H189" s="22"/>
      <c r="I189" s="22"/>
      <c r="J189" s="22"/>
    </row>
    <row r="190" spans="1:10" x14ac:dyDescent="0.15">
      <c r="A190" s="26">
        <v>8</v>
      </c>
      <c r="B190" s="27">
        <v>295</v>
      </c>
      <c r="C190" s="22">
        <f t="shared" si="24"/>
        <v>2360</v>
      </c>
      <c r="D190" s="22"/>
      <c r="E190" s="22"/>
      <c r="F190" s="22"/>
      <c r="G190" s="22"/>
      <c r="H190" s="22"/>
      <c r="I190" s="22"/>
      <c r="J190" s="22"/>
    </row>
    <row r="191" spans="1:10" x14ac:dyDescent="0.15">
      <c r="A191" s="26">
        <v>9</v>
      </c>
      <c r="B191" s="27">
        <v>104</v>
      </c>
      <c r="C191" s="22">
        <f t="shared" si="24"/>
        <v>936</v>
      </c>
      <c r="D191" s="22"/>
      <c r="E191" s="22"/>
      <c r="F191" s="22"/>
      <c r="G191" s="22"/>
      <c r="H191" s="22"/>
      <c r="I191" s="22"/>
      <c r="J191" s="22"/>
    </row>
    <row r="192" spans="1:10" x14ac:dyDescent="0.15">
      <c r="A192" s="26">
        <v>10</v>
      </c>
      <c r="B192" s="27">
        <v>53</v>
      </c>
      <c r="C192" s="22">
        <f t="shared" si="24"/>
        <v>530</v>
      </c>
      <c r="D192" s="22"/>
      <c r="E192" s="22"/>
      <c r="F192" s="22"/>
      <c r="G192" s="22"/>
      <c r="H192" s="22"/>
      <c r="I192" s="22"/>
      <c r="J192" s="22"/>
    </row>
    <row r="193" spans="1:10" x14ac:dyDescent="0.15">
      <c r="A193" s="26">
        <v>11</v>
      </c>
      <c r="B193" s="27">
        <v>20</v>
      </c>
      <c r="C193" s="22">
        <f t="shared" si="24"/>
        <v>220</v>
      </c>
      <c r="D193" s="22"/>
      <c r="E193" s="22"/>
      <c r="F193" s="22"/>
      <c r="G193" s="22"/>
      <c r="H193" s="13"/>
      <c r="I193" s="13"/>
      <c r="J193" s="13"/>
    </row>
    <row r="194" spans="1:10" x14ac:dyDescent="0.15">
      <c r="A194" s="26">
        <v>12</v>
      </c>
      <c r="B194" s="27">
        <v>12</v>
      </c>
      <c r="C194" s="22">
        <f t="shared" si="24"/>
        <v>144</v>
      </c>
      <c r="D194" s="22"/>
      <c r="E194" s="22"/>
      <c r="F194" s="22"/>
      <c r="G194" s="22"/>
      <c r="H194" s="13"/>
      <c r="I194" s="13"/>
      <c r="J194" s="13"/>
    </row>
    <row r="195" spans="1:10" x14ac:dyDescent="0.15">
      <c r="A195" s="26">
        <v>13</v>
      </c>
      <c r="B195" s="27">
        <v>8</v>
      </c>
      <c r="C195" s="22">
        <f t="shared" si="24"/>
        <v>104</v>
      </c>
      <c r="D195" s="32" t="s">
        <v>29</v>
      </c>
      <c r="E195" s="22"/>
      <c r="F195" s="22"/>
      <c r="G195" s="22"/>
      <c r="H195" s="13"/>
      <c r="I195" s="13"/>
      <c r="J195" s="13"/>
    </row>
    <row r="196" spans="1:10" x14ac:dyDescent="0.15">
      <c r="C196">
        <f>SUM(C183:C195)</f>
        <v>3628969</v>
      </c>
      <c r="D196" s="22">
        <f>C196/3146218</f>
        <v>1.1534385093467776</v>
      </c>
      <c r="E196" s="22"/>
      <c r="F196" s="22"/>
      <c r="G196" s="22"/>
      <c r="H196" s="13"/>
      <c r="I196" s="13"/>
      <c r="J196" s="13"/>
    </row>
    <row r="197" spans="1:10" x14ac:dyDescent="0.15">
      <c r="D197" s="22"/>
      <c r="E197" s="22"/>
      <c r="F197" s="22"/>
      <c r="G197" s="22"/>
      <c r="H197" s="13"/>
      <c r="I197" s="13"/>
      <c r="J197" s="13"/>
    </row>
    <row r="198" spans="1:10" x14ac:dyDescent="0.15">
      <c r="A198" s="22"/>
      <c r="B198" s="22"/>
      <c r="C198" s="22"/>
      <c r="D198" s="22"/>
      <c r="E198" s="22"/>
      <c r="F198" s="22"/>
      <c r="G198" s="22"/>
      <c r="H198" s="22"/>
      <c r="I198" s="13"/>
      <c r="J198" s="13"/>
    </row>
    <row r="199" spans="1:10" x14ac:dyDescent="0.15">
      <c r="A199" s="22"/>
      <c r="B199" s="22"/>
      <c r="C199" s="22"/>
      <c r="D199" s="22"/>
      <c r="E199" s="22"/>
      <c r="F199" s="22"/>
      <c r="G199" s="22"/>
      <c r="H199" s="22"/>
      <c r="I199" s="13"/>
      <c r="J199" s="13"/>
    </row>
    <row r="200" spans="1:10" x14ac:dyDescent="0.15">
      <c r="A200" s="22"/>
      <c r="B200" s="22"/>
      <c r="C200" s="22"/>
      <c r="D200" s="22"/>
      <c r="E200" s="22"/>
      <c r="F200" s="22"/>
      <c r="G200" s="22"/>
      <c r="H200" s="22"/>
      <c r="I200" s="13"/>
      <c r="J200" s="13"/>
    </row>
    <row r="201" spans="1:10" x14ac:dyDescent="0.15">
      <c r="A201" s="22"/>
      <c r="B201" s="22"/>
      <c r="C201" s="22"/>
    </row>
    <row r="202" spans="1:10" x14ac:dyDescent="0.15">
      <c r="A202" s="22"/>
      <c r="B202" s="22"/>
      <c r="C202" s="22"/>
    </row>
    <row r="203" spans="1:10" x14ac:dyDescent="0.15">
      <c r="A203" s="22"/>
      <c r="B203" s="22"/>
      <c r="C203" s="22"/>
    </row>
    <row r="204" spans="1:10" x14ac:dyDescent="0.15">
      <c r="A204" s="22"/>
      <c r="B204" s="22"/>
      <c r="C204" s="22"/>
    </row>
  </sheetData>
  <mergeCells count="9">
    <mergeCell ref="A163:D163"/>
    <mergeCell ref="A3:D3"/>
    <mergeCell ref="A4:D4"/>
    <mergeCell ref="A5:D5"/>
    <mergeCell ref="A161:D161"/>
    <mergeCell ref="A162:D162"/>
    <mergeCell ref="A82:D82"/>
    <mergeCell ref="A83:D83"/>
    <mergeCell ref="A84:D84"/>
  </mergeCells>
  <phoneticPr fontId="6" type="noConversion"/>
  <pageMargins left="0.7" right="0.7" top="0.75" bottom="0.75" header="0.3" footer="0.3"/>
  <pageSetup paperSize="9" orientation="portrait" r:id="rId1"/>
  <drawing r:id="rId2"/>
  <legacyDrawing r:id="rId3"/>
  <tableParts count="7">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99"/>
  <sheetViews>
    <sheetView zoomScaleNormal="100" workbookViewId="0">
      <selection activeCell="A4" sqref="A4:D4"/>
    </sheetView>
  </sheetViews>
  <sheetFormatPr defaultRowHeight="13.5" x14ac:dyDescent="0.15"/>
  <cols>
    <col min="1" max="1" width="19.25" customWidth="1"/>
    <col min="2" max="2" width="26.5" customWidth="1"/>
    <col min="3" max="3" width="25.75" customWidth="1"/>
    <col min="4" max="4" width="62.125" bestFit="1" customWidth="1"/>
    <col min="5" max="5" width="20.75" bestFit="1" customWidth="1"/>
    <col min="6" max="6" width="27.125" bestFit="1" customWidth="1"/>
    <col min="7" max="7" width="19.25" bestFit="1" customWidth="1"/>
    <col min="8" max="8" width="25.75" bestFit="1" customWidth="1"/>
    <col min="9" max="9" width="24" bestFit="1" customWidth="1"/>
    <col min="10" max="11" width="29.625" bestFit="1" customWidth="1"/>
    <col min="12" max="12" width="19.25" bestFit="1" customWidth="1"/>
    <col min="13" max="13" width="24" bestFit="1" customWidth="1"/>
    <col min="14" max="14" width="12" customWidth="1"/>
  </cols>
  <sheetData>
    <row r="1" spans="1:14" s="22" customFormat="1" x14ac:dyDescent="0.15">
      <c r="A1" s="25" t="s">
        <v>53</v>
      </c>
      <c r="B1" s="25"/>
      <c r="C1" s="25"/>
      <c r="D1" s="25"/>
      <c r="E1" s="25"/>
      <c r="F1" s="25"/>
      <c r="G1" s="25"/>
      <c r="H1" s="25"/>
      <c r="I1" s="25"/>
      <c r="J1" s="25"/>
    </row>
    <row r="2" spans="1:14" s="22" customFormat="1" x14ac:dyDescent="0.15"/>
    <row r="3" spans="1:14" s="22" customFormat="1" x14ac:dyDescent="0.15">
      <c r="A3" s="72" t="s">
        <v>80</v>
      </c>
      <c r="B3" s="73"/>
      <c r="C3" s="73"/>
      <c r="D3" s="73"/>
    </row>
    <row r="4" spans="1:14" s="22" customFormat="1" x14ac:dyDescent="0.15">
      <c r="A4" s="72" t="s">
        <v>81</v>
      </c>
      <c r="B4" s="73"/>
      <c r="C4" s="73"/>
      <c r="D4" s="73"/>
    </row>
    <row r="5" spans="1:14" s="22" customFormat="1" x14ac:dyDescent="0.15">
      <c r="A5" s="72" t="s">
        <v>82</v>
      </c>
      <c r="B5" s="73"/>
      <c r="C5" s="73"/>
      <c r="D5" s="73"/>
    </row>
    <row r="6" spans="1:14" s="39" customFormat="1" x14ac:dyDescent="0.15">
      <c r="A6" s="47" t="s">
        <v>32</v>
      </c>
      <c r="B6" s="47" t="s">
        <v>79</v>
      </c>
      <c r="C6" s="47"/>
      <c r="D6" s="47"/>
    </row>
    <row r="7" spans="1:14" s="39" customFormat="1" x14ac:dyDescent="0.15">
      <c r="A7" s="6" t="s">
        <v>33</v>
      </c>
      <c r="B7" s="13" t="s">
        <v>54</v>
      </c>
      <c r="C7" s="13"/>
      <c r="D7" s="14"/>
      <c r="E7" s="15"/>
      <c r="F7" s="13"/>
      <c r="G7" s="13"/>
      <c r="H7" s="13"/>
      <c r="I7" s="13"/>
      <c r="J7" s="13"/>
      <c r="K7" s="13"/>
      <c r="L7" s="13"/>
      <c r="M7" s="13"/>
      <c r="N7" s="13"/>
    </row>
    <row r="8" spans="1:14" s="22" customFormat="1" x14ac:dyDescent="0.15"/>
    <row r="9" spans="1:14" s="19" customFormat="1" x14ac:dyDescent="0.15">
      <c r="A9" s="10" t="s">
        <v>24</v>
      </c>
      <c r="B9" s="20" t="s">
        <v>30</v>
      </c>
      <c r="C9" s="13" t="s">
        <v>71</v>
      </c>
      <c r="D9" s="20" t="s">
        <v>43</v>
      </c>
      <c r="E9" s="10" t="s">
        <v>10</v>
      </c>
      <c r="F9" s="20" t="s">
        <v>12</v>
      </c>
      <c r="G9" s="10" t="s">
        <v>11</v>
      </c>
      <c r="H9" s="20" t="s">
        <v>13</v>
      </c>
      <c r="I9" s="10" t="s">
        <v>1</v>
      </c>
      <c r="J9" s="20" t="s">
        <v>0</v>
      </c>
      <c r="K9" s="35" t="s">
        <v>31</v>
      </c>
    </row>
    <row r="10" spans="1:14" s="19" customFormat="1" x14ac:dyDescent="0.15">
      <c r="A10" s="11">
        <v>100000000</v>
      </c>
      <c r="B10" s="67">
        <v>5.591180555555555E-3</v>
      </c>
      <c r="C10" s="49">
        <f t="shared" ref="C10:C19" si="0">A10/(HOUR(B10)*60*60+MINUTE(B10)*60+SECOND(B10))</f>
        <v>207039.33747412008</v>
      </c>
      <c r="D10" s="44">
        <f t="shared" ref="D10:D19" si="1">B10 * 1</f>
        <v>5.591180555555555E-3</v>
      </c>
      <c r="E10" s="40">
        <v>54949326</v>
      </c>
      <c r="F10" s="12">
        <f t="shared" ref="F10:F19" si="2">E10/A10</f>
        <v>0.54949325999999998</v>
      </c>
      <c r="G10" s="40">
        <v>45050674</v>
      </c>
      <c r="H10" s="12">
        <f t="shared" ref="H10:H19" si="3">G10/A10</f>
        <v>0.45050674000000002</v>
      </c>
      <c r="I10" s="40">
        <v>54949326</v>
      </c>
      <c r="J10" s="7">
        <f t="shared" ref="J10:J19" si="4">I10/E10</f>
        <v>1</v>
      </c>
      <c r="K10" s="67">
        <v>1.6369953703703703E-2</v>
      </c>
    </row>
    <row r="11" spans="1:14" s="19" customFormat="1" x14ac:dyDescent="0.15">
      <c r="A11" s="11">
        <v>100000000</v>
      </c>
      <c r="B11" s="67">
        <v>6.1245949074074076E-3</v>
      </c>
      <c r="C11" s="49">
        <f t="shared" si="0"/>
        <v>189035.91682419661</v>
      </c>
      <c r="D11" s="44">
        <f t="shared" si="1"/>
        <v>6.1245949074074076E-3</v>
      </c>
      <c r="E11" s="40">
        <v>54481705</v>
      </c>
      <c r="F11" s="12">
        <f t="shared" si="2"/>
        <v>0.54481705000000002</v>
      </c>
      <c r="G11" s="40">
        <v>45518295</v>
      </c>
      <c r="H11" s="12">
        <f t="shared" si="3"/>
        <v>0.45518294999999998</v>
      </c>
      <c r="I11" s="40">
        <v>54481705</v>
      </c>
      <c r="J11" s="7">
        <f t="shared" si="4"/>
        <v>1</v>
      </c>
      <c r="K11" s="67">
        <v>1.9896967592592591E-2</v>
      </c>
    </row>
    <row r="12" spans="1:14" s="19" customFormat="1" x14ac:dyDescent="0.15">
      <c r="A12" s="11">
        <v>100000000</v>
      </c>
      <c r="B12" s="67">
        <v>5.702488425925926E-3</v>
      </c>
      <c r="C12" s="49">
        <f t="shared" si="0"/>
        <v>202839.75659229208</v>
      </c>
      <c r="D12" s="44">
        <f t="shared" si="1"/>
        <v>5.702488425925926E-3</v>
      </c>
      <c r="E12" s="40">
        <v>54064068</v>
      </c>
      <c r="F12" s="12">
        <f t="shared" si="2"/>
        <v>0.54064067999999998</v>
      </c>
      <c r="G12" s="40">
        <v>45935932</v>
      </c>
      <c r="H12" s="12">
        <f t="shared" si="3"/>
        <v>0.45935932000000002</v>
      </c>
      <c r="I12" s="40">
        <v>54064068</v>
      </c>
      <c r="J12" s="7">
        <f t="shared" si="4"/>
        <v>1</v>
      </c>
      <c r="K12" s="67">
        <v>1.7457824074074074E-2</v>
      </c>
    </row>
    <row r="13" spans="1:14" s="19" customFormat="1" x14ac:dyDescent="0.15">
      <c r="A13" s="11">
        <v>100000000</v>
      </c>
      <c r="B13" s="67">
        <v>6.8584606481481491E-3</v>
      </c>
      <c r="C13" s="49">
        <f t="shared" si="0"/>
        <v>168634.06408094434</v>
      </c>
      <c r="D13" s="44">
        <f t="shared" si="1"/>
        <v>6.8584606481481491E-3</v>
      </c>
      <c r="E13" s="40">
        <v>53740247</v>
      </c>
      <c r="F13" s="12">
        <f t="shared" si="2"/>
        <v>0.53740246999999997</v>
      </c>
      <c r="G13" s="40">
        <v>46259753</v>
      </c>
      <c r="H13" s="12">
        <f t="shared" si="3"/>
        <v>0.46259752999999998</v>
      </c>
      <c r="I13" s="40">
        <v>53740247</v>
      </c>
      <c r="J13" s="7">
        <f t="shared" si="4"/>
        <v>1</v>
      </c>
      <c r="K13" s="67">
        <v>2.4038726851851849E-2</v>
      </c>
    </row>
    <row r="14" spans="1:14" s="19" customFormat="1" x14ac:dyDescent="0.15">
      <c r="A14" s="11">
        <v>100000000</v>
      </c>
      <c r="B14" s="67">
        <v>6.7971527777777778E-3</v>
      </c>
      <c r="C14" s="49">
        <f t="shared" si="0"/>
        <v>170357.75127768313</v>
      </c>
      <c r="D14" s="44">
        <f t="shared" si="1"/>
        <v>6.7971527777777778E-3</v>
      </c>
      <c r="E14" s="40">
        <v>53396779</v>
      </c>
      <c r="F14" s="12">
        <f t="shared" si="2"/>
        <v>0.53396779000000005</v>
      </c>
      <c r="G14" s="40">
        <v>46603221</v>
      </c>
      <c r="H14" s="12">
        <f t="shared" si="3"/>
        <v>0.46603221</v>
      </c>
      <c r="I14" s="40">
        <v>53396779</v>
      </c>
      <c r="J14" s="7">
        <f t="shared" si="4"/>
        <v>1</v>
      </c>
      <c r="K14" s="67">
        <v>2.4137175925925927E-2</v>
      </c>
    </row>
    <row r="15" spans="1:14" s="19" customFormat="1" x14ac:dyDescent="0.15">
      <c r="A15" s="11">
        <v>100000000</v>
      </c>
      <c r="B15" s="67">
        <v>7.0824884259259252E-3</v>
      </c>
      <c r="C15" s="49">
        <f t="shared" si="0"/>
        <v>163398.69281045752</v>
      </c>
      <c r="D15" s="44">
        <f t="shared" si="1"/>
        <v>7.0824884259259252E-3</v>
      </c>
      <c r="E15" s="40">
        <v>53267061</v>
      </c>
      <c r="F15" s="12">
        <f t="shared" si="2"/>
        <v>0.53267061000000004</v>
      </c>
      <c r="G15" s="40">
        <v>46732939</v>
      </c>
      <c r="H15" s="12">
        <f t="shared" si="3"/>
        <v>0.46732939000000001</v>
      </c>
      <c r="I15" s="40">
        <v>53267061</v>
      </c>
      <c r="J15" s="7">
        <f t="shared" si="4"/>
        <v>1</v>
      </c>
      <c r="K15" s="67">
        <v>2.5729687500000001E-2</v>
      </c>
    </row>
    <row r="16" spans="1:14" s="19" customFormat="1" x14ac:dyDescent="0.15">
      <c r="A16" s="11">
        <v>100000000</v>
      </c>
      <c r="B16" s="67">
        <v>7.1658912037037038E-3</v>
      </c>
      <c r="C16" s="49">
        <f t="shared" si="0"/>
        <v>161550.88852988693</v>
      </c>
      <c r="D16" s="44">
        <f t="shared" si="1"/>
        <v>7.1658912037037038E-3</v>
      </c>
      <c r="E16" s="40">
        <v>53304047</v>
      </c>
      <c r="F16" s="12">
        <f t="shared" si="2"/>
        <v>0.53304046999999999</v>
      </c>
      <c r="G16" s="40">
        <v>46695953</v>
      </c>
      <c r="H16" s="12">
        <f t="shared" si="3"/>
        <v>0.46695953000000001</v>
      </c>
      <c r="I16" s="40">
        <v>53304047</v>
      </c>
      <c r="J16" s="7">
        <f t="shared" si="4"/>
        <v>1</v>
      </c>
      <c r="K16" s="67">
        <v>2.5672152777777776E-2</v>
      </c>
    </row>
    <row r="17" spans="1:11" s="19" customFormat="1" x14ac:dyDescent="0.15">
      <c r="A17" s="11">
        <v>100000000</v>
      </c>
      <c r="B17" s="67">
        <v>8.1515393518518508E-3</v>
      </c>
      <c r="C17" s="49">
        <f t="shared" si="0"/>
        <v>142045.45454545456</v>
      </c>
      <c r="D17" s="44">
        <f t="shared" si="1"/>
        <v>8.1515393518518508E-3</v>
      </c>
      <c r="E17" s="40">
        <v>53003528</v>
      </c>
      <c r="F17" s="12">
        <f t="shared" si="2"/>
        <v>0.53003528</v>
      </c>
      <c r="G17" s="40">
        <v>46996472</v>
      </c>
      <c r="H17" s="12">
        <f t="shared" si="3"/>
        <v>0.46996472</v>
      </c>
      <c r="I17" s="40">
        <v>53003528</v>
      </c>
      <c r="J17" s="7">
        <f t="shared" si="4"/>
        <v>1</v>
      </c>
      <c r="K17" s="67">
        <v>3.1155844907407405E-2</v>
      </c>
    </row>
    <row r="18" spans="1:11" s="19" customFormat="1" x14ac:dyDescent="0.15">
      <c r="A18" s="11">
        <v>100000000</v>
      </c>
      <c r="B18" s="67">
        <v>8.2907175925925926E-3</v>
      </c>
      <c r="C18" s="49">
        <f t="shared" si="0"/>
        <v>139664.80446927375</v>
      </c>
      <c r="D18" s="44">
        <f t="shared" si="1"/>
        <v>8.2907175925925926E-3</v>
      </c>
      <c r="E18" s="40">
        <v>53091641</v>
      </c>
      <c r="F18" s="12">
        <f t="shared" si="2"/>
        <v>0.53091641000000001</v>
      </c>
      <c r="G18" s="40">
        <v>46908359</v>
      </c>
      <c r="H18" s="12">
        <f t="shared" si="3"/>
        <v>0.46908358999999999</v>
      </c>
      <c r="I18" s="40">
        <v>53091641</v>
      </c>
      <c r="J18" s="7">
        <f t="shared" si="4"/>
        <v>1</v>
      </c>
      <c r="K18" s="67">
        <v>3.1180520833333333E-2</v>
      </c>
    </row>
    <row r="19" spans="1:11" s="19" customFormat="1" x14ac:dyDescent="0.15">
      <c r="A19" s="11">
        <v>100000000</v>
      </c>
      <c r="B19" s="67">
        <v>8.4212615740740741E-3</v>
      </c>
      <c r="C19" s="49">
        <f t="shared" si="0"/>
        <v>137362.63736263735</v>
      </c>
      <c r="D19" s="44">
        <f t="shared" si="1"/>
        <v>8.4212615740740741E-3</v>
      </c>
      <c r="E19" s="40">
        <v>52680367</v>
      </c>
      <c r="F19" s="12">
        <f t="shared" si="2"/>
        <v>0.52680366999999995</v>
      </c>
      <c r="G19" s="40">
        <v>47319633</v>
      </c>
      <c r="H19" s="12">
        <f t="shared" si="3"/>
        <v>0.47319633</v>
      </c>
      <c r="I19" s="40">
        <v>52680367</v>
      </c>
      <c r="J19" s="7">
        <f t="shared" si="4"/>
        <v>1</v>
      </c>
      <c r="K19" s="67">
        <v>3.164671296296296E-2</v>
      </c>
    </row>
    <row r="20" spans="1:11" s="19" customFormat="1" x14ac:dyDescent="0.15">
      <c r="A20" s="64"/>
      <c r="B20" s="63"/>
      <c r="C20" s="69">
        <f>SUBTOTAL(109,Table33[Get RPS / One Thread])</f>
        <v>1681929.3039669462</v>
      </c>
      <c r="D20" s="63">
        <f>SUBTOTAL(101,Table33[Get API Call Elapsed Time / 100,000,000 Attemps / One Thread])</f>
        <v>7.0185775462962962E-3</v>
      </c>
      <c r="E20" s="64"/>
      <c r="F20" s="64"/>
      <c r="G20" s="64"/>
      <c r="H20" s="64"/>
      <c r="I20" s="70"/>
      <c r="J20" s="71"/>
      <c r="K20" s="44">
        <f>SUBTOTAL(101,Table33[Test Elapsed Time])</f>
        <v>2.4728556712962962E-2</v>
      </c>
    </row>
    <row r="21" spans="1:11" s="19" customFormat="1" x14ac:dyDescent="0.15">
      <c r="A21" s="16"/>
      <c r="B21" s="15"/>
      <c r="C21" s="46"/>
    </row>
    <row r="22" spans="1:11" s="19" customFormat="1" x14ac:dyDescent="0.15">
      <c r="A22" s="10" t="s">
        <v>25</v>
      </c>
      <c r="B22" s="10" t="s">
        <v>30</v>
      </c>
      <c r="C22" s="20" t="s">
        <v>55</v>
      </c>
      <c r="D22" s="20" t="s">
        <v>56</v>
      </c>
      <c r="E22" s="10" t="s">
        <v>14</v>
      </c>
      <c r="F22" s="20" t="s">
        <v>16</v>
      </c>
      <c r="G22" s="10" t="s">
        <v>15</v>
      </c>
      <c r="H22" s="20" t="s">
        <v>17</v>
      </c>
      <c r="I22" s="20" t="s">
        <v>31</v>
      </c>
    </row>
    <row r="23" spans="1:11" s="19" customFormat="1" x14ac:dyDescent="0.15">
      <c r="A23" s="40">
        <v>50000000</v>
      </c>
      <c r="B23" s="67">
        <v>2.2463923611111113E-2</v>
      </c>
      <c r="C23" s="49">
        <f t="shared" ref="C23:C32" si="5">A23/(HOUR(B23)*60*60+MINUTE(B23)*60+SECOND(B23))</f>
        <v>25759.917568263783</v>
      </c>
      <c r="D23" s="44">
        <f t="shared" ref="D23:D32" si="6" xml:space="preserve"> B23*2</f>
        <v>4.4927847222222227E-2</v>
      </c>
      <c r="E23" s="40">
        <v>23507790</v>
      </c>
      <c r="F23" s="12">
        <f t="shared" ref="F23:F32" si="7" xml:space="preserve"> E23/A23</f>
        <v>0.47015580000000001</v>
      </c>
      <c r="G23" s="40">
        <v>26492210</v>
      </c>
      <c r="H23" s="7">
        <f t="shared" ref="H23:H32" si="8">G23/A23</f>
        <v>0.52984419999999999</v>
      </c>
      <c r="I23" s="67">
        <v>2.8609502314814812E-2</v>
      </c>
    </row>
    <row r="24" spans="1:11" s="19" customFormat="1" x14ac:dyDescent="0.15">
      <c r="A24" s="40">
        <v>50000000</v>
      </c>
      <c r="B24" s="67">
        <v>2.2724953703703702E-2</v>
      </c>
      <c r="C24" s="49">
        <f t="shared" si="5"/>
        <v>25471.217524197658</v>
      </c>
      <c r="D24" s="44">
        <f t="shared" si="6"/>
        <v>4.5449907407407404E-2</v>
      </c>
      <c r="E24" s="40">
        <v>13065368</v>
      </c>
      <c r="F24" s="12">
        <f t="shared" si="7"/>
        <v>0.26130735999999999</v>
      </c>
      <c r="G24" s="40">
        <v>36934632</v>
      </c>
      <c r="H24" s="7">
        <f t="shared" si="8"/>
        <v>0.73869264000000001</v>
      </c>
      <c r="I24" s="67">
        <v>2.90674537037037E-2</v>
      </c>
    </row>
    <row r="25" spans="1:11" s="19" customFormat="1" x14ac:dyDescent="0.15">
      <c r="A25" s="40">
        <v>50000000</v>
      </c>
      <c r="B25" s="67">
        <v>2.2812743055555557E-2</v>
      </c>
      <c r="C25" s="49">
        <f t="shared" si="5"/>
        <v>25367.833587011668</v>
      </c>
      <c r="D25" s="44">
        <f t="shared" si="6"/>
        <v>4.5625486111111113E-2</v>
      </c>
      <c r="E25" s="40">
        <v>13882656</v>
      </c>
      <c r="F25" s="12">
        <f t="shared" si="7"/>
        <v>0.27765311999999998</v>
      </c>
      <c r="G25" s="40">
        <v>36117344</v>
      </c>
      <c r="H25" s="7">
        <f t="shared" si="8"/>
        <v>0.72234688000000002</v>
      </c>
      <c r="I25" s="67">
        <v>2.9068819444444446E-2</v>
      </c>
    </row>
    <row r="26" spans="1:11" s="19" customFormat="1" x14ac:dyDescent="0.15">
      <c r="A26" s="40">
        <v>50000000</v>
      </c>
      <c r="B26" s="67">
        <v>2.5024861111111112E-2</v>
      </c>
      <c r="C26" s="49">
        <f t="shared" si="5"/>
        <v>23126.734505087883</v>
      </c>
      <c r="D26" s="44">
        <f t="shared" si="6"/>
        <v>5.0049722222222225E-2</v>
      </c>
      <c r="E26" s="40">
        <v>23586793</v>
      </c>
      <c r="F26" s="12">
        <f t="shared" si="7"/>
        <v>0.47173586000000001</v>
      </c>
      <c r="G26" s="40">
        <v>26413207</v>
      </c>
      <c r="H26" s="7">
        <f t="shared" si="8"/>
        <v>0.52826413999999999</v>
      </c>
      <c r="I26" s="67">
        <v>3.3223576388888891E-2</v>
      </c>
    </row>
    <row r="27" spans="1:11" s="19" customFormat="1" x14ac:dyDescent="0.15">
      <c r="A27" s="40">
        <v>50000000</v>
      </c>
      <c r="B27" s="67">
        <v>2.3939039351851852E-2</v>
      </c>
      <c r="C27" s="49">
        <f t="shared" si="5"/>
        <v>24177.949709864602</v>
      </c>
      <c r="D27" s="44">
        <f t="shared" si="6"/>
        <v>4.7878078703703704E-2</v>
      </c>
      <c r="E27" s="40">
        <v>23752042</v>
      </c>
      <c r="F27" s="12">
        <f t="shared" si="7"/>
        <v>0.47504084000000002</v>
      </c>
      <c r="G27" s="40">
        <v>26247958</v>
      </c>
      <c r="H27" s="7">
        <f t="shared" si="8"/>
        <v>0.52495915999999998</v>
      </c>
      <c r="I27" s="67">
        <v>3.0704710648148153E-2</v>
      </c>
    </row>
    <row r="28" spans="1:11" s="19" customFormat="1" x14ac:dyDescent="0.15">
      <c r="A28" s="40">
        <v>50000000</v>
      </c>
      <c r="B28" s="67">
        <v>2.4531134259259259E-2</v>
      </c>
      <c r="C28" s="49">
        <f t="shared" si="5"/>
        <v>23596.035865974518</v>
      </c>
      <c r="D28" s="44">
        <f t="shared" si="6"/>
        <v>4.9062268518518519E-2</v>
      </c>
      <c r="E28" s="40">
        <v>23791780</v>
      </c>
      <c r="F28" s="12">
        <f t="shared" si="7"/>
        <v>0.47583560000000003</v>
      </c>
      <c r="G28" s="40">
        <v>26208220</v>
      </c>
      <c r="H28" s="7">
        <f t="shared" si="8"/>
        <v>0.52416439999999997</v>
      </c>
      <c r="I28" s="67">
        <v>3.1851053240740737E-2</v>
      </c>
    </row>
    <row r="29" spans="1:11" s="19" customFormat="1" x14ac:dyDescent="0.15">
      <c r="A29" s="40">
        <v>50000000</v>
      </c>
      <c r="B29" s="67">
        <v>2.5607407407407409E-2</v>
      </c>
      <c r="C29" s="49">
        <f t="shared" si="5"/>
        <v>22603.978300180832</v>
      </c>
      <c r="D29" s="44">
        <f t="shared" si="6"/>
        <v>5.1214814814814817E-2</v>
      </c>
      <c r="E29" s="40">
        <v>19090647</v>
      </c>
      <c r="F29" s="12">
        <f t="shared" si="7"/>
        <v>0.38181293999999999</v>
      </c>
      <c r="G29" s="40">
        <v>30909353</v>
      </c>
      <c r="H29" s="7">
        <f t="shared" si="8"/>
        <v>0.61818706000000001</v>
      </c>
      <c r="I29" s="67">
        <v>3.4508912037037036E-2</v>
      </c>
    </row>
    <row r="30" spans="1:11" s="19" customFormat="1" x14ac:dyDescent="0.15">
      <c r="A30" s="40">
        <v>50000000</v>
      </c>
      <c r="B30" s="67">
        <v>2.4497719907407404E-2</v>
      </c>
      <c r="C30" s="49">
        <f t="shared" si="5"/>
        <v>23618.327822390176</v>
      </c>
      <c r="D30" s="44">
        <f t="shared" si="6"/>
        <v>4.8995439814814808E-2</v>
      </c>
      <c r="E30" s="40">
        <v>24130661</v>
      </c>
      <c r="F30" s="12">
        <f t="shared" si="7"/>
        <v>0.48261322000000001</v>
      </c>
      <c r="G30" s="40">
        <v>25869339</v>
      </c>
      <c r="H30" s="7">
        <f t="shared" si="8"/>
        <v>0.51738678000000005</v>
      </c>
      <c r="I30" s="67">
        <v>3.2955381944444445E-2</v>
      </c>
    </row>
    <row r="31" spans="1:11" s="19" customFormat="1" x14ac:dyDescent="0.15">
      <c r="A31" s="40">
        <v>50000000</v>
      </c>
      <c r="B31" s="67">
        <v>2.5805717592592592E-2</v>
      </c>
      <c r="C31" s="49">
        <f t="shared" si="5"/>
        <v>22421.52466367713</v>
      </c>
      <c r="D31" s="44">
        <f t="shared" si="6"/>
        <v>5.1611435185185184E-2</v>
      </c>
      <c r="E31" s="40">
        <v>25867367</v>
      </c>
      <c r="F31" s="12">
        <f t="shared" si="7"/>
        <v>0.51734734000000004</v>
      </c>
      <c r="G31" s="40">
        <v>24132633</v>
      </c>
      <c r="H31" s="7">
        <f t="shared" si="8"/>
        <v>0.48265266000000001</v>
      </c>
      <c r="I31" s="67">
        <v>3.4686886574074073E-2</v>
      </c>
    </row>
    <row r="32" spans="1:11" s="19" customFormat="1" x14ac:dyDescent="0.15">
      <c r="A32" s="40">
        <v>50000000</v>
      </c>
      <c r="B32" s="67">
        <v>2.3930740740740742E-2</v>
      </c>
      <c r="C32" s="49">
        <f t="shared" si="5"/>
        <v>24177.949709864602</v>
      </c>
      <c r="D32" s="44">
        <f t="shared" si="6"/>
        <v>4.7861481481481484E-2</v>
      </c>
      <c r="E32" s="40">
        <v>28452267</v>
      </c>
      <c r="F32" s="12">
        <f t="shared" si="7"/>
        <v>0.56904533999999996</v>
      </c>
      <c r="G32" s="40">
        <v>21547733</v>
      </c>
      <c r="H32" s="7">
        <f t="shared" si="8"/>
        <v>0.43095465999999999</v>
      </c>
      <c r="I32" s="67">
        <v>3.2225868055555558E-2</v>
      </c>
    </row>
    <row r="33" spans="1:20" s="9" customFormat="1" x14ac:dyDescent="0.15">
      <c r="A33" s="62"/>
      <c r="B33" s="63"/>
      <c r="C33" s="62">
        <f>SUBTOTAL(109,Table34[Add RPS / Thread])</f>
        <v>240321.46925651285</v>
      </c>
      <c r="D33" s="44">
        <f>SUBTOTAL(101,Table34[Add API Call Elapsed Time / 100,000,000 Attemps / One Thread])</f>
        <v>4.826764814814815E-2</v>
      </c>
      <c r="E33" s="62"/>
      <c r="F33" s="62"/>
      <c r="G33" s="62"/>
      <c r="H33" s="62"/>
      <c r="I33" s="44">
        <f>SUBTOTAL(101,Table34[Test Elapsed Time])</f>
        <v>3.169021643518518E-2</v>
      </c>
    </row>
    <row r="34" spans="1:20" s="19" customFormat="1" x14ac:dyDescent="0.15">
      <c r="A34" s="16"/>
      <c r="B34" s="17"/>
      <c r="C34" s="46"/>
    </row>
    <row r="35" spans="1:20" x14ac:dyDescent="0.15">
      <c r="A35" s="10" t="s">
        <v>22</v>
      </c>
      <c r="B35" s="20" t="s">
        <v>30</v>
      </c>
      <c r="C35" s="20" t="s">
        <v>41</v>
      </c>
      <c r="D35" s="20" t="s">
        <v>45</v>
      </c>
      <c r="E35" s="10" t="s">
        <v>4</v>
      </c>
      <c r="F35" s="20" t="s">
        <v>5</v>
      </c>
      <c r="G35" s="10" t="s">
        <v>9</v>
      </c>
      <c r="H35" s="20" t="s">
        <v>18</v>
      </c>
      <c r="I35" s="10" t="s">
        <v>1</v>
      </c>
      <c r="J35" s="20" t="s">
        <v>0</v>
      </c>
      <c r="K35" s="35" t="s">
        <v>31</v>
      </c>
    </row>
    <row r="36" spans="1:20" x14ac:dyDescent="0.15">
      <c r="A36" s="40">
        <v>50000000</v>
      </c>
      <c r="B36" s="67">
        <v>2.4046365740740743E-2</v>
      </c>
      <c r="C36" s="49">
        <f t="shared" ref="C36:C45" si="9">A36/(HOUR(B36)*60*60+MINUTE(B36)*60+SECOND(B36))</f>
        <v>24061.597690086623</v>
      </c>
      <c r="D36" s="44">
        <f t="shared" ref="D36:D45" si="10">B36*2</f>
        <v>4.8092731481481486E-2</v>
      </c>
      <c r="E36" s="40">
        <v>19102662</v>
      </c>
      <c r="F36" s="12">
        <f t="shared" ref="F36:F45" si="11" xml:space="preserve"> E36/A36</f>
        <v>0.38205324000000002</v>
      </c>
      <c r="G36" s="40">
        <v>30897338</v>
      </c>
      <c r="H36" s="12">
        <f t="shared" ref="H36:H45" si="12" xml:space="preserve"> G36/A36</f>
        <v>0.61794676000000004</v>
      </c>
      <c r="I36" s="40">
        <v>19102662</v>
      </c>
      <c r="J36" s="7">
        <f t="shared" ref="J36:J45" si="13">I36/E36</f>
        <v>1</v>
      </c>
      <c r="K36" s="67">
        <v>3.4299930555555559E-2</v>
      </c>
    </row>
    <row r="37" spans="1:20" x14ac:dyDescent="0.15">
      <c r="A37" s="40">
        <v>50000000</v>
      </c>
      <c r="B37" s="67">
        <v>2.4853333333333335E-2</v>
      </c>
      <c r="C37" s="49">
        <f t="shared" si="9"/>
        <v>23288.309268747089</v>
      </c>
      <c r="D37" s="44">
        <f t="shared" si="10"/>
        <v>4.970666666666667E-2</v>
      </c>
      <c r="E37" s="40">
        <v>10313639</v>
      </c>
      <c r="F37" s="12">
        <f t="shared" si="11"/>
        <v>0.20627277999999999</v>
      </c>
      <c r="G37" s="40">
        <v>39686361</v>
      </c>
      <c r="H37" s="12">
        <f t="shared" si="12"/>
        <v>0.79372721999999996</v>
      </c>
      <c r="I37" s="40">
        <v>10313639</v>
      </c>
      <c r="J37" s="7">
        <f t="shared" si="13"/>
        <v>1</v>
      </c>
      <c r="K37" s="67">
        <v>3.4300960648148145E-2</v>
      </c>
    </row>
    <row r="38" spans="1:20" x14ac:dyDescent="0.15">
      <c r="A38" s="40">
        <v>50000000</v>
      </c>
      <c r="B38" s="67">
        <v>2.3553113425925924E-2</v>
      </c>
      <c r="C38" s="49">
        <f t="shared" si="9"/>
        <v>24570.024570024569</v>
      </c>
      <c r="D38" s="44">
        <f t="shared" si="10"/>
        <v>4.7106226851851847E-2</v>
      </c>
      <c r="E38" s="40">
        <v>25884305</v>
      </c>
      <c r="F38" s="12">
        <f t="shared" si="11"/>
        <v>0.51768610000000004</v>
      </c>
      <c r="G38" s="40">
        <v>24115695</v>
      </c>
      <c r="H38" s="12">
        <f t="shared" si="12"/>
        <v>0.48231390000000002</v>
      </c>
      <c r="I38" s="40">
        <v>25884305</v>
      </c>
      <c r="J38" s="7">
        <f t="shared" si="13"/>
        <v>1</v>
      </c>
      <c r="K38" s="67">
        <v>3.4372407407407407E-2</v>
      </c>
    </row>
    <row r="39" spans="1:20" x14ac:dyDescent="0.15">
      <c r="A39" s="40">
        <v>50000000</v>
      </c>
      <c r="B39" s="67">
        <v>2.3647835648148149E-2</v>
      </c>
      <c r="C39" s="49">
        <f t="shared" si="9"/>
        <v>24473.813020068526</v>
      </c>
      <c r="D39" s="44">
        <f t="shared" si="10"/>
        <v>4.7295671296296297E-2</v>
      </c>
      <c r="E39" s="40">
        <v>25434921</v>
      </c>
      <c r="F39" s="12">
        <f t="shared" si="11"/>
        <v>0.50869841999999998</v>
      </c>
      <c r="G39" s="40">
        <v>24565079</v>
      </c>
      <c r="H39" s="12">
        <f t="shared" si="12"/>
        <v>0.49130158000000002</v>
      </c>
      <c r="I39" s="40">
        <v>25434921</v>
      </c>
      <c r="J39" s="7">
        <f t="shared" si="13"/>
        <v>1</v>
      </c>
      <c r="K39" s="67">
        <v>3.3872291666666665E-2</v>
      </c>
    </row>
    <row r="40" spans="1:20" x14ac:dyDescent="0.15">
      <c r="A40" s="40">
        <v>50000000</v>
      </c>
      <c r="B40" s="67">
        <v>2.3903865740740739E-2</v>
      </c>
      <c r="C40" s="49">
        <f t="shared" si="9"/>
        <v>24213.075060532687</v>
      </c>
      <c r="D40" s="44">
        <f t="shared" si="10"/>
        <v>4.7807731481481479E-2</v>
      </c>
      <c r="E40" s="40">
        <v>25111320</v>
      </c>
      <c r="F40" s="12">
        <f t="shared" si="11"/>
        <v>0.50222639999999996</v>
      </c>
      <c r="G40" s="40">
        <v>24888680</v>
      </c>
      <c r="H40" s="12">
        <f t="shared" si="12"/>
        <v>0.49777359999999998</v>
      </c>
      <c r="I40" s="40">
        <v>25111320</v>
      </c>
      <c r="J40" s="7">
        <f t="shared" si="13"/>
        <v>1</v>
      </c>
      <c r="K40" s="67">
        <v>3.4608194444444441E-2</v>
      </c>
    </row>
    <row r="41" spans="1:20" x14ac:dyDescent="0.15">
      <c r="A41" s="40">
        <v>50000000</v>
      </c>
      <c r="B41" s="67">
        <v>2.4226527777777781E-2</v>
      </c>
      <c r="C41" s="49">
        <f t="shared" si="9"/>
        <v>23889.154323936931</v>
      </c>
      <c r="D41" s="44">
        <f t="shared" si="10"/>
        <v>4.8453055555555562E-2</v>
      </c>
      <c r="E41" s="40">
        <v>24422039</v>
      </c>
      <c r="F41" s="12">
        <f t="shared" si="11"/>
        <v>0.48844078000000002</v>
      </c>
      <c r="G41" s="40">
        <v>25577961</v>
      </c>
      <c r="H41" s="12">
        <f t="shared" si="12"/>
        <v>0.51155921999999998</v>
      </c>
      <c r="I41" s="40">
        <v>24422039</v>
      </c>
      <c r="J41" s="7">
        <f t="shared" si="13"/>
        <v>1</v>
      </c>
      <c r="K41" s="67">
        <v>3.5834409722222224E-2</v>
      </c>
    </row>
    <row r="42" spans="1:20" x14ac:dyDescent="0.15">
      <c r="A42" s="40">
        <v>50000000</v>
      </c>
      <c r="B42" s="67">
        <v>2.2530243055555555E-2</v>
      </c>
      <c r="C42" s="49">
        <f t="shared" si="9"/>
        <v>25680.534155110425</v>
      </c>
      <c r="D42" s="44">
        <f t="shared" si="10"/>
        <v>4.506048611111111E-2</v>
      </c>
      <c r="E42" s="40">
        <v>23903922</v>
      </c>
      <c r="F42" s="12">
        <f t="shared" si="11"/>
        <v>0.47807843999999999</v>
      </c>
      <c r="G42" s="40">
        <v>26096078</v>
      </c>
      <c r="H42" s="12">
        <f t="shared" si="12"/>
        <v>0.52192156000000001</v>
      </c>
      <c r="I42" s="40">
        <v>23903922</v>
      </c>
      <c r="J42" s="7">
        <f t="shared" si="13"/>
        <v>1</v>
      </c>
      <c r="K42" s="67">
        <v>3.2259247685185184E-2</v>
      </c>
    </row>
    <row r="43" spans="1:20" x14ac:dyDescent="0.15">
      <c r="A43" s="40">
        <v>50000000</v>
      </c>
      <c r="B43" s="67">
        <v>2.3528611111111111E-2</v>
      </c>
      <c r="C43" s="49">
        <f t="shared" si="9"/>
        <v>24594.195769798327</v>
      </c>
      <c r="D43" s="44">
        <f t="shared" si="10"/>
        <v>4.7057222222222223E-2</v>
      </c>
      <c r="E43" s="40">
        <v>23326626</v>
      </c>
      <c r="F43" s="12">
        <f t="shared" si="11"/>
        <v>0.46653252000000001</v>
      </c>
      <c r="G43" s="40">
        <v>26673374</v>
      </c>
      <c r="H43" s="12">
        <f t="shared" si="12"/>
        <v>0.53346747999999999</v>
      </c>
      <c r="I43" s="40">
        <v>23326626</v>
      </c>
      <c r="J43" s="7">
        <f t="shared" si="13"/>
        <v>1</v>
      </c>
      <c r="K43" s="67">
        <v>3.4163252314814818E-2</v>
      </c>
      <c r="L43" s="9"/>
      <c r="M43" s="9"/>
      <c r="N43" s="9"/>
      <c r="O43" s="9"/>
      <c r="P43" s="9"/>
      <c r="Q43" s="9"/>
      <c r="R43" s="9"/>
      <c r="S43" s="9"/>
      <c r="T43" s="9"/>
    </row>
    <row r="44" spans="1:20" x14ac:dyDescent="0.15">
      <c r="A44" s="40">
        <v>50000000</v>
      </c>
      <c r="B44" s="67">
        <v>2.329657407407407E-2</v>
      </c>
      <c r="C44" s="49">
        <f t="shared" si="9"/>
        <v>24838.549428713362</v>
      </c>
      <c r="D44" s="44">
        <f t="shared" si="10"/>
        <v>4.659314814814814E-2</v>
      </c>
      <c r="E44" s="40">
        <v>22471168</v>
      </c>
      <c r="F44" s="12">
        <f t="shared" si="11"/>
        <v>0.44942335999999999</v>
      </c>
      <c r="G44" s="40">
        <v>27528832</v>
      </c>
      <c r="H44" s="12">
        <f t="shared" si="12"/>
        <v>0.55057663999999995</v>
      </c>
      <c r="I44" s="40">
        <v>22471168</v>
      </c>
      <c r="J44" s="7">
        <f t="shared" si="13"/>
        <v>1</v>
      </c>
      <c r="K44" s="67">
        <v>3.3767256944444442E-2</v>
      </c>
      <c r="L44" s="9"/>
      <c r="M44" s="9"/>
      <c r="N44" s="9"/>
      <c r="O44" s="9"/>
      <c r="P44" s="9"/>
      <c r="Q44" s="9"/>
      <c r="R44" s="9"/>
      <c r="S44" s="9"/>
      <c r="T44" s="9"/>
    </row>
    <row r="45" spans="1:20" s="9" customFormat="1" x14ac:dyDescent="0.15">
      <c r="A45" s="40">
        <v>50000000</v>
      </c>
      <c r="B45" s="67">
        <v>2.2021273148148151E-2</v>
      </c>
      <c r="C45" s="49">
        <f t="shared" si="9"/>
        <v>26274.303730951131</v>
      </c>
      <c r="D45" s="44">
        <f t="shared" si="10"/>
        <v>4.4042546296296302E-2</v>
      </c>
      <c r="E45" s="40">
        <v>21786467</v>
      </c>
      <c r="F45" s="12">
        <f t="shared" si="11"/>
        <v>0.43572934000000002</v>
      </c>
      <c r="G45" s="40">
        <v>28213533</v>
      </c>
      <c r="H45" s="12">
        <f t="shared" si="12"/>
        <v>0.56427066000000003</v>
      </c>
      <c r="I45" s="40">
        <v>21786467</v>
      </c>
      <c r="J45" s="7">
        <f t="shared" si="13"/>
        <v>1</v>
      </c>
      <c r="K45" s="67">
        <v>3.1935428240740742E-2</v>
      </c>
    </row>
    <row r="46" spans="1:20" s="9" customFormat="1" x14ac:dyDescent="0.15">
      <c r="A46" s="62"/>
      <c r="B46" s="63"/>
      <c r="C46" s="62">
        <f>SUBTOTAL(109,Table32[Delete RPS / Thread])</f>
        <v>245883.55701796967</v>
      </c>
      <c r="D46" s="63">
        <f>SUBTOTAL(101,Table32[Delete API Call Elapsed Time / 100,000,000 Attemps / One Thread])</f>
        <v>4.7121548611111105E-2</v>
      </c>
      <c r="E46" s="62"/>
      <c r="F46" s="62"/>
      <c r="G46" s="62"/>
      <c r="H46" s="62"/>
      <c r="I46" s="62"/>
      <c r="J46" s="68"/>
      <c r="K46" s="44">
        <f>SUBTOTAL(101,Table32[Test Elapsed Time])</f>
        <v>3.3941337962962961E-2</v>
      </c>
    </row>
    <row r="47" spans="1:20" s="39" customFormat="1" x14ac:dyDescent="0.15">
      <c r="A47" s="52"/>
      <c r="B47" s="21"/>
      <c r="C47" s="52"/>
      <c r="D47" s="21"/>
      <c r="E47" s="52"/>
      <c r="F47" s="52"/>
      <c r="G47" s="52"/>
      <c r="H47" s="52"/>
      <c r="I47" s="52"/>
      <c r="J47" s="53"/>
      <c r="K47" s="24"/>
      <c r="L47" s="24"/>
      <c r="M47" s="44"/>
    </row>
    <row r="48" spans="1:20" s="39" customFormat="1" x14ac:dyDescent="0.15">
      <c r="A48" s="52"/>
      <c r="B48" s="21"/>
      <c r="C48" s="52"/>
      <c r="D48" s="21"/>
      <c r="E48" s="52"/>
      <c r="F48" s="52"/>
      <c r="G48" s="52"/>
      <c r="H48" s="52"/>
      <c r="I48" s="52"/>
      <c r="J48" s="53"/>
      <c r="K48" s="24"/>
      <c r="L48" s="24"/>
      <c r="M48" s="44"/>
    </row>
    <row r="49" spans="1:17" s="39" customFormat="1" x14ac:dyDescent="0.15">
      <c r="A49" s="52"/>
      <c r="B49" s="21"/>
      <c r="C49" s="52"/>
      <c r="D49" s="21"/>
      <c r="E49" s="52"/>
      <c r="F49" s="52"/>
      <c r="G49" s="52"/>
      <c r="H49" s="52"/>
      <c r="I49" s="52"/>
      <c r="J49" s="53"/>
      <c r="K49" s="24"/>
      <c r="L49" s="24"/>
      <c r="M49" s="44"/>
    </row>
    <row r="50" spans="1:17" s="39" customFormat="1" x14ac:dyDescent="0.15">
      <c r="A50" s="52"/>
      <c r="B50" s="21"/>
      <c r="C50" s="52"/>
      <c r="D50" s="21"/>
      <c r="E50" s="52"/>
      <c r="F50" s="52"/>
      <c r="G50" s="52"/>
      <c r="H50" s="52"/>
      <c r="I50" s="52"/>
      <c r="J50" s="53"/>
      <c r="K50" s="24"/>
      <c r="L50" s="24"/>
      <c r="M50" s="44"/>
    </row>
    <row r="51" spans="1:17" s="39" customFormat="1" x14ac:dyDescent="0.15">
      <c r="A51" s="52"/>
      <c r="B51" s="21"/>
      <c r="C51" s="52"/>
      <c r="D51" s="21"/>
      <c r="E51" s="52"/>
      <c r="F51" s="52"/>
      <c r="G51" s="52"/>
      <c r="H51" s="52"/>
      <c r="I51" s="52"/>
      <c r="J51" s="53"/>
      <c r="K51" s="24"/>
      <c r="L51" s="24"/>
      <c r="M51" s="44"/>
    </row>
    <row r="52" spans="1:17" s="39" customFormat="1" x14ac:dyDescent="0.15">
      <c r="A52" s="52"/>
      <c r="B52" s="21"/>
      <c r="C52" s="52"/>
      <c r="D52" s="21"/>
      <c r="E52" s="52"/>
      <c r="F52" s="52"/>
      <c r="G52" s="52"/>
      <c r="H52" s="52"/>
      <c r="I52" s="52"/>
      <c r="J52" s="53"/>
      <c r="K52" s="24"/>
      <c r="L52" s="24"/>
      <c r="M52" s="44"/>
    </row>
    <row r="53" spans="1:17" s="39" customFormat="1" x14ac:dyDescent="0.15">
      <c r="A53" s="52"/>
      <c r="B53" s="21"/>
      <c r="C53" s="52"/>
      <c r="D53" s="21"/>
      <c r="E53" s="52"/>
      <c r="F53" s="52"/>
      <c r="G53" s="52"/>
      <c r="H53" s="52"/>
      <c r="I53" s="52"/>
      <c r="J53" s="53"/>
      <c r="K53" s="24"/>
      <c r="L53" s="24"/>
      <c r="M53" s="44"/>
    </row>
    <row r="54" spans="1:17" s="39" customFormat="1" x14ac:dyDescent="0.15">
      <c r="A54" s="52"/>
      <c r="B54" s="21"/>
      <c r="C54" s="52"/>
      <c r="D54" s="21"/>
      <c r="E54" s="52"/>
      <c r="F54" s="52"/>
      <c r="G54" s="52"/>
      <c r="H54" s="52"/>
      <c r="I54" s="52"/>
      <c r="J54" s="53"/>
      <c r="K54" s="24"/>
      <c r="L54" s="24"/>
      <c r="M54" s="44"/>
    </row>
    <row r="55" spans="1:17" s="39" customFormat="1" x14ac:dyDescent="0.15">
      <c r="A55" s="52"/>
      <c r="B55" s="21"/>
      <c r="C55" s="52"/>
      <c r="D55" s="21"/>
      <c r="E55" s="52"/>
      <c r="F55" s="52"/>
      <c r="G55" s="52"/>
      <c r="H55" s="52"/>
      <c r="I55" s="52"/>
      <c r="J55" s="53"/>
      <c r="K55" s="24"/>
      <c r="L55" s="24"/>
      <c r="M55" s="44"/>
    </row>
    <row r="56" spans="1:17" s="39" customFormat="1" x14ac:dyDescent="0.15">
      <c r="A56" s="52"/>
      <c r="B56" s="21"/>
      <c r="C56" s="52"/>
      <c r="D56" s="21"/>
      <c r="E56" s="52"/>
      <c r="F56" s="52"/>
      <c r="G56" s="52"/>
      <c r="H56" s="52"/>
      <c r="I56" s="52"/>
      <c r="J56" s="53"/>
      <c r="K56" s="24"/>
      <c r="L56" s="24"/>
      <c r="M56" s="44"/>
    </row>
    <row r="57" spans="1:17" s="39" customFormat="1" x14ac:dyDescent="0.15">
      <c r="A57" s="52"/>
      <c r="B57" s="21"/>
      <c r="C57" s="52"/>
      <c r="D57" s="21"/>
      <c r="E57" s="52"/>
      <c r="F57" s="52"/>
      <c r="G57" s="52"/>
      <c r="H57" s="52"/>
      <c r="I57" s="52"/>
      <c r="J57" s="53"/>
      <c r="K57" s="24"/>
      <c r="L57" s="24"/>
      <c r="M57" s="44"/>
    </row>
    <row r="58" spans="1:17" s="39" customFormat="1" x14ac:dyDescent="0.15">
      <c r="L58" s="24"/>
    </row>
    <row r="59" spans="1:17" s="39" customFormat="1" x14ac:dyDescent="0.15">
      <c r="A59" s="52"/>
      <c r="B59" s="21"/>
      <c r="C59" s="52"/>
      <c r="D59" s="21"/>
      <c r="E59" s="52"/>
      <c r="F59" s="52"/>
      <c r="G59" s="52"/>
      <c r="H59" s="52"/>
      <c r="I59" s="52"/>
      <c r="J59" s="53"/>
      <c r="K59" s="24"/>
      <c r="L59" s="24"/>
      <c r="M59" s="44"/>
    </row>
    <row r="60" spans="1:17" s="39" customFormat="1" x14ac:dyDescent="0.15">
      <c r="A60" s="52"/>
      <c r="B60" s="21"/>
      <c r="C60" s="52"/>
      <c r="D60" s="21"/>
      <c r="E60" s="52"/>
      <c r="F60" s="52"/>
      <c r="G60" s="52"/>
      <c r="H60" s="52"/>
      <c r="I60" s="52"/>
      <c r="J60" s="53"/>
      <c r="K60" s="24"/>
      <c r="L60" s="24"/>
      <c r="M60" s="44"/>
    </row>
    <row r="61" spans="1:17" x14ac:dyDescent="0.15">
      <c r="H61" s="9"/>
      <c r="I61" s="9"/>
      <c r="J61" s="9"/>
      <c r="K61" s="9"/>
      <c r="L61" s="9"/>
      <c r="M61" s="9"/>
      <c r="N61" s="9"/>
      <c r="O61" s="9"/>
      <c r="Q61" s="9"/>
    </row>
    <row r="62" spans="1:17" x14ac:dyDescent="0.15">
      <c r="E62" s="9"/>
      <c r="F62" s="9"/>
      <c r="G62" s="9"/>
      <c r="H62" s="9"/>
      <c r="I62" s="9"/>
      <c r="J62" s="9"/>
      <c r="K62" s="9"/>
      <c r="L62" s="9"/>
      <c r="M62" s="9"/>
      <c r="N62" s="9"/>
    </row>
    <row r="63" spans="1:17" x14ac:dyDescent="0.15">
      <c r="E63" s="9"/>
      <c r="F63" s="9"/>
      <c r="G63" s="9"/>
      <c r="H63" s="9"/>
      <c r="I63" s="9"/>
      <c r="J63" s="9"/>
      <c r="K63" s="9"/>
      <c r="L63" s="9"/>
      <c r="M63" s="9"/>
      <c r="N63" s="9"/>
    </row>
    <row r="64" spans="1:17" x14ac:dyDescent="0.15">
      <c r="E64" s="9"/>
      <c r="F64" s="9"/>
      <c r="G64" s="9"/>
      <c r="H64" s="9"/>
      <c r="I64" s="9"/>
      <c r="J64" s="9"/>
      <c r="K64" s="9"/>
      <c r="L64" s="9"/>
      <c r="M64" s="9"/>
      <c r="N64" s="9"/>
    </row>
    <row r="65" spans="1:16" x14ac:dyDescent="0.15">
      <c r="E65" s="9"/>
      <c r="F65" s="9"/>
      <c r="G65" s="9"/>
      <c r="H65" s="9"/>
      <c r="I65" s="9"/>
      <c r="J65" s="9"/>
      <c r="K65" s="9"/>
      <c r="L65" s="9"/>
      <c r="M65" s="9"/>
      <c r="N65" s="9"/>
    </row>
    <row r="66" spans="1:16" x14ac:dyDescent="0.15">
      <c r="E66" s="9"/>
      <c r="F66" s="9"/>
      <c r="G66" s="9"/>
      <c r="H66" s="9"/>
      <c r="I66" s="9"/>
      <c r="J66" s="9"/>
      <c r="K66" s="9"/>
      <c r="L66" s="9"/>
      <c r="M66" s="9"/>
      <c r="N66" s="9"/>
    </row>
    <row r="67" spans="1:16" x14ac:dyDescent="0.15">
      <c r="E67" s="9"/>
      <c r="F67" s="9"/>
      <c r="G67" s="9"/>
      <c r="H67" s="9"/>
      <c r="I67" s="9"/>
      <c r="J67" s="9"/>
      <c r="K67" s="9"/>
      <c r="L67" s="9"/>
      <c r="M67" s="9"/>
      <c r="N67" s="9"/>
    </row>
    <row r="68" spans="1:16" x14ac:dyDescent="0.15">
      <c r="E68" s="9"/>
      <c r="F68" s="9"/>
      <c r="G68" s="9"/>
      <c r="H68" s="9"/>
      <c r="I68" s="9"/>
      <c r="J68" s="9"/>
      <c r="K68" s="9"/>
      <c r="L68" s="9"/>
      <c r="M68" s="9"/>
      <c r="N68" s="9"/>
    </row>
    <row r="69" spans="1:16" x14ac:dyDescent="0.15">
      <c r="E69" s="9"/>
      <c r="F69" s="9"/>
      <c r="G69" s="9"/>
      <c r="H69" s="9"/>
      <c r="I69" s="9"/>
      <c r="J69" s="9"/>
      <c r="K69" s="9"/>
      <c r="L69" s="9"/>
      <c r="M69" s="9"/>
      <c r="N69" s="9"/>
    </row>
    <row r="70" spans="1:16" x14ac:dyDescent="0.15">
      <c r="H70" s="9"/>
      <c r="I70" s="9"/>
      <c r="J70" s="9"/>
      <c r="K70" s="9"/>
      <c r="L70" s="9"/>
      <c r="M70" s="9"/>
    </row>
    <row r="71" spans="1:16" s="9" customFormat="1" x14ac:dyDescent="0.15"/>
    <row r="72" spans="1:16" s="9" customFormat="1" x14ac:dyDescent="0.15"/>
    <row r="73" spans="1:16" x14ac:dyDescent="0.15">
      <c r="F73" s="9"/>
      <c r="G73" s="9"/>
      <c r="H73" s="9"/>
      <c r="I73" s="9"/>
      <c r="J73" s="9"/>
      <c r="K73" s="9"/>
    </row>
    <row r="74" spans="1:16" x14ac:dyDescent="0.15">
      <c r="A74" s="9"/>
      <c r="B74" s="9"/>
      <c r="C74" s="9"/>
    </row>
    <row r="75" spans="1:16" s="22" customFormat="1" x14ac:dyDescent="0.15"/>
    <row r="76" spans="1:16" s="22" customFormat="1" x14ac:dyDescent="0.15"/>
    <row r="77" spans="1:16" s="22" customFormat="1" x14ac:dyDescent="0.15"/>
    <row r="78" spans="1:16" s="22" customFormat="1" x14ac:dyDescent="0.15">
      <c r="A78" s="25" t="s">
        <v>52</v>
      </c>
      <c r="B78" s="25"/>
      <c r="C78" s="25"/>
      <c r="D78" s="25"/>
      <c r="E78" s="25"/>
      <c r="F78" s="25"/>
    </row>
    <row r="79" spans="1:16" s="22" customFormat="1" x14ac:dyDescent="0.15">
      <c r="D79"/>
      <c r="E79"/>
      <c r="F79"/>
      <c r="G79"/>
      <c r="H79"/>
      <c r="I79"/>
      <c r="J79"/>
      <c r="K79"/>
      <c r="L79"/>
      <c r="M79"/>
      <c r="N79"/>
      <c r="O79"/>
      <c r="P79"/>
    </row>
    <row r="80" spans="1:16" x14ac:dyDescent="0.15">
      <c r="A80" s="72" t="s">
        <v>50</v>
      </c>
      <c r="B80" s="73"/>
      <c r="C80" s="73"/>
      <c r="D80" s="73"/>
    </row>
    <row r="81" spans="1:18" x14ac:dyDescent="0.15">
      <c r="A81" s="72" t="s">
        <v>70</v>
      </c>
      <c r="B81" s="73"/>
      <c r="C81" s="73"/>
      <c r="D81" s="73"/>
    </row>
    <row r="82" spans="1:18" x14ac:dyDescent="0.15">
      <c r="A82" s="72" t="s">
        <v>51</v>
      </c>
      <c r="B82" s="73"/>
      <c r="C82" s="73"/>
      <c r="D82" s="73"/>
    </row>
    <row r="83" spans="1:18" s="39" customFormat="1" x14ac:dyDescent="0.15">
      <c r="A83" s="47" t="s">
        <v>32</v>
      </c>
      <c r="B83" s="47" t="s">
        <v>49</v>
      </c>
      <c r="C83" s="47"/>
      <c r="D83" s="47"/>
    </row>
    <row r="84" spans="1:18" s="39" customFormat="1" x14ac:dyDescent="0.15">
      <c r="A84" s="6" t="s">
        <v>33</v>
      </c>
      <c r="B84" s="13" t="s">
        <v>48</v>
      </c>
      <c r="C84" s="13"/>
      <c r="D84" s="14"/>
      <c r="E84" s="15"/>
      <c r="F84" s="13"/>
      <c r="G84" s="13"/>
      <c r="H84" s="13"/>
      <c r="I84" s="13"/>
      <c r="J84" s="13"/>
      <c r="K84" s="13"/>
      <c r="L84" s="13"/>
      <c r="M84" s="13"/>
      <c r="N84" s="13"/>
    </row>
    <row r="85" spans="1:18" x14ac:dyDescent="0.15">
      <c r="A85" s="19"/>
      <c r="B85" s="19"/>
      <c r="C85" s="19"/>
      <c r="D85" s="19"/>
      <c r="E85" s="19"/>
      <c r="F85" s="19"/>
      <c r="G85" s="19"/>
      <c r="H85" s="19"/>
      <c r="I85" s="19"/>
      <c r="J85" s="19"/>
      <c r="K85" s="19"/>
      <c r="L85" s="19"/>
      <c r="M85" s="19"/>
      <c r="N85" s="19"/>
      <c r="O85" s="19"/>
      <c r="P85" s="19"/>
    </row>
    <row r="86" spans="1:18" x14ac:dyDescent="0.15">
      <c r="A86" s="8" t="s">
        <v>19</v>
      </c>
      <c r="B86" s="20" t="s">
        <v>30</v>
      </c>
      <c r="C86" s="13" t="s">
        <v>42</v>
      </c>
      <c r="D86" s="13" t="s">
        <v>43</v>
      </c>
      <c r="E86" s="8" t="s">
        <v>10</v>
      </c>
      <c r="F86" s="8" t="s">
        <v>1</v>
      </c>
      <c r="G86" s="33" t="s">
        <v>31</v>
      </c>
      <c r="H86" s="19"/>
      <c r="I86" s="19"/>
      <c r="J86" s="19"/>
      <c r="K86" s="19"/>
      <c r="L86" s="19"/>
      <c r="M86" s="19"/>
      <c r="N86" s="19"/>
      <c r="O86" s="19"/>
      <c r="P86" s="19"/>
      <c r="Q86" s="19"/>
      <c r="R86" s="19"/>
    </row>
    <row r="87" spans="1:18" x14ac:dyDescent="0.15">
      <c r="A87" s="40">
        <v>200000000</v>
      </c>
      <c r="B87" s="44">
        <v>1.3620717592592593E-3</v>
      </c>
      <c r="C87" s="49">
        <f t="shared" ref="C87:C96" si="14">A87/(HOUR(B87)*60*60+MINUTE(B87)*60+SECOND(B87))</f>
        <v>1694915.2542372881</v>
      </c>
      <c r="D87" s="44">
        <f t="shared" ref="D87:D96" si="15">B87/2</f>
        <v>6.8103587962962963E-4</v>
      </c>
      <c r="E87" s="40">
        <v>200000000</v>
      </c>
      <c r="F87" s="40">
        <v>200000000</v>
      </c>
      <c r="G87" s="44">
        <v>3.2676157407407406E-3</v>
      </c>
      <c r="H87" s="19"/>
      <c r="I87" s="19"/>
      <c r="J87" s="19"/>
      <c r="K87" s="19"/>
      <c r="L87" s="19"/>
      <c r="M87" s="19"/>
      <c r="N87" s="19"/>
      <c r="O87" s="19"/>
      <c r="P87" s="19"/>
      <c r="Q87" s="19"/>
      <c r="R87" s="19"/>
    </row>
    <row r="88" spans="1:18" x14ac:dyDescent="0.15">
      <c r="A88" s="40">
        <v>200000000</v>
      </c>
      <c r="B88" s="44">
        <v>1.3790162037037037E-3</v>
      </c>
      <c r="C88" s="49">
        <f t="shared" si="14"/>
        <v>1680672.2689075631</v>
      </c>
      <c r="D88" s="44">
        <f t="shared" si="15"/>
        <v>6.8950810185185185E-4</v>
      </c>
      <c r="E88" s="40">
        <v>200000000</v>
      </c>
      <c r="F88" s="40">
        <v>200000000</v>
      </c>
      <c r="G88" s="44">
        <v>3.307060185185185E-3</v>
      </c>
      <c r="H88" s="19"/>
      <c r="I88" s="19"/>
      <c r="J88" s="19"/>
      <c r="K88" s="19"/>
      <c r="L88" s="19"/>
      <c r="M88" s="19"/>
      <c r="N88" s="19"/>
      <c r="O88" s="19"/>
      <c r="P88" s="19"/>
      <c r="Q88" s="19"/>
      <c r="R88" s="19"/>
    </row>
    <row r="89" spans="1:18" x14ac:dyDescent="0.15">
      <c r="A89" s="40">
        <v>200000000</v>
      </c>
      <c r="B89" s="44">
        <v>1.413263888888889E-3</v>
      </c>
      <c r="C89" s="49">
        <f t="shared" si="14"/>
        <v>1639344.262295082</v>
      </c>
      <c r="D89" s="44">
        <f t="shared" si="15"/>
        <v>7.0663194444444452E-4</v>
      </c>
      <c r="E89" s="40">
        <v>200000000</v>
      </c>
      <c r="F89" s="40">
        <v>200000000</v>
      </c>
      <c r="G89" s="44">
        <v>3.3598611111111116E-3</v>
      </c>
      <c r="H89" s="19"/>
      <c r="I89" s="19"/>
      <c r="J89" s="19"/>
      <c r="K89" s="19"/>
      <c r="L89" s="19"/>
      <c r="M89" s="19"/>
      <c r="N89" s="19"/>
      <c r="O89" s="19"/>
      <c r="P89" s="19"/>
      <c r="Q89" s="19"/>
      <c r="R89" s="19"/>
    </row>
    <row r="90" spans="1:18" x14ac:dyDescent="0.15">
      <c r="A90" s="40">
        <v>200000000</v>
      </c>
      <c r="B90" s="44">
        <v>1.4270717592592592E-3</v>
      </c>
      <c r="C90" s="49">
        <f t="shared" si="14"/>
        <v>1626016.2601626017</v>
      </c>
      <c r="D90" s="44">
        <f t="shared" si="15"/>
        <v>7.1353587962962961E-4</v>
      </c>
      <c r="E90" s="40">
        <v>200000000</v>
      </c>
      <c r="F90" s="40">
        <v>200000000</v>
      </c>
      <c r="G90" s="44">
        <v>3.4295138888888895E-3</v>
      </c>
      <c r="H90" s="19"/>
      <c r="I90" s="19"/>
      <c r="J90" s="19"/>
      <c r="K90" s="19"/>
      <c r="L90" s="19"/>
      <c r="M90" s="19"/>
      <c r="N90" s="19"/>
      <c r="O90" s="19"/>
      <c r="P90" s="19"/>
      <c r="Q90" s="19"/>
      <c r="R90" s="19"/>
    </row>
    <row r="91" spans="1:18" x14ac:dyDescent="0.15">
      <c r="A91" s="40">
        <v>200000000</v>
      </c>
      <c r="B91" s="44">
        <v>1.4387847222222222E-3</v>
      </c>
      <c r="C91" s="49">
        <f t="shared" si="14"/>
        <v>1612903.2258064516</v>
      </c>
      <c r="D91" s="44">
        <f t="shared" si="15"/>
        <v>7.1939236111111108E-4</v>
      </c>
      <c r="E91" s="40">
        <v>200000000</v>
      </c>
      <c r="F91" s="40">
        <v>200000000</v>
      </c>
      <c r="G91" s="44">
        <v>3.4448495370370366E-3</v>
      </c>
      <c r="H91" s="19"/>
      <c r="I91" s="19"/>
      <c r="J91" s="19"/>
      <c r="K91" s="19"/>
      <c r="L91" s="19"/>
      <c r="M91" s="19"/>
      <c r="N91" s="19"/>
      <c r="O91" s="19"/>
      <c r="P91" s="19"/>
      <c r="Q91" s="19"/>
      <c r="R91" s="19"/>
    </row>
    <row r="92" spans="1:18" x14ac:dyDescent="0.15">
      <c r="A92" s="40">
        <v>200000000</v>
      </c>
      <c r="B92" s="44">
        <v>1.4533217592592592E-3</v>
      </c>
      <c r="C92" s="49">
        <f t="shared" si="14"/>
        <v>1587301.5873015872</v>
      </c>
      <c r="D92" s="44">
        <f t="shared" si="15"/>
        <v>7.2666087962962962E-4</v>
      </c>
      <c r="E92" s="40">
        <v>200000000</v>
      </c>
      <c r="F92" s="40">
        <v>200000000</v>
      </c>
      <c r="G92" s="44">
        <v>3.454050925925926E-3</v>
      </c>
      <c r="H92" s="19"/>
      <c r="I92" s="19"/>
      <c r="J92" s="19"/>
      <c r="K92" s="19"/>
      <c r="L92" s="19"/>
      <c r="M92" s="19"/>
      <c r="N92" s="19"/>
      <c r="O92" s="19"/>
      <c r="P92" s="19"/>
      <c r="Q92" s="19"/>
      <c r="R92" s="19"/>
    </row>
    <row r="93" spans="1:18" x14ac:dyDescent="0.15">
      <c r="A93" s="40">
        <v>200000000</v>
      </c>
      <c r="B93" s="44">
        <v>1.4289814814814814E-3</v>
      </c>
      <c r="C93" s="49">
        <f t="shared" si="14"/>
        <v>1626016.2601626017</v>
      </c>
      <c r="D93" s="44">
        <f t="shared" si="15"/>
        <v>7.1449074074074069E-4</v>
      </c>
      <c r="E93" s="40">
        <v>200000000</v>
      </c>
      <c r="F93" s="40">
        <v>200000000</v>
      </c>
      <c r="G93" s="44">
        <v>3.4485069444444446E-3</v>
      </c>
      <c r="H93" s="19"/>
      <c r="I93" s="19"/>
      <c r="J93" s="19"/>
      <c r="K93" s="19"/>
      <c r="L93" s="19"/>
      <c r="M93" s="19"/>
      <c r="N93" s="19"/>
      <c r="O93" s="19"/>
      <c r="P93" s="19"/>
      <c r="Q93" s="19"/>
      <c r="R93" s="19"/>
    </row>
    <row r="94" spans="1:18" x14ac:dyDescent="0.15">
      <c r="A94" s="40">
        <v>200000000</v>
      </c>
      <c r="B94" s="44">
        <v>1.4432523148148147E-3</v>
      </c>
      <c r="C94" s="49">
        <f t="shared" si="14"/>
        <v>1600000</v>
      </c>
      <c r="D94" s="44">
        <f t="shared" si="15"/>
        <v>7.2162615740740737E-4</v>
      </c>
      <c r="E94" s="40">
        <v>200000000</v>
      </c>
      <c r="F94" s="40">
        <v>200000000</v>
      </c>
      <c r="G94" s="44">
        <v>3.4854629629629628E-3</v>
      </c>
      <c r="H94" s="19"/>
      <c r="I94" s="19"/>
      <c r="J94" s="19"/>
      <c r="K94" s="19"/>
      <c r="L94" s="19"/>
      <c r="M94" s="19"/>
      <c r="N94" s="19"/>
      <c r="O94" s="19"/>
      <c r="P94" s="19"/>
      <c r="Q94" s="19"/>
      <c r="R94" s="19"/>
    </row>
    <row r="95" spans="1:18" x14ac:dyDescent="0.15">
      <c r="A95" s="40">
        <v>200000000</v>
      </c>
      <c r="B95" s="44">
        <v>1.4739699074074076E-3</v>
      </c>
      <c r="C95" s="49">
        <f t="shared" si="14"/>
        <v>1574803.1496062991</v>
      </c>
      <c r="D95" s="44">
        <f t="shared" si="15"/>
        <v>7.3698495370370378E-4</v>
      </c>
      <c r="E95" s="40">
        <v>200000000</v>
      </c>
      <c r="F95" s="40">
        <v>200000000</v>
      </c>
      <c r="G95" s="44">
        <v>3.524791666666667E-3</v>
      </c>
      <c r="H95" s="19"/>
      <c r="I95" s="19"/>
      <c r="J95" s="19"/>
      <c r="K95" s="19"/>
      <c r="L95" s="19"/>
      <c r="M95" s="19"/>
      <c r="N95" s="19"/>
      <c r="O95" s="19"/>
      <c r="P95" s="19"/>
      <c r="Q95" s="19"/>
      <c r="R95" s="19"/>
    </row>
    <row r="96" spans="1:18" x14ac:dyDescent="0.15">
      <c r="A96" s="40">
        <v>200000000</v>
      </c>
      <c r="B96" s="44">
        <v>1.4268287037037036E-3</v>
      </c>
      <c r="C96" s="49">
        <f t="shared" si="14"/>
        <v>1626016.2601626017</v>
      </c>
      <c r="D96" s="44">
        <f t="shared" si="15"/>
        <v>7.134143518518518E-4</v>
      </c>
      <c r="E96" s="40">
        <v>200000000</v>
      </c>
      <c r="F96" s="40">
        <v>200000000</v>
      </c>
      <c r="G96" s="44">
        <v>3.4241319444444445E-3</v>
      </c>
      <c r="H96" s="19"/>
      <c r="I96" s="19"/>
      <c r="J96" s="19"/>
      <c r="K96" s="19"/>
      <c r="L96" s="19"/>
      <c r="M96" s="19"/>
      <c r="N96" s="19"/>
      <c r="O96" s="19"/>
      <c r="P96" s="19"/>
      <c r="Q96" s="19"/>
      <c r="R96" s="19"/>
    </row>
    <row r="97" spans="1:18" x14ac:dyDescent="0.15">
      <c r="A97" s="18"/>
      <c r="B97" s="42">
        <f>SUBTOTAL(101,Table26[API Call Elapsed Time])</f>
        <v>1.4246562500000001E-3</v>
      </c>
      <c r="C97" s="49">
        <f>SUBTOTAL(109,Table26[Get RPS / One Thread])</f>
        <v>16267988.528642075</v>
      </c>
      <c r="D97" s="42">
        <f>SUBTOTAL(101,Table26[Get API Call Elapsed Time / 100,000,000 Attemps / One Thread])</f>
        <v>7.1232812500000007E-4</v>
      </c>
      <c r="E97" s="43"/>
      <c r="F97" s="43"/>
      <c r="G97" s="44">
        <f>SUBTOTAL(101,Table26[Test Elapsed Time])</f>
        <v>3.4145844907407406E-3</v>
      </c>
      <c r="H97" s="22"/>
      <c r="I97" s="19"/>
      <c r="J97" s="19"/>
      <c r="K97" s="19"/>
      <c r="L97" s="19"/>
      <c r="M97" s="19"/>
      <c r="N97" s="19"/>
      <c r="O97" s="19"/>
      <c r="P97" s="19"/>
      <c r="Q97" s="19"/>
      <c r="R97" s="19"/>
    </row>
    <row r="98" spans="1:18" x14ac:dyDescent="0.15">
      <c r="A98" s="24"/>
      <c r="B98" s="21"/>
      <c r="C98" s="49"/>
      <c r="D98" s="7"/>
      <c r="E98" s="7"/>
      <c r="F98" s="7"/>
      <c r="G98" s="22"/>
      <c r="H98" s="22"/>
      <c r="I98" s="22"/>
      <c r="J98" s="22"/>
      <c r="K98" s="22"/>
      <c r="L98" s="22"/>
      <c r="M98" s="22"/>
      <c r="N98" s="22"/>
      <c r="O98" s="22"/>
      <c r="P98" s="22"/>
    </row>
    <row r="99" spans="1:18" x14ac:dyDescent="0.15">
      <c r="A99" s="19"/>
      <c r="B99" s="19"/>
      <c r="C99" s="19"/>
      <c r="D99" s="19"/>
      <c r="E99" s="19"/>
      <c r="F99" s="19"/>
      <c r="K99" s="19"/>
      <c r="L99" s="19"/>
      <c r="M99" s="19"/>
      <c r="N99" s="19"/>
      <c r="O99" s="19"/>
      <c r="P99" s="19"/>
    </row>
  </sheetData>
  <mergeCells count="6">
    <mergeCell ref="A82:D82"/>
    <mergeCell ref="A3:D3"/>
    <mergeCell ref="A4:D4"/>
    <mergeCell ref="A5:D5"/>
    <mergeCell ref="A80:D80"/>
    <mergeCell ref="A81:D81"/>
  </mergeCells>
  <phoneticPr fontId="6" type="noConversion"/>
  <pageMargins left="0.7" right="0.7" top="0.75" bottom="0.75" header="0.3" footer="0.3"/>
  <pageSetup paperSize="9" orientation="portrait" r:id="rId1"/>
  <drawing r:id="rId2"/>
  <legacyDrawing r:id="rId3"/>
  <tableParts count="4">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1"/>
  <sheetViews>
    <sheetView workbookViewId="0"/>
  </sheetViews>
  <sheetFormatPr defaultColWidth="9.125" defaultRowHeight="13.5" x14ac:dyDescent="0.15"/>
  <cols>
    <col min="1" max="1" width="19.875" style="39" customWidth="1"/>
    <col min="2" max="2" width="26.5" style="39" customWidth="1"/>
    <col min="3" max="3" width="45.25" style="39" bestFit="1" customWidth="1"/>
    <col min="4" max="4" width="73.75" style="39" customWidth="1"/>
    <col min="5" max="6" width="31.375" style="39" bestFit="1" customWidth="1"/>
    <col min="7" max="7" width="19.25" style="39" bestFit="1" customWidth="1"/>
    <col min="8" max="8" width="26.75" style="39" customWidth="1"/>
    <col min="9" max="9" width="25.75" style="39" bestFit="1" customWidth="1"/>
    <col min="10" max="10" width="23" style="39" bestFit="1" customWidth="1"/>
    <col min="11" max="11" width="23.75" style="39" bestFit="1" customWidth="1"/>
    <col min="12" max="13" width="25.75" style="39" bestFit="1" customWidth="1"/>
    <col min="14" max="14" width="18.75" style="39" bestFit="1" customWidth="1"/>
    <col min="15" max="15" width="23.75" style="39" bestFit="1" customWidth="1"/>
    <col min="16" max="16" width="12" style="39" customWidth="1"/>
    <col min="17" max="17" width="16.875" style="39" bestFit="1" customWidth="1"/>
    <col min="18" max="18" width="14.125" style="39" bestFit="1" customWidth="1"/>
    <col min="19" max="19" width="22.625" style="39" bestFit="1" customWidth="1"/>
    <col min="20" max="20" width="62.75" style="39" bestFit="1" customWidth="1"/>
    <col min="21" max="21" width="14.125" style="39" bestFit="1" customWidth="1"/>
    <col min="22" max="22" width="12.125" style="39" bestFit="1" customWidth="1"/>
    <col min="23" max="23" width="12.25" style="39" bestFit="1" customWidth="1"/>
    <col min="24" max="24" width="9.125" style="39"/>
    <col min="25" max="25" width="19.25" style="39" bestFit="1" customWidth="1"/>
    <col min="26" max="16384" width="9.125" style="39"/>
  </cols>
  <sheetData>
    <row r="1" spans="1:11" x14ac:dyDescent="0.15">
      <c r="A1" s="25" t="s">
        <v>59</v>
      </c>
      <c r="B1" s="25"/>
      <c r="C1" s="25"/>
      <c r="D1" s="25"/>
      <c r="E1" s="25"/>
      <c r="F1" s="25"/>
      <c r="G1" s="25"/>
      <c r="H1" s="25"/>
    </row>
    <row r="3" spans="1:11" x14ac:dyDescent="0.15">
      <c r="A3" s="72" t="s">
        <v>61</v>
      </c>
      <c r="B3" s="73"/>
      <c r="C3" s="73"/>
      <c r="D3" s="73"/>
    </row>
    <row r="4" spans="1:11" x14ac:dyDescent="0.15">
      <c r="A4" s="72" t="s">
        <v>62</v>
      </c>
      <c r="B4" s="73"/>
      <c r="C4" s="73"/>
      <c r="D4" s="73"/>
    </row>
    <row r="5" spans="1:11" x14ac:dyDescent="0.15">
      <c r="A5" s="72" t="s">
        <v>63</v>
      </c>
      <c r="B5" s="73"/>
      <c r="C5" s="73"/>
      <c r="D5" s="73"/>
    </row>
    <row r="6" spans="1:11" x14ac:dyDescent="0.15">
      <c r="A6" s="51" t="s">
        <v>32</v>
      </c>
      <c r="B6" s="51" t="s">
        <v>64</v>
      </c>
      <c r="C6" s="51"/>
      <c r="D6" s="51"/>
    </row>
    <row r="7" spans="1:11" x14ac:dyDescent="0.15">
      <c r="A7" s="6" t="s">
        <v>33</v>
      </c>
      <c r="B7" s="13" t="s">
        <v>58</v>
      </c>
      <c r="C7" s="13"/>
      <c r="D7" s="14"/>
      <c r="E7" s="15"/>
      <c r="F7" s="13"/>
      <c r="G7" s="13"/>
      <c r="H7" s="13"/>
      <c r="I7" s="13"/>
      <c r="J7" s="13"/>
      <c r="K7" s="13"/>
    </row>
    <row r="8" spans="1:11" x14ac:dyDescent="0.15">
      <c r="A8" s="13"/>
      <c r="B8" s="13"/>
      <c r="C8" s="13"/>
      <c r="D8" s="14"/>
      <c r="E8" s="15"/>
      <c r="F8" s="13"/>
      <c r="G8" s="13"/>
      <c r="H8" s="13"/>
      <c r="I8" s="13"/>
      <c r="J8" s="13"/>
      <c r="K8" s="13"/>
    </row>
    <row r="9" spans="1:11" x14ac:dyDescent="0.15">
      <c r="A9" s="14" t="s">
        <v>23</v>
      </c>
      <c r="B9" s="20" t="s">
        <v>30</v>
      </c>
      <c r="C9" s="13" t="s">
        <v>42</v>
      </c>
      <c r="D9" s="20" t="s">
        <v>43</v>
      </c>
      <c r="E9" s="13" t="s">
        <v>6</v>
      </c>
      <c r="F9" s="13" t="s">
        <v>7</v>
      </c>
      <c r="G9" s="13" t="s">
        <v>2</v>
      </c>
      <c r="H9" s="13" t="s">
        <v>3</v>
      </c>
      <c r="I9" s="13" t="s">
        <v>1</v>
      </c>
      <c r="J9" s="13" t="s">
        <v>0</v>
      </c>
      <c r="K9" s="33" t="s">
        <v>31</v>
      </c>
    </row>
    <row r="10" spans="1:11" x14ac:dyDescent="0.15">
      <c r="A10" s="40">
        <v>200000000</v>
      </c>
      <c r="B10" s="44">
        <v>1.7866284722222223E-2</v>
      </c>
      <c r="C10" s="45">
        <f t="shared" ref="C10:C19" si="0">A10/(HOUR(B10)*60*60+MINUTE(B10)*60+SECOND(B10))</f>
        <v>129533.67875647669</v>
      </c>
      <c r="D10" s="44">
        <f t="shared" ref="D10:D19" si="1">B10/2</f>
        <v>8.9331423611111113E-3</v>
      </c>
      <c r="E10" s="40">
        <v>80410609</v>
      </c>
      <c r="F10" s="12">
        <f t="shared" ref="F10:F19" si="2">E10/A10</f>
        <v>0.402053045</v>
      </c>
      <c r="G10" s="40">
        <v>119589391</v>
      </c>
      <c r="H10" s="12">
        <f t="shared" ref="H10:H19" si="3">G10/A10</f>
        <v>0.59794695499999995</v>
      </c>
      <c r="I10" s="40">
        <v>80410609</v>
      </c>
      <c r="J10" s="12">
        <f t="shared" ref="J10:J19" si="4">I10/E10</f>
        <v>1</v>
      </c>
      <c r="K10" s="44">
        <v>3.4331793981481486E-2</v>
      </c>
    </row>
    <row r="11" spans="1:11" x14ac:dyDescent="0.15">
      <c r="A11" s="40">
        <v>200000000</v>
      </c>
      <c r="B11" s="44">
        <v>1.8200914351851852E-2</v>
      </c>
      <c r="C11" s="45">
        <f t="shared" si="0"/>
        <v>127145.58169103623</v>
      </c>
      <c r="D11" s="44">
        <f t="shared" si="1"/>
        <v>9.1004571759259259E-3</v>
      </c>
      <c r="E11" s="40">
        <v>83345296</v>
      </c>
      <c r="F11" s="12">
        <f t="shared" si="2"/>
        <v>0.41672648000000001</v>
      </c>
      <c r="G11" s="40">
        <v>116654704</v>
      </c>
      <c r="H11" s="12">
        <f t="shared" si="3"/>
        <v>0.58327351999999999</v>
      </c>
      <c r="I11" s="40">
        <v>83345296</v>
      </c>
      <c r="J11" s="12">
        <f t="shared" si="4"/>
        <v>1</v>
      </c>
      <c r="K11" s="44">
        <v>3.5562789351851851E-2</v>
      </c>
    </row>
    <row r="12" spans="1:11" x14ac:dyDescent="0.15">
      <c r="A12" s="40">
        <v>200000000</v>
      </c>
      <c r="B12" s="44">
        <v>1.7843287037037036E-2</v>
      </c>
      <c r="C12" s="45">
        <f t="shared" si="0"/>
        <v>129701.68612191959</v>
      </c>
      <c r="D12" s="44">
        <f t="shared" si="1"/>
        <v>8.921643518518518E-3</v>
      </c>
      <c r="E12" s="40">
        <v>100593300</v>
      </c>
      <c r="F12" s="12">
        <f t="shared" si="2"/>
        <v>0.50296649999999998</v>
      </c>
      <c r="G12" s="40">
        <v>99406700</v>
      </c>
      <c r="H12" s="12">
        <f t="shared" si="3"/>
        <v>0.49703350000000002</v>
      </c>
      <c r="I12" s="40">
        <v>100593300</v>
      </c>
      <c r="J12" s="12">
        <f t="shared" si="4"/>
        <v>1</v>
      </c>
      <c r="K12" s="44">
        <v>3.5918981481481482E-2</v>
      </c>
    </row>
    <row r="13" spans="1:11" x14ac:dyDescent="0.15">
      <c r="A13" s="40">
        <v>200000000</v>
      </c>
      <c r="B13" s="44">
        <v>1.8542546296296297E-2</v>
      </c>
      <c r="C13" s="45">
        <f t="shared" si="0"/>
        <v>124843.94506866416</v>
      </c>
      <c r="D13" s="44">
        <f t="shared" si="1"/>
        <v>9.2712731481481483E-3</v>
      </c>
      <c r="E13" s="40">
        <v>83645635</v>
      </c>
      <c r="F13" s="12">
        <f t="shared" si="2"/>
        <v>0.41822817499999998</v>
      </c>
      <c r="G13" s="40">
        <v>116354365</v>
      </c>
      <c r="H13" s="12">
        <f t="shared" si="3"/>
        <v>0.58177182500000002</v>
      </c>
      <c r="I13" s="40">
        <v>83645635</v>
      </c>
      <c r="J13" s="12">
        <f t="shared" si="4"/>
        <v>1</v>
      </c>
      <c r="K13" s="44">
        <v>3.6225451388888892E-2</v>
      </c>
    </row>
    <row r="14" spans="1:11" x14ac:dyDescent="0.15">
      <c r="A14" s="40">
        <v>200000000</v>
      </c>
      <c r="B14" s="44">
        <v>1.9093206018518518E-2</v>
      </c>
      <c r="C14" s="45">
        <f t="shared" si="0"/>
        <v>121212.12121212122</v>
      </c>
      <c r="D14" s="44">
        <f t="shared" si="1"/>
        <v>9.546603009259259E-3</v>
      </c>
      <c r="E14" s="40">
        <v>87590311</v>
      </c>
      <c r="F14" s="12">
        <f t="shared" si="2"/>
        <v>0.43795155499999999</v>
      </c>
      <c r="G14" s="40">
        <v>112409689</v>
      </c>
      <c r="H14" s="12">
        <f t="shared" si="3"/>
        <v>0.56204844499999995</v>
      </c>
      <c r="I14" s="40">
        <v>87590311</v>
      </c>
      <c r="J14" s="12">
        <f t="shared" si="4"/>
        <v>1</v>
      </c>
      <c r="K14" s="44">
        <v>3.6800381944444446E-2</v>
      </c>
    </row>
    <row r="15" spans="1:11" x14ac:dyDescent="0.15">
      <c r="A15" s="40">
        <v>200000000</v>
      </c>
      <c r="B15" s="44">
        <v>1.9385162037037038E-2</v>
      </c>
      <c r="C15" s="45">
        <f t="shared" si="0"/>
        <v>119402.98507462686</v>
      </c>
      <c r="D15" s="44">
        <f t="shared" si="1"/>
        <v>9.6925810185185188E-3</v>
      </c>
      <c r="E15" s="40">
        <v>87158486</v>
      </c>
      <c r="F15" s="12">
        <f t="shared" si="2"/>
        <v>0.43579243000000001</v>
      </c>
      <c r="G15" s="40">
        <v>112841514</v>
      </c>
      <c r="H15" s="12">
        <f t="shared" si="3"/>
        <v>0.56420756999999999</v>
      </c>
      <c r="I15" s="40">
        <v>87158486</v>
      </c>
      <c r="J15" s="12">
        <f t="shared" si="4"/>
        <v>1</v>
      </c>
      <c r="K15" s="44">
        <v>3.8546851851851853E-2</v>
      </c>
    </row>
    <row r="16" spans="1:11" x14ac:dyDescent="0.15">
      <c r="A16" s="40">
        <v>200000000</v>
      </c>
      <c r="B16" s="44">
        <v>1.9325798611111108E-2</v>
      </c>
      <c r="C16" s="45">
        <f t="shared" si="0"/>
        <v>119760.47904191617</v>
      </c>
      <c r="D16" s="44">
        <f t="shared" si="1"/>
        <v>9.6628993055555539E-3</v>
      </c>
      <c r="E16" s="40">
        <v>86900542</v>
      </c>
      <c r="F16" s="12">
        <f t="shared" si="2"/>
        <v>0.43450271000000001</v>
      </c>
      <c r="G16" s="40">
        <v>113099458</v>
      </c>
      <c r="H16" s="12">
        <f t="shared" si="3"/>
        <v>0.56549729000000004</v>
      </c>
      <c r="I16" s="40">
        <v>86900542</v>
      </c>
      <c r="J16" s="12">
        <f t="shared" si="4"/>
        <v>1</v>
      </c>
      <c r="K16" s="44">
        <v>3.8054618055555559E-2</v>
      </c>
    </row>
    <row r="17" spans="1:11" x14ac:dyDescent="0.15">
      <c r="A17" s="40">
        <v>200000000</v>
      </c>
      <c r="B17" s="44">
        <v>2.0428182870370369E-2</v>
      </c>
      <c r="C17" s="45">
        <f t="shared" si="0"/>
        <v>113314.44759206798</v>
      </c>
      <c r="D17" s="44">
        <f t="shared" si="1"/>
        <v>1.0214091435185185E-2</v>
      </c>
      <c r="E17" s="40">
        <v>86739083</v>
      </c>
      <c r="F17" s="12">
        <f t="shared" si="2"/>
        <v>0.43369541499999997</v>
      </c>
      <c r="G17" s="40">
        <v>113260917</v>
      </c>
      <c r="H17" s="12">
        <f t="shared" si="3"/>
        <v>0.56630458500000003</v>
      </c>
      <c r="I17" s="40">
        <v>86739083</v>
      </c>
      <c r="J17" s="12">
        <f t="shared" si="4"/>
        <v>1</v>
      </c>
      <c r="K17" s="44">
        <v>3.7989791666666668E-2</v>
      </c>
    </row>
    <row r="18" spans="1:11" x14ac:dyDescent="0.15">
      <c r="A18" s="40">
        <v>200000000</v>
      </c>
      <c r="B18" s="44">
        <v>1.9651493055555556E-2</v>
      </c>
      <c r="C18" s="45">
        <f t="shared" si="0"/>
        <v>117785.63015312132</v>
      </c>
      <c r="D18" s="44">
        <f t="shared" si="1"/>
        <v>9.8257465277777779E-3</v>
      </c>
      <c r="E18" s="40">
        <v>86631251</v>
      </c>
      <c r="F18" s="12">
        <f t="shared" si="2"/>
        <v>0.43315625499999999</v>
      </c>
      <c r="G18" s="40">
        <v>113368749</v>
      </c>
      <c r="H18" s="12">
        <f t="shared" si="3"/>
        <v>0.56684374500000001</v>
      </c>
      <c r="I18" s="40">
        <v>86631251</v>
      </c>
      <c r="J18" s="12">
        <f t="shared" si="4"/>
        <v>1</v>
      </c>
      <c r="K18" s="44">
        <v>3.7988159722222227E-2</v>
      </c>
    </row>
    <row r="19" spans="1:11" x14ac:dyDescent="0.15">
      <c r="A19" s="40">
        <v>200000000</v>
      </c>
      <c r="B19" s="44">
        <v>1.988409722222222E-2</v>
      </c>
      <c r="C19" s="45">
        <f t="shared" si="0"/>
        <v>116414.43538998836</v>
      </c>
      <c r="D19" s="44">
        <f t="shared" si="1"/>
        <v>9.9420486111111098E-3</v>
      </c>
      <c r="E19" s="40">
        <v>86664384</v>
      </c>
      <c r="F19" s="12">
        <f t="shared" si="2"/>
        <v>0.43332192000000003</v>
      </c>
      <c r="G19" s="40">
        <v>113335616</v>
      </c>
      <c r="H19" s="12">
        <f t="shared" si="3"/>
        <v>0.56667807999999997</v>
      </c>
      <c r="I19" s="40">
        <v>86664384</v>
      </c>
      <c r="J19" s="12">
        <f t="shared" si="4"/>
        <v>1</v>
      </c>
      <c r="K19" s="44">
        <v>3.7108182870370369E-2</v>
      </c>
    </row>
    <row r="20" spans="1:11" x14ac:dyDescent="0.15">
      <c r="A20" s="55"/>
      <c r="B20" s="56"/>
      <c r="C20" s="55">
        <f>SUBTOTAL(109,Table715[Get RPS / One Thread])</f>
        <v>1219114.9901019386</v>
      </c>
      <c r="D20" s="44">
        <f>SUBTOTAL(101,Table715[Get API Call Elapsed Time / 100,000,000 Attemps / One Thread])</f>
        <v>9.5110486111111107E-3</v>
      </c>
      <c r="E20" s="55"/>
      <c r="F20" s="58"/>
      <c r="G20" s="55"/>
      <c r="H20" s="58"/>
      <c r="I20" s="55"/>
      <c r="J20" s="58"/>
      <c r="K20" s="59">
        <f>SUBTOTAL(101,Table715[Test Elapsed Time])</f>
        <v>3.6852700231481482E-2</v>
      </c>
    </row>
    <row r="21" spans="1:11" x14ac:dyDescent="0.15">
      <c r="A21" s="13"/>
      <c r="B21" s="14"/>
      <c r="C21" s="49"/>
      <c r="D21" s="14"/>
      <c r="E21" s="7"/>
      <c r="F21" s="14"/>
      <c r="G21" s="7"/>
      <c r="H21" s="14"/>
      <c r="I21" s="7"/>
      <c r="J21" s="13"/>
      <c r="K21" s="13"/>
    </row>
    <row r="22" spans="1:11" x14ac:dyDescent="0.15">
      <c r="A22" s="20" t="s">
        <v>20</v>
      </c>
      <c r="B22" s="20" t="s">
        <v>30</v>
      </c>
      <c r="C22" s="20" t="s">
        <v>40</v>
      </c>
      <c r="D22" s="20" t="s">
        <v>44</v>
      </c>
      <c r="E22" s="20" t="s">
        <v>8</v>
      </c>
      <c r="F22" s="33" t="s">
        <v>31</v>
      </c>
      <c r="G22" s="13"/>
      <c r="H22" s="13"/>
      <c r="I22" s="13"/>
      <c r="J22" s="13"/>
      <c r="K22" s="13"/>
    </row>
    <row r="23" spans="1:11" x14ac:dyDescent="0.15">
      <c r="A23" s="40">
        <v>300000000</v>
      </c>
      <c r="B23" s="44">
        <v>2.8957511574074071E-2</v>
      </c>
      <c r="C23" s="45">
        <f t="shared" ref="C23:C32" si="5">A23/(HOUR(B23)*60*60+MINUTE(B23)*60+SECOND(B23))</f>
        <v>119904.07673860912</v>
      </c>
      <c r="D23" s="44">
        <f t="shared" ref="D23:D32" si="6">B23/3</f>
        <v>9.652503858024691E-3</v>
      </c>
      <c r="E23" s="40">
        <v>300000000</v>
      </c>
      <c r="F23" s="44">
        <v>4.4913194444444443E-2</v>
      </c>
      <c r="H23" s="13"/>
      <c r="I23" s="13"/>
      <c r="J23" s="13"/>
      <c r="K23" s="13"/>
    </row>
    <row r="24" spans="1:11" x14ac:dyDescent="0.15">
      <c r="A24" s="40">
        <v>300000000</v>
      </c>
      <c r="B24" s="44">
        <v>2.8543587962962965E-2</v>
      </c>
      <c r="C24" s="45">
        <f t="shared" si="5"/>
        <v>121654.50121654502</v>
      </c>
      <c r="D24" s="44">
        <f t="shared" si="6"/>
        <v>9.5145293209876556E-3</v>
      </c>
      <c r="E24" s="40">
        <v>300000000</v>
      </c>
      <c r="F24" s="44">
        <v>4.5843344907407407E-2</v>
      </c>
      <c r="G24" s="13"/>
      <c r="H24" s="13"/>
      <c r="I24" s="13"/>
      <c r="J24" s="13"/>
      <c r="K24" s="13"/>
    </row>
    <row r="25" spans="1:11" x14ac:dyDescent="0.15">
      <c r="A25" s="40">
        <v>300000000</v>
      </c>
      <c r="B25" s="44">
        <v>2.8128865740740739E-2</v>
      </c>
      <c r="C25" s="45">
        <f t="shared" si="5"/>
        <v>123456.79012345678</v>
      </c>
      <c r="D25" s="44">
        <f t="shared" si="6"/>
        <v>9.376288580246913E-3</v>
      </c>
      <c r="E25" s="40">
        <v>300000000</v>
      </c>
      <c r="F25" s="44">
        <v>4.6036064814814814E-2</v>
      </c>
      <c r="G25" s="13"/>
      <c r="H25" s="13"/>
      <c r="I25" s="13"/>
      <c r="J25" s="13"/>
      <c r="K25" s="13"/>
    </row>
    <row r="26" spans="1:11" x14ac:dyDescent="0.15">
      <c r="A26" s="40">
        <v>300000000</v>
      </c>
      <c r="B26" s="44">
        <v>2.804267361111111E-2</v>
      </c>
      <c r="C26" s="45">
        <f t="shared" si="5"/>
        <v>123813.45439537763</v>
      </c>
      <c r="D26" s="44">
        <f t="shared" si="6"/>
        <v>9.3475578703703707E-3</v>
      </c>
      <c r="E26" s="40">
        <v>300000000</v>
      </c>
      <c r="F26" s="44">
        <v>4.6443032407407409E-2</v>
      </c>
      <c r="G26" s="13"/>
      <c r="H26" s="13"/>
      <c r="I26" s="13"/>
      <c r="J26" s="13"/>
      <c r="K26" s="13"/>
    </row>
    <row r="27" spans="1:11" x14ac:dyDescent="0.15">
      <c r="A27" s="40">
        <v>300000000</v>
      </c>
      <c r="B27" s="44">
        <v>2.8477314814814816E-2</v>
      </c>
      <c r="C27" s="45">
        <f t="shared" si="5"/>
        <v>121951.21951219512</v>
      </c>
      <c r="D27" s="44">
        <f t="shared" si="6"/>
        <v>9.4924382716049388E-3</v>
      </c>
      <c r="E27" s="40">
        <v>300000000</v>
      </c>
      <c r="F27" s="44">
        <v>4.6551550925925923E-2</v>
      </c>
      <c r="G27" s="13"/>
      <c r="H27" s="13"/>
      <c r="I27" s="13"/>
      <c r="J27" s="13"/>
      <c r="K27" s="13"/>
    </row>
    <row r="28" spans="1:11" x14ac:dyDescent="0.15">
      <c r="A28" s="40">
        <v>300000000</v>
      </c>
      <c r="B28" s="44">
        <v>2.8727372685185184E-2</v>
      </c>
      <c r="C28" s="45">
        <f t="shared" si="5"/>
        <v>120870.26591458502</v>
      </c>
      <c r="D28" s="44">
        <f t="shared" si="6"/>
        <v>9.5757908950617285E-3</v>
      </c>
      <c r="E28" s="40">
        <v>300000000</v>
      </c>
      <c r="F28" s="44">
        <v>4.6165740740740736E-2</v>
      </c>
      <c r="G28" s="13"/>
      <c r="H28" s="13"/>
      <c r="I28" s="13"/>
      <c r="J28" s="13"/>
      <c r="K28" s="13"/>
    </row>
    <row r="29" spans="1:11" x14ac:dyDescent="0.15">
      <c r="A29" s="40">
        <v>300000000</v>
      </c>
      <c r="B29" s="44">
        <v>2.7924212962962963E-2</v>
      </c>
      <c r="C29" s="45">
        <f t="shared" si="5"/>
        <v>124326.56444260257</v>
      </c>
      <c r="D29" s="44">
        <f t="shared" si="6"/>
        <v>9.3080709876543211E-3</v>
      </c>
      <c r="E29" s="40">
        <v>300000000</v>
      </c>
      <c r="F29" s="44">
        <v>4.5039525462962963E-2</v>
      </c>
      <c r="G29" s="13"/>
      <c r="H29" s="13"/>
      <c r="I29" s="13"/>
      <c r="J29" s="13"/>
      <c r="K29" s="13"/>
    </row>
    <row r="30" spans="1:11" x14ac:dyDescent="0.15">
      <c r="A30" s="40">
        <v>300000000</v>
      </c>
      <c r="B30" s="44">
        <v>2.8224074074074072E-2</v>
      </c>
      <c r="C30" s="45">
        <f t="shared" si="5"/>
        <v>123001.23001230012</v>
      </c>
      <c r="D30" s="44">
        <f t="shared" si="6"/>
        <v>9.4080246913580239E-3</v>
      </c>
      <c r="E30" s="40">
        <v>300000000</v>
      </c>
      <c r="F30" s="44">
        <v>4.5873483796296299E-2</v>
      </c>
      <c r="G30" s="13"/>
      <c r="H30" s="13"/>
      <c r="I30" s="13"/>
      <c r="J30" s="13"/>
      <c r="K30" s="13"/>
    </row>
    <row r="31" spans="1:11" x14ac:dyDescent="0.15">
      <c r="A31" s="40">
        <v>300000000</v>
      </c>
      <c r="B31" s="44">
        <v>2.7178252314814813E-2</v>
      </c>
      <c r="C31" s="45">
        <f t="shared" si="5"/>
        <v>127768.31345826235</v>
      </c>
      <c r="D31" s="44">
        <f t="shared" si="6"/>
        <v>9.0594174382716049E-3</v>
      </c>
      <c r="E31" s="40">
        <v>300000000</v>
      </c>
      <c r="F31" s="44">
        <v>4.4576585648148148E-2</v>
      </c>
      <c r="G31" s="13"/>
      <c r="H31" s="13"/>
      <c r="I31" s="13"/>
      <c r="J31" s="13"/>
      <c r="K31" s="13"/>
    </row>
    <row r="32" spans="1:11" x14ac:dyDescent="0.15">
      <c r="A32" s="40">
        <v>300000000</v>
      </c>
      <c r="B32" s="44">
        <v>2.6489814814814813E-2</v>
      </c>
      <c r="C32" s="45">
        <f t="shared" si="5"/>
        <v>131061.59895150721</v>
      </c>
      <c r="D32" s="44">
        <f t="shared" si="6"/>
        <v>8.8299382716049372E-3</v>
      </c>
      <c r="E32" s="40">
        <v>300000000</v>
      </c>
      <c r="F32" s="44">
        <v>4.3931643518518519E-2</v>
      </c>
      <c r="G32" s="13"/>
      <c r="H32" s="13"/>
      <c r="I32" s="13"/>
      <c r="J32" s="13"/>
      <c r="K32" s="13"/>
    </row>
    <row r="33" spans="1:11" x14ac:dyDescent="0.15">
      <c r="A33" s="55"/>
      <c r="B33" s="56"/>
      <c r="C33" s="57">
        <f>SUBTOTAL(109,Table916[Update RPS / Thread])</f>
        <v>1237808.0147654407</v>
      </c>
      <c r="D33" s="56">
        <f>SUBTOTAL(101,Table916[Update API Call Elapsed Time / 100,000,000 Attemps / One Thread])</f>
        <v>9.3564560185185174E-3</v>
      </c>
      <c r="E33" s="55"/>
      <c r="F33" s="44">
        <f>SUBTOTAL(101,Table916[Test Elapsed Time])</f>
        <v>4.553741666666667E-2</v>
      </c>
      <c r="G33" s="13"/>
      <c r="H33" s="13"/>
      <c r="I33" s="13"/>
      <c r="J33" s="13"/>
      <c r="K33" s="13"/>
    </row>
    <row r="34" spans="1:11" x14ac:dyDescent="0.15">
      <c r="A34" s="13"/>
      <c r="B34" s="14"/>
      <c r="C34" s="49"/>
      <c r="D34" s="14"/>
      <c r="E34" s="7"/>
      <c r="F34" s="14"/>
      <c r="G34" s="7"/>
      <c r="H34" s="14"/>
      <c r="I34" s="7"/>
      <c r="J34" s="13"/>
      <c r="K34" s="13"/>
    </row>
    <row r="35" spans="1:11" x14ac:dyDescent="0.15">
      <c r="A35" s="14" t="s">
        <v>21</v>
      </c>
      <c r="B35" s="20" t="s">
        <v>30</v>
      </c>
      <c r="C35" s="20" t="s">
        <v>41</v>
      </c>
      <c r="D35" s="20" t="s">
        <v>45</v>
      </c>
      <c r="E35" s="13" t="s">
        <v>4</v>
      </c>
      <c r="F35" s="13" t="s">
        <v>5</v>
      </c>
      <c r="G35" s="13" t="s">
        <v>2</v>
      </c>
      <c r="H35" s="13" t="s">
        <v>3</v>
      </c>
      <c r="I35" s="33" t="s">
        <v>31</v>
      </c>
    </row>
    <row r="36" spans="1:11" x14ac:dyDescent="0.15">
      <c r="A36" s="40">
        <v>400000000</v>
      </c>
      <c r="B36" s="44">
        <v>2.9104004629629632E-2</v>
      </c>
      <c r="C36" s="45">
        <f t="shared" ref="C36:C45" si="7">A36/(HOUR(B36)*60*60+MINUTE(B36)*60+SECOND(B36))</f>
        <v>159045.72564612326</v>
      </c>
      <c r="D36" s="44">
        <f t="shared" ref="D36:D45" si="8">B36/4</f>
        <v>7.2760011574074081E-3</v>
      </c>
      <c r="E36" s="40">
        <v>175239726</v>
      </c>
      <c r="F36" s="12">
        <f t="shared" ref="F36:F45" si="9">E36/A36</f>
        <v>0.43809931499999999</v>
      </c>
      <c r="G36" s="40">
        <v>224760274</v>
      </c>
      <c r="H36" s="12">
        <f t="shared" ref="H36:H45" si="10">G36/A36</f>
        <v>0.56190068500000001</v>
      </c>
      <c r="I36" s="44">
        <v>4.5422361111111115E-2</v>
      </c>
    </row>
    <row r="37" spans="1:11" x14ac:dyDescent="0.15">
      <c r="A37" s="40">
        <v>400000000</v>
      </c>
      <c r="B37" s="44">
        <v>2.5906192129629625E-2</v>
      </c>
      <c r="C37" s="45">
        <f t="shared" si="7"/>
        <v>178731.00983020553</v>
      </c>
      <c r="D37" s="44">
        <f t="shared" si="8"/>
        <v>6.4765480324074061E-3</v>
      </c>
      <c r="E37" s="40">
        <v>174565773</v>
      </c>
      <c r="F37" s="12">
        <f t="shared" si="9"/>
        <v>0.4364144325</v>
      </c>
      <c r="G37" s="40">
        <v>225434227</v>
      </c>
      <c r="H37" s="12">
        <f t="shared" si="10"/>
        <v>0.5635855675</v>
      </c>
      <c r="I37" s="44">
        <v>4.6333553240740739E-2</v>
      </c>
    </row>
    <row r="38" spans="1:11" x14ac:dyDescent="0.15">
      <c r="A38" s="40">
        <v>400000000</v>
      </c>
      <c r="B38" s="44">
        <v>2.688956018518519E-2</v>
      </c>
      <c r="C38" s="45">
        <f t="shared" si="7"/>
        <v>172191.13215669393</v>
      </c>
      <c r="D38" s="44">
        <f t="shared" si="8"/>
        <v>6.7223900462962975E-3</v>
      </c>
      <c r="E38" s="40">
        <v>171785428</v>
      </c>
      <c r="F38" s="12">
        <f t="shared" si="9"/>
        <v>0.42946357000000002</v>
      </c>
      <c r="G38" s="40">
        <v>228214572</v>
      </c>
      <c r="H38" s="12">
        <f t="shared" si="10"/>
        <v>0.57053642999999998</v>
      </c>
      <c r="I38" s="44">
        <v>4.5618576388888887E-2</v>
      </c>
    </row>
    <row r="39" spans="1:11" x14ac:dyDescent="0.15">
      <c r="A39" s="40">
        <v>400000000</v>
      </c>
      <c r="B39" s="44">
        <v>2.7644548611111111E-2</v>
      </c>
      <c r="C39" s="45">
        <f t="shared" si="7"/>
        <v>167504.18760469012</v>
      </c>
      <c r="D39" s="44">
        <f t="shared" si="8"/>
        <v>6.9111371527777778E-3</v>
      </c>
      <c r="E39" s="40">
        <v>170509229</v>
      </c>
      <c r="F39" s="12">
        <f t="shared" si="9"/>
        <v>0.42627307250000002</v>
      </c>
      <c r="G39" s="40">
        <v>229490771</v>
      </c>
      <c r="H39" s="12">
        <f t="shared" si="10"/>
        <v>0.57372692749999998</v>
      </c>
      <c r="I39" s="44">
        <v>4.435292824074074E-2</v>
      </c>
    </row>
    <row r="40" spans="1:11" x14ac:dyDescent="0.15">
      <c r="A40" s="40">
        <v>400000000</v>
      </c>
      <c r="B40" s="44">
        <v>2.674162037037037E-2</v>
      </c>
      <c r="C40" s="45">
        <f t="shared" si="7"/>
        <v>173160.17316017317</v>
      </c>
      <c r="D40" s="44">
        <f t="shared" si="8"/>
        <v>6.6854050925925926E-3</v>
      </c>
      <c r="E40" s="40">
        <v>172163287</v>
      </c>
      <c r="F40" s="12">
        <f t="shared" si="9"/>
        <v>0.43040821750000002</v>
      </c>
      <c r="G40" s="40">
        <v>227836713</v>
      </c>
      <c r="H40" s="12">
        <f t="shared" si="10"/>
        <v>0.56959178249999998</v>
      </c>
      <c r="I40" s="44">
        <v>4.6388333333333337E-2</v>
      </c>
    </row>
    <row r="41" spans="1:11" x14ac:dyDescent="0.15">
      <c r="A41" s="40">
        <v>400000000</v>
      </c>
      <c r="B41" s="44">
        <v>2.6389432870370367E-2</v>
      </c>
      <c r="C41" s="45">
        <f t="shared" si="7"/>
        <v>175438.59649122806</v>
      </c>
      <c r="D41" s="44">
        <f t="shared" si="8"/>
        <v>6.5973582175925917E-3</v>
      </c>
      <c r="E41" s="40">
        <v>165320757</v>
      </c>
      <c r="F41" s="12">
        <f t="shared" si="9"/>
        <v>0.41330189249999999</v>
      </c>
      <c r="G41" s="40">
        <v>234679243</v>
      </c>
      <c r="H41" s="12">
        <f t="shared" si="10"/>
        <v>0.58669810749999995</v>
      </c>
      <c r="I41" s="44">
        <v>4.6874363425925929E-2</v>
      </c>
    </row>
    <row r="42" spans="1:11" x14ac:dyDescent="0.15">
      <c r="A42" s="40">
        <v>400000000</v>
      </c>
      <c r="B42" s="44">
        <v>2.6402731481481482E-2</v>
      </c>
      <c r="C42" s="45">
        <f t="shared" si="7"/>
        <v>175361.68347216133</v>
      </c>
      <c r="D42" s="44">
        <f t="shared" si="8"/>
        <v>6.6006828703703705E-3</v>
      </c>
      <c r="E42" s="40">
        <v>164636065</v>
      </c>
      <c r="F42" s="12">
        <f t="shared" si="9"/>
        <v>0.41159016250000002</v>
      </c>
      <c r="G42" s="40">
        <v>235363935</v>
      </c>
      <c r="H42" s="12">
        <f t="shared" si="10"/>
        <v>0.58840983749999998</v>
      </c>
      <c r="I42" s="44">
        <v>4.6963784722222228E-2</v>
      </c>
    </row>
    <row r="43" spans="1:11" x14ac:dyDescent="0.15">
      <c r="A43" s="40">
        <v>400000000</v>
      </c>
      <c r="B43" s="44">
        <v>2.5339722222222222E-2</v>
      </c>
      <c r="C43" s="45">
        <f t="shared" si="7"/>
        <v>182731.8410232983</v>
      </c>
      <c r="D43" s="44">
        <f t="shared" si="8"/>
        <v>6.3349305555555555E-3</v>
      </c>
      <c r="E43" s="40">
        <v>169522288</v>
      </c>
      <c r="F43" s="12">
        <f t="shared" si="9"/>
        <v>0.42380572</v>
      </c>
      <c r="G43" s="40">
        <v>230477712</v>
      </c>
      <c r="H43" s="12">
        <f t="shared" si="10"/>
        <v>0.57619427999999995</v>
      </c>
      <c r="I43" s="44">
        <v>4.3467870370370372E-2</v>
      </c>
    </row>
    <row r="44" spans="1:11" x14ac:dyDescent="0.15">
      <c r="A44" s="40">
        <v>400000000</v>
      </c>
      <c r="B44" s="44">
        <v>2.5912361111111112E-2</v>
      </c>
      <c r="C44" s="45">
        <f t="shared" si="7"/>
        <v>178651.1835640911</v>
      </c>
      <c r="D44" s="44">
        <f t="shared" si="8"/>
        <v>6.4780902777777779E-3</v>
      </c>
      <c r="E44" s="40">
        <v>168905000</v>
      </c>
      <c r="F44" s="12">
        <f t="shared" si="9"/>
        <v>0.42226249999999999</v>
      </c>
      <c r="G44" s="40">
        <v>231095000</v>
      </c>
      <c r="H44" s="12">
        <f t="shared" si="10"/>
        <v>0.57773750000000001</v>
      </c>
      <c r="I44" s="44">
        <v>4.6131793981481484E-2</v>
      </c>
    </row>
    <row r="45" spans="1:11" x14ac:dyDescent="0.15">
      <c r="A45" s="40">
        <v>400000000</v>
      </c>
      <c r="B45" s="44">
        <v>2.5146979166666666E-2</v>
      </c>
      <c r="C45" s="45">
        <f t="shared" si="7"/>
        <v>184077.31247123791</v>
      </c>
      <c r="D45" s="44">
        <f t="shared" si="8"/>
        <v>6.2867447916666666E-3</v>
      </c>
      <c r="E45" s="40">
        <v>165404027</v>
      </c>
      <c r="F45" s="12">
        <f t="shared" si="9"/>
        <v>0.41351006750000002</v>
      </c>
      <c r="G45" s="40">
        <v>234595973</v>
      </c>
      <c r="H45" s="12">
        <f t="shared" si="10"/>
        <v>0.58648993250000003</v>
      </c>
      <c r="I45" s="44">
        <v>4.4837627314814811E-2</v>
      </c>
    </row>
    <row r="46" spans="1:11" x14ac:dyDescent="0.15">
      <c r="A46" s="55"/>
      <c r="B46" s="56"/>
      <c r="C46" s="57">
        <f>SUBTOTAL(109,Table414[Delete RPS / Thread])</f>
        <v>1746892.8454199028</v>
      </c>
      <c r="D46" s="56">
        <f>SUBTOTAL(101,Table414[Delete API Call Elapsed Time / 100,000,000 Attemps / One Thread])</f>
        <v>6.6369288194444449E-3</v>
      </c>
      <c r="E46" s="55"/>
      <c r="F46" s="58"/>
      <c r="G46" s="55"/>
      <c r="H46" s="58"/>
      <c r="I46" s="44">
        <f>SUBTOTAL(101,Table414[Test Elapsed Time])</f>
        <v>4.5639119212962966E-2</v>
      </c>
    </row>
    <row r="47" spans="1:11" x14ac:dyDescent="0.15">
      <c r="A47" s="13"/>
      <c r="B47" s="14"/>
      <c r="C47" s="49"/>
      <c r="D47" s="14"/>
      <c r="E47" s="7"/>
      <c r="F47" s="14"/>
      <c r="G47" s="7"/>
      <c r="H47" s="14"/>
      <c r="I47" s="7"/>
      <c r="J47" s="13"/>
      <c r="K47" s="13"/>
    </row>
    <row r="82" spans="1:14" x14ac:dyDescent="0.15">
      <c r="A82" s="25" t="s">
        <v>60</v>
      </c>
      <c r="B82" s="25"/>
      <c r="C82" s="25"/>
      <c r="D82" s="25"/>
      <c r="E82" s="25"/>
      <c r="F82" s="25"/>
      <c r="G82" s="13"/>
    </row>
    <row r="83" spans="1:14" x14ac:dyDescent="0.15">
      <c r="G83" s="13"/>
    </row>
    <row r="84" spans="1:14" x14ac:dyDescent="0.15">
      <c r="A84" s="72" t="s">
        <v>65</v>
      </c>
      <c r="B84" s="73"/>
      <c r="C84" s="73"/>
      <c r="D84" s="73"/>
      <c r="G84" s="13"/>
    </row>
    <row r="85" spans="1:14" x14ac:dyDescent="0.15">
      <c r="A85" s="72" t="s">
        <v>39</v>
      </c>
      <c r="B85" s="73"/>
      <c r="C85" s="73"/>
      <c r="D85" s="73"/>
      <c r="G85" s="13"/>
    </row>
    <row r="86" spans="1:14" ht="15.75" customHeight="1" x14ac:dyDescent="0.15">
      <c r="A86" s="72" t="s">
        <v>66</v>
      </c>
      <c r="B86" s="73"/>
      <c r="C86" s="73"/>
      <c r="D86" s="73"/>
      <c r="G86" s="13"/>
    </row>
    <row r="87" spans="1:14" x14ac:dyDescent="0.15">
      <c r="A87" s="54" t="s">
        <v>32</v>
      </c>
      <c r="B87" s="54" t="s">
        <v>68</v>
      </c>
      <c r="C87" s="54"/>
      <c r="D87" s="54"/>
    </row>
    <row r="88" spans="1:14" x14ac:dyDescent="0.15">
      <c r="A88" s="6" t="s">
        <v>33</v>
      </c>
      <c r="B88" s="13" t="s">
        <v>36</v>
      </c>
      <c r="C88" s="13"/>
      <c r="D88" s="14"/>
      <c r="E88" s="15"/>
      <c r="F88" s="13"/>
      <c r="G88" s="13"/>
      <c r="H88" s="13"/>
      <c r="I88" s="13"/>
      <c r="J88" s="13"/>
      <c r="K88" s="13"/>
      <c r="L88" s="13"/>
      <c r="M88" s="13"/>
      <c r="N88" s="13"/>
    </row>
    <row r="89" spans="1:14" x14ac:dyDescent="0.15">
      <c r="G89" s="13"/>
    </row>
    <row r="90" spans="1:14" x14ac:dyDescent="0.15">
      <c r="A90" s="20" t="s">
        <v>19</v>
      </c>
      <c r="B90" s="20" t="s">
        <v>30</v>
      </c>
      <c r="C90" s="13" t="s">
        <v>42</v>
      </c>
      <c r="D90" s="13" t="s">
        <v>43</v>
      </c>
      <c r="E90" s="20" t="s">
        <v>6</v>
      </c>
      <c r="F90" s="20" t="s">
        <v>1</v>
      </c>
      <c r="G90" s="33" t="s">
        <v>31</v>
      </c>
      <c r="H90" s="13"/>
      <c r="I90" s="13"/>
    </row>
    <row r="91" spans="1:14" x14ac:dyDescent="0.15">
      <c r="A91" s="40">
        <v>200000000</v>
      </c>
      <c r="B91" s="37">
        <v>2.5374074074074075E-3</v>
      </c>
      <c r="C91" s="45">
        <f t="shared" ref="C91:C100" si="11">A91/(HOUR(B91)*60*60+MINUTE(B91)*60+SECOND(B91))</f>
        <v>913242.00913242006</v>
      </c>
      <c r="D91" s="48">
        <f t="shared" ref="D91:D100" si="12">B91/2</f>
        <v>1.2687037037037037E-3</v>
      </c>
      <c r="E91" s="40">
        <v>200000000</v>
      </c>
      <c r="F91" s="40">
        <v>200000000</v>
      </c>
      <c r="G91" s="37">
        <v>4.3826736111111106E-3</v>
      </c>
      <c r="H91" s="13"/>
      <c r="I91" s="13"/>
    </row>
    <row r="92" spans="1:14" x14ac:dyDescent="0.15">
      <c r="A92" s="40">
        <v>200000000</v>
      </c>
      <c r="B92" s="37">
        <v>2.5613194444444446E-3</v>
      </c>
      <c r="C92" s="45">
        <f t="shared" si="11"/>
        <v>904977.37556561083</v>
      </c>
      <c r="D92" s="48">
        <f t="shared" si="12"/>
        <v>1.2806597222222223E-3</v>
      </c>
      <c r="E92" s="40">
        <v>200000000</v>
      </c>
      <c r="F92" s="40">
        <v>200000000</v>
      </c>
      <c r="G92" s="37">
        <v>4.4216782407407408E-3</v>
      </c>
      <c r="H92" s="13"/>
      <c r="I92" s="13"/>
    </row>
    <row r="93" spans="1:14" x14ac:dyDescent="0.15">
      <c r="A93" s="40">
        <v>200000000</v>
      </c>
      <c r="B93" s="37">
        <v>2.6270601851851854E-3</v>
      </c>
      <c r="C93" s="45">
        <f t="shared" si="11"/>
        <v>881057.26872246701</v>
      </c>
      <c r="D93" s="48">
        <f t="shared" si="12"/>
        <v>1.3135300925925927E-3</v>
      </c>
      <c r="E93" s="40">
        <v>200000000</v>
      </c>
      <c r="F93" s="40">
        <v>200000000</v>
      </c>
      <c r="G93" s="37">
        <v>4.4947337962962962E-3</v>
      </c>
      <c r="H93" s="13"/>
      <c r="I93" s="13"/>
    </row>
    <row r="94" spans="1:14" x14ac:dyDescent="0.15">
      <c r="A94" s="40">
        <v>200000000</v>
      </c>
      <c r="B94" s="37">
        <v>2.6028240740740738E-3</v>
      </c>
      <c r="C94" s="45">
        <f t="shared" si="11"/>
        <v>888888.88888888888</v>
      </c>
      <c r="D94" s="48">
        <f t="shared" si="12"/>
        <v>1.3014120370370369E-3</v>
      </c>
      <c r="E94" s="40">
        <v>200000000</v>
      </c>
      <c r="F94" s="40">
        <v>200000000</v>
      </c>
      <c r="G94" s="37">
        <v>4.508194444444444E-3</v>
      </c>
      <c r="H94" s="13"/>
      <c r="I94" s="13"/>
    </row>
    <row r="95" spans="1:14" x14ac:dyDescent="0.15">
      <c r="A95" s="40">
        <v>200000000</v>
      </c>
      <c r="B95" s="37">
        <v>2.6129629629629628E-3</v>
      </c>
      <c r="C95" s="45">
        <f t="shared" si="11"/>
        <v>884955.75221238937</v>
      </c>
      <c r="D95" s="48">
        <f t="shared" si="12"/>
        <v>1.3064814814814814E-3</v>
      </c>
      <c r="E95" s="40">
        <v>200000000</v>
      </c>
      <c r="F95" s="40">
        <v>200000000</v>
      </c>
      <c r="G95" s="37">
        <v>4.5267708333333332E-3</v>
      </c>
      <c r="H95" s="13"/>
      <c r="I95" s="13"/>
    </row>
    <row r="96" spans="1:14" x14ac:dyDescent="0.15">
      <c r="A96" s="40">
        <v>200000000</v>
      </c>
      <c r="B96" s="37">
        <v>2.6519444444444446E-3</v>
      </c>
      <c r="C96" s="45">
        <f t="shared" si="11"/>
        <v>873362.44541484711</v>
      </c>
      <c r="D96" s="48">
        <f t="shared" si="12"/>
        <v>1.3259722222222223E-3</v>
      </c>
      <c r="E96" s="40">
        <v>200000000</v>
      </c>
      <c r="F96" s="40">
        <v>200000000</v>
      </c>
      <c r="G96" s="37">
        <v>4.5750578703703708E-3</v>
      </c>
      <c r="H96" s="13"/>
      <c r="I96" s="13"/>
    </row>
    <row r="97" spans="1:9" x14ac:dyDescent="0.15">
      <c r="A97" s="40">
        <v>200000000</v>
      </c>
      <c r="B97" s="37">
        <v>2.662106481481481E-3</v>
      </c>
      <c r="C97" s="45">
        <f t="shared" si="11"/>
        <v>869565.21739130432</v>
      </c>
      <c r="D97" s="48">
        <f t="shared" si="12"/>
        <v>1.3310532407407405E-3</v>
      </c>
      <c r="E97" s="40">
        <v>200000000</v>
      </c>
      <c r="F97" s="40">
        <v>200000000</v>
      </c>
      <c r="G97" s="37">
        <v>4.5911226851851851E-3</v>
      </c>
      <c r="H97" s="13"/>
      <c r="I97" s="13"/>
    </row>
    <row r="98" spans="1:9" x14ac:dyDescent="0.15">
      <c r="A98" s="40">
        <v>200000000</v>
      </c>
      <c r="B98" s="37">
        <v>2.6920833333333332E-3</v>
      </c>
      <c r="C98" s="45">
        <f t="shared" si="11"/>
        <v>858369.0987124464</v>
      </c>
      <c r="D98" s="48">
        <f t="shared" si="12"/>
        <v>1.3460416666666666E-3</v>
      </c>
      <c r="E98" s="40">
        <v>200000000</v>
      </c>
      <c r="F98" s="40">
        <v>200000000</v>
      </c>
      <c r="G98" s="37">
        <v>4.619502314814815E-3</v>
      </c>
      <c r="H98" s="13"/>
      <c r="I98" s="13"/>
    </row>
    <row r="99" spans="1:9" x14ac:dyDescent="0.15">
      <c r="A99" s="40">
        <v>200000000</v>
      </c>
      <c r="B99" s="37">
        <v>2.6863194444444443E-3</v>
      </c>
      <c r="C99" s="45">
        <f t="shared" si="11"/>
        <v>862068.96551724139</v>
      </c>
      <c r="D99" s="48">
        <f t="shared" si="12"/>
        <v>1.3431597222222222E-3</v>
      </c>
      <c r="E99" s="40">
        <v>200000000</v>
      </c>
      <c r="F99" s="40">
        <v>200000000</v>
      </c>
      <c r="G99" s="37">
        <v>4.648518518518518E-3</v>
      </c>
      <c r="H99" s="13"/>
      <c r="I99" s="13"/>
    </row>
    <row r="100" spans="1:9" x14ac:dyDescent="0.15">
      <c r="A100" s="40">
        <v>200000000</v>
      </c>
      <c r="B100" s="37">
        <v>2.6415393518518519E-3</v>
      </c>
      <c r="C100" s="45">
        <f t="shared" si="11"/>
        <v>877192.98245614034</v>
      </c>
      <c r="D100" s="48">
        <f t="shared" si="12"/>
        <v>1.320769675925926E-3</v>
      </c>
      <c r="E100" s="40">
        <v>200000000</v>
      </c>
      <c r="F100" s="40">
        <v>200000000</v>
      </c>
      <c r="G100" s="37">
        <v>4.5746990740740739E-3</v>
      </c>
      <c r="H100" s="13"/>
      <c r="I100" s="13"/>
    </row>
    <row r="101" spans="1:9" x14ac:dyDescent="0.15">
      <c r="A101" s="60"/>
      <c r="B101" s="44">
        <f>SUBTOTAL(101,Table26324[API Call Elapsed Time])</f>
        <v>2.6275567129629635E-3</v>
      </c>
      <c r="C101" s="46">
        <f>SUBTOTAL(109,Table26324[Get RPS / One Thread])</f>
        <v>8813680.0040137563</v>
      </c>
      <c r="D101" s="56">
        <f>SUBTOTAL(101,Table26324[Get API Call Elapsed Time / 100,000,000 Attemps / One Thread])</f>
        <v>1.3137783564814817E-3</v>
      </c>
      <c r="E101" s="58"/>
      <c r="F101" s="58"/>
      <c r="G101" s="44">
        <f>SUBTOTAL(101,Table26324[Test Elapsed Time])</f>
        <v>4.5342951388888889E-3</v>
      </c>
      <c r="H101" s="13"/>
      <c r="I101" s="13"/>
    </row>
    <row r="102" spans="1:9" x14ac:dyDescent="0.15">
      <c r="C102" s="46"/>
      <c r="H102" s="13"/>
      <c r="I102" s="13"/>
    </row>
    <row r="103" spans="1:9" x14ac:dyDescent="0.15">
      <c r="A103" s="29"/>
      <c r="B103" s="30"/>
      <c r="H103" s="13"/>
      <c r="I103" s="13"/>
    </row>
    <row r="104" spans="1:9" x14ac:dyDescent="0.15">
      <c r="A104" s="28"/>
      <c r="H104" s="13"/>
      <c r="I104" s="13"/>
    </row>
    <row r="105" spans="1:9" x14ac:dyDescent="0.15">
      <c r="A105" s="26"/>
      <c r="B105" s="27"/>
      <c r="H105" s="13"/>
      <c r="I105" s="13"/>
    </row>
    <row r="106" spans="1:9" x14ac:dyDescent="0.15">
      <c r="A106" s="26"/>
      <c r="B106" s="27"/>
      <c r="H106" s="13"/>
      <c r="I106" s="13"/>
    </row>
    <row r="107" spans="1:9" x14ac:dyDescent="0.15">
      <c r="A107" s="26"/>
      <c r="B107" s="27"/>
    </row>
    <row r="108" spans="1:9" x14ac:dyDescent="0.15">
      <c r="A108" s="26"/>
      <c r="B108" s="27"/>
    </row>
    <row r="109" spans="1:9" x14ac:dyDescent="0.15">
      <c r="A109" s="26"/>
      <c r="B109" s="27"/>
    </row>
    <row r="110" spans="1:9" x14ac:dyDescent="0.15">
      <c r="A110" s="26"/>
      <c r="B110" s="27"/>
    </row>
    <row r="111" spans="1:9" x14ac:dyDescent="0.15">
      <c r="A111" s="26"/>
      <c r="B111" s="27"/>
    </row>
    <row r="112" spans="1:9" x14ac:dyDescent="0.15">
      <c r="A112" s="26"/>
      <c r="B112" s="27"/>
    </row>
    <row r="113" spans="1:10" x14ac:dyDescent="0.15">
      <c r="A113" s="26"/>
      <c r="B113" s="27"/>
    </row>
    <row r="114" spans="1:10" x14ac:dyDescent="0.15">
      <c r="A114" s="26"/>
      <c r="B114" s="27"/>
      <c r="H114" s="13"/>
      <c r="I114" s="13"/>
      <c r="J114" s="13"/>
    </row>
    <row r="115" spans="1:10" x14ac:dyDescent="0.15">
      <c r="A115" s="26"/>
      <c r="B115" s="27"/>
      <c r="H115" s="13"/>
      <c r="I115" s="13"/>
      <c r="J115" s="13"/>
    </row>
    <row r="116" spans="1:10" x14ac:dyDescent="0.15">
      <c r="A116" s="26"/>
      <c r="B116" s="27"/>
      <c r="D116" s="32"/>
      <c r="H116" s="13"/>
      <c r="I116" s="13"/>
      <c r="J116" s="13"/>
    </row>
    <row r="117" spans="1:10" x14ac:dyDescent="0.15">
      <c r="H117" s="13"/>
      <c r="I117" s="13"/>
      <c r="J117" s="13"/>
    </row>
    <row r="118" spans="1:10" x14ac:dyDescent="0.15">
      <c r="H118" s="13"/>
      <c r="I118" s="13"/>
      <c r="J118" s="13"/>
    </row>
    <row r="119" spans="1:10" x14ac:dyDescent="0.15">
      <c r="I119" s="13"/>
      <c r="J119" s="13"/>
    </row>
    <row r="120" spans="1:10" x14ac:dyDescent="0.15">
      <c r="I120" s="13"/>
      <c r="J120" s="13"/>
    </row>
    <row r="121" spans="1:10" x14ac:dyDescent="0.15">
      <c r="I121" s="13"/>
      <c r="J121" s="13"/>
    </row>
  </sheetData>
  <mergeCells count="6">
    <mergeCell ref="A86:D86"/>
    <mergeCell ref="A3:D3"/>
    <mergeCell ref="A4:D4"/>
    <mergeCell ref="A5:D5"/>
    <mergeCell ref="A84:D84"/>
    <mergeCell ref="A85:D85"/>
  </mergeCells>
  <phoneticPr fontId="6" type="noConversion"/>
  <pageMargins left="0.7" right="0.7" top="0.75" bottom="0.75" header="0.3" footer="0.3"/>
  <pageSetup paperSize="9" orientation="portrait" r:id="rId1"/>
  <drawing r:id="rId2"/>
  <legacyDrawing r:id="rId3"/>
  <tableParts count="4">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Lock-Free with 64 bit Key</vt:lpstr>
      <vt:lpstr>Concurrent Dictionary</vt:lpstr>
      <vt:lpstr>Lock-Free with long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Dalei Yang</dc:creator>
  <cp:lastModifiedBy>Dalei Yang</cp:lastModifiedBy>
  <dcterms:created xsi:type="dcterms:W3CDTF">2015-08-09T06:53:27Z</dcterms:created>
  <dcterms:modified xsi:type="dcterms:W3CDTF">2015-09-23T06:22:29Z</dcterms:modified>
</cp:coreProperties>
</file>