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mitr\Desktop\Doktorat\"/>
    </mc:Choice>
  </mc:AlternateContent>
  <xr:revisionPtr revIDLastSave="0" documentId="13_ncr:1_{C54B1D90-7EE5-4A53-AA84-345C004B630A}" xr6:coauthVersionLast="45" xr6:coauthVersionMax="45" xr10:uidLastSave="{00000000-0000-0000-0000-000000000000}"/>
  <bookViews>
    <workbookView xWindow="-120" yWindow="-120" windowWidth="29040" windowHeight="17790" xr2:uid="{73ADB8E5-B54B-4A9B-A0BB-1C106E11822E}"/>
  </bookViews>
  <sheets>
    <sheet name="Arkusz1" sheetId="1" r:id="rId1"/>
    <sheet name="Arkusz2" sheetId="2" r:id="rId2"/>
    <sheet name="Arkusz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6" i="3" l="1"/>
  <c r="E15" i="3"/>
  <c r="E14" i="3"/>
  <c r="C16" i="3"/>
  <c r="C15" i="3"/>
  <c r="C14" i="3"/>
  <c r="F5" i="3"/>
  <c r="G5" i="3"/>
  <c r="H5" i="3"/>
  <c r="F6" i="3"/>
  <c r="G6" i="3"/>
  <c r="H6" i="3"/>
  <c r="G4" i="3"/>
  <c r="H4" i="3"/>
  <c r="F4" i="3"/>
  <c r="C9" i="3"/>
  <c r="N42" i="2"/>
  <c r="B42" i="2"/>
  <c r="I41" i="2"/>
  <c r="B41" i="2"/>
  <c r="H38" i="2"/>
  <c r="O33" i="2"/>
  <c r="C33" i="2"/>
  <c r="C32" i="2"/>
  <c r="N28" i="2"/>
  <c r="N41" i="2" s="1"/>
  <c r="H28" i="2"/>
  <c r="H42" i="2" s="1"/>
  <c r="B28" i="2"/>
  <c r="C42" i="2" s="1"/>
  <c r="N26" i="2"/>
  <c r="N38" i="2" s="1"/>
  <c r="H26" i="2"/>
  <c r="J36" i="2" s="1"/>
  <c r="B26" i="2"/>
  <c r="B38" i="2" s="1"/>
  <c r="N24" i="2"/>
  <c r="O32" i="2" s="1"/>
  <c r="H24" i="2"/>
  <c r="I33" i="2" s="1"/>
  <c r="B24" i="2"/>
  <c r="D33" i="2" s="1"/>
  <c r="I34" i="1"/>
  <c r="I33" i="1"/>
  <c r="I31" i="1"/>
  <c r="I32" i="1"/>
  <c r="I30" i="1"/>
  <c r="E19" i="1"/>
  <c r="E18" i="1"/>
  <c r="E17" i="1"/>
  <c r="E16" i="1"/>
  <c r="E15" i="1"/>
  <c r="E14" i="1"/>
  <c r="E13" i="1"/>
  <c r="E12" i="1"/>
  <c r="E11" i="1"/>
  <c r="I35" i="1" l="1"/>
  <c r="G9" i="3"/>
  <c r="H9" i="3" s="1"/>
  <c r="J9" i="3" s="1"/>
  <c r="G21" i="3" s="1"/>
  <c r="H21" i="3" s="1"/>
  <c r="F26" i="3" s="1"/>
  <c r="D9" i="3"/>
  <c r="C21" i="3" s="1"/>
  <c r="D21" i="3" s="1"/>
  <c r="C10" i="3"/>
  <c r="D10" i="3" s="1"/>
  <c r="C22" i="3" s="1"/>
  <c r="D22" i="3" s="1"/>
  <c r="I32" i="2"/>
  <c r="N36" i="2"/>
  <c r="D32" i="2"/>
  <c r="F31" i="2" s="1"/>
  <c r="P32" i="2"/>
  <c r="J33" i="2"/>
  <c r="D36" i="2"/>
  <c r="D38" i="2"/>
  <c r="P38" i="2"/>
  <c r="H41" i="2"/>
  <c r="O41" i="2"/>
  <c r="I42" i="2"/>
  <c r="J32" i="2"/>
  <c r="P33" i="2"/>
  <c r="H36" i="2"/>
  <c r="P36" i="2"/>
  <c r="J38" i="2"/>
  <c r="C41" i="2"/>
  <c r="F41" i="2" s="1"/>
  <c r="O42" i="2"/>
  <c r="B36" i="2"/>
  <c r="D26" i="3" l="1"/>
  <c r="D30" i="3" s="1"/>
  <c r="C26" i="3"/>
  <c r="C30" i="3" s="1"/>
  <c r="B26" i="3"/>
  <c r="B30" i="3" s="1"/>
  <c r="F30" i="3"/>
  <c r="G11" i="3"/>
  <c r="H11" i="3" s="1"/>
  <c r="C11" i="3"/>
  <c r="D11" i="3" s="1"/>
  <c r="C20" i="3" s="1"/>
  <c r="D20" i="3" s="1"/>
  <c r="G10" i="3"/>
  <c r="H10" i="3" s="1"/>
  <c r="N56" i="2" a="1"/>
  <c r="N56" i="2" s="1"/>
  <c r="B56" i="2" a="1"/>
  <c r="B57" i="2" s="1"/>
  <c r="N51" i="2" a="1"/>
  <c r="N46" i="2" a="1"/>
  <c r="B46" i="2" a="1"/>
  <c r="B48" i="2" s="1"/>
  <c r="B64" i="2" s="1"/>
  <c r="N47" i="2"/>
  <c r="N46" i="2"/>
  <c r="N48" i="2"/>
  <c r="N58" i="2"/>
  <c r="N57" i="2"/>
  <c r="H51" i="2" a="1"/>
  <c r="L36" i="2"/>
  <c r="N53" i="2"/>
  <c r="N51" i="2"/>
  <c r="N52" i="2"/>
  <c r="L31" i="2"/>
  <c r="H46" i="2" a="1"/>
  <c r="B51" i="2" a="1"/>
  <c r="F36" i="2"/>
  <c r="B56" i="2"/>
  <c r="B47" i="2"/>
  <c r="B46" i="2"/>
  <c r="H56" i="2" a="1"/>
  <c r="L41" i="2"/>
  <c r="G22" i="3" l="1"/>
  <c r="H22" i="3" s="1"/>
  <c r="G26" i="3" s="1"/>
  <c r="G30" i="3" s="1"/>
  <c r="J10" i="3"/>
  <c r="G20" i="3"/>
  <c r="H20" i="3" s="1"/>
  <c r="J11" i="3"/>
  <c r="C27" i="3"/>
  <c r="C31" i="3" s="1"/>
  <c r="B25" i="3"/>
  <c r="B29" i="3" s="1"/>
  <c r="C25" i="3"/>
  <c r="C29" i="3" s="1"/>
  <c r="D27" i="3"/>
  <c r="D31" i="3" s="1"/>
  <c r="D25" i="3"/>
  <c r="D29" i="3" s="1"/>
  <c r="B27" i="3"/>
  <c r="B31" i="3" s="1"/>
  <c r="N67" i="2"/>
  <c r="N64" i="2"/>
  <c r="N71" i="2"/>
  <c r="B58" i="2"/>
  <c r="B72" i="2" s="1"/>
  <c r="H56" i="2"/>
  <c r="H58" i="2"/>
  <c r="H57" i="2"/>
  <c r="D46" i="2"/>
  <c r="B62" i="2"/>
  <c r="B70" i="2"/>
  <c r="D56" i="2"/>
  <c r="N68" i="2"/>
  <c r="B63" i="2"/>
  <c r="B71" i="2"/>
  <c r="N72" i="2"/>
  <c r="H53" i="2"/>
  <c r="H52" i="2"/>
  <c r="H67" i="2" s="1"/>
  <c r="H51" i="2"/>
  <c r="B51" i="2"/>
  <c r="B53" i="2"/>
  <c r="B52" i="2"/>
  <c r="N66" i="2"/>
  <c r="P51" i="2"/>
  <c r="P56" i="2"/>
  <c r="N70" i="2"/>
  <c r="N62" i="2"/>
  <c r="P46" i="2"/>
  <c r="H48" i="2"/>
  <c r="H47" i="2"/>
  <c r="H63" i="2" s="1"/>
  <c r="H46" i="2"/>
  <c r="N63" i="2"/>
  <c r="N76" i="2" s="1"/>
  <c r="H26" i="3" l="1"/>
  <c r="H30" i="3" s="1"/>
  <c r="G27" i="3"/>
  <c r="G31" i="3" s="1"/>
  <c r="H25" i="3"/>
  <c r="H29" i="3" s="1"/>
  <c r="F27" i="3"/>
  <c r="F31" i="3" s="1"/>
  <c r="H27" i="3"/>
  <c r="H31" i="3" s="1"/>
  <c r="F25" i="3"/>
  <c r="F29" i="3" s="1"/>
  <c r="G25" i="3"/>
  <c r="G29" i="3" s="1"/>
  <c r="B67" i="2"/>
  <c r="B76" i="2" s="1"/>
  <c r="N77" i="2"/>
  <c r="H72" i="2"/>
  <c r="B68" i="2"/>
  <c r="B77" i="2" s="1"/>
  <c r="J46" i="2"/>
  <c r="H62" i="2"/>
  <c r="H75" i="2" s="1"/>
  <c r="N75" i="2"/>
  <c r="J51" i="2"/>
  <c r="H66" i="2"/>
  <c r="H71" i="2"/>
  <c r="H70" i="2"/>
  <c r="J56" i="2"/>
  <c r="H76" i="2"/>
  <c r="H64" i="2"/>
  <c r="H68" i="2"/>
  <c r="D51" i="2"/>
  <c r="B66" i="2"/>
  <c r="B75" i="2" s="1"/>
  <c r="B81" i="2" l="1"/>
  <c r="C9" i="2" s="1"/>
  <c r="H77" i="2"/>
  <c r="H82" i="2" s="1"/>
  <c r="C13" i="2" s="1"/>
  <c r="N80" i="2"/>
  <c r="C14" i="2" s="1"/>
  <c r="B80" i="2"/>
  <c r="H81" i="2"/>
  <c r="C12" i="2" s="1"/>
  <c r="B82" i="2"/>
  <c r="C10" i="2" s="1"/>
  <c r="N82" i="2"/>
  <c r="C16" i="2" s="1"/>
  <c r="N81" i="2"/>
  <c r="C15" i="2" s="1"/>
  <c r="H80" i="2" l="1"/>
  <c r="D80" i="2"/>
  <c r="C8" i="2"/>
  <c r="P80" i="2"/>
  <c r="J80" i="2"/>
  <c r="C11" i="2"/>
</calcChain>
</file>

<file path=xl/sharedStrings.xml><?xml version="1.0" encoding="utf-8"?>
<sst xmlns="http://schemas.openxmlformats.org/spreadsheetml/2006/main" count="239" uniqueCount="107">
  <si>
    <t>PosXx</t>
  </si>
  <si>
    <t>mm</t>
  </si>
  <si>
    <t>PosXy</t>
  </si>
  <si>
    <t>PosXz</t>
  </si>
  <si>
    <t>PosYx</t>
  </si>
  <si>
    <t>PosYy</t>
  </si>
  <si>
    <t>PosYz</t>
  </si>
  <si>
    <t>PosZx</t>
  </si>
  <si>
    <t>PosZy</t>
  </si>
  <si>
    <t>PosZz</t>
  </si>
  <si>
    <t>vosXx</t>
  </si>
  <si>
    <t>vosXy</t>
  </si>
  <si>
    <t>vosXz</t>
  </si>
  <si>
    <t>vosYx</t>
  </si>
  <si>
    <t>vosYy</t>
  </si>
  <si>
    <t>vosYz</t>
  </si>
  <si>
    <t>vosZx</t>
  </si>
  <si>
    <t>vosZy</t>
  </si>
  <si>
    <t>vosZz</t>
  </si>
  <si>
    <t>alfaort</t>
  </si>
  <si>
    <t>deg</t>
  </si>
  <si>
    <t>betaort</t>
  </si>
  <si>
    <t>gammaort</t>
  </si>
  <si>
    <t>R</t>
  </si>
  <si>
    <t>L</t>
  </si>
  <si>
    <t>Akon'''</t>
  </si>
  <si>
    <t>x</t>
  </si>
  <si>
    <t>y</t>
  </si>
  <si>
    <t>z</t>
  </si>
  <si>
    <t>Aort'''</t>
  </si>
  <si>
    <t>Bort'''</t>
  </si>
  <si>
    <t>Bkon'''</t>
  </si>
  <si>
    <t>i'''</t>
  </si>
  <si>
    <t>j'''</t>
  </si>
  <si>
    <t>k'''</t>
  </si>
  <si>
    <t>alfakon1</t>
  </si>
  <si>
    <t>betakon1</t>
  </si>
  <si>
    <t>gammakon1</t>
  </si>
  <si>
    <t>alfakon2</t>
  </si>
  <si>
    <t>betakon2</t>
  </si>
  <si>
    <t>gammakon2</t>
  </si>
  <si>
    <t>deltaalfa</t>
  </si>
  <si>
    <t>deltabeta</t>
  </si>
  <si>
    <t>deltagamma</t>
  </si>
  <si>
    <t>deltaT</t>
  </si>
  <si>
    <t>Input</t>
  </si>
  <si>
    <t>Output</t>
  </si>
  <si>
    <t>fix</t>
  </si>
  <si>
    <t>fiy</t>
  </si>
  <si>
    <t>fiz</t>
  </si>
  <si>
    <t>Y</t>
  </si>
  <si>
    <t>Z</t>
  </si>
  <si>
    <t>X</t>
  </si>
  <si>
    <t>Kąty na wersory przelicza się w drugim arkuszu</t>
  </si>
  <si>
    <t>Input inventor</t>
  </si>
  <si>
    <t>Input - stały, tylko zmieniamy znaki</t>
  </si>
  <si>
    <t>Tu wybieramy kąty</t>
  </si>
  <si>
    <t>ijk na kąty przelicza się w trzecim arkuszu</t>
  </si>
  <si>
    <t>deltaA</t>
  </si>
  <si>
    <t>deltaB</t>
  </si>
  <si>
    <t>To są interesujące wyniki - deltaalfa, deltabeta, deltagamma i deltaT</t>
  </si>
  <si>
    <t>Fix</t>
  </si>
  <si>
    <t>Fiy</t>
  </si>
  <si>
    <t>Fiz</t>
  </si>
  <si>
    <t>Oś Y</t>
  </si>
  <si>
    <t>Oś Z</t>
  </si>
  <si>
    <t>Oś X</t>
  </si>
  <si>
    <t>Wektor nominalny osi</t>
  </si>
  <si>
    <t>Odchyłka po x</t>
  </si>
  <si>
    <t>Dla osi X obrót po x nie ma znaczenia</t>
  </si>
  <si>
    <t>Odchyłka po y</t>
  </si>
  <si>
    <t>Dla osi Y obrót po y nie ma znaczenia</t>
  </si>
  <si>
    <t>Odchyłka po z</t>
  </si>
  <si>
    <t>Dla osi Z obrót po z nie ma znaczenia</t>
  </si>
  <si>
    <t>Macierz rotacji x</t>
  </si>
  <si>
    <t>Sprawdzenie</t>
  </si>
  <si>
    <t>Macierz rotacji y</t>
  </si>
  <si>
    <t>Macierz rotacji z</t>
  </si>
  <si>
    <t>Obrót po x</t>
  </si>
  <si>
    <t>Obrót po y</t>
  </si>
  <si>
    <t>Obrót po z</t>
  </si>
  <si>
    <t>Normalizacja krok 1</t>
  </si>
  <si>
    <t>Normalizacja krok 2</t>
  </si>
  <si>
    <t>Normalizacja krok 3</t>
  </si>
  <si>
    <t>rad</t>
  </si>
  <si>
    <t>alfa</t>
  </si>
  <si>
    <t>beta</t>
  </si>
  <si>
    <t>gamma</t>
  </si>
  <si>
    <t>macierz</t>
  </si>
  <si>
    <t>warunek na zakres</t>
  </si>
  <si>
    <t>beta 1</t>
  </si>
  <si>
    <t>beta 2</t>
  </si>
  <si>
    <t>gamma1</t>
  </si>
  <si>
    <t>gamma2</t>
  </si>
  <si>
    <t>alfa1</t>
  </si>
  <si>
    <t>alfa2</t>
  </si>
  <si>
    <t>Wyniki inventor</t>
  </si>
  <si>
    <t>beta1</t>
  </si>
  <si>
    <t>beta2</t>
  </si>
  <si>
    <t>Dla przypomnienia - mamy ortezę poobracaną wokół krzywych osi na jakąś orientację</t>
  </si>
  <si>
    <t>Nasze niepewności to róznice między kątami ortezy a nogi i odległośc od pewnego punktu na ortezie do punktu na nodze</t>
  </si>
  <si>
    <t>Te zera potwierdzają obliczone kąty - prawdziwe screeny, a mogłem dać jednego trzy razy :D</t>
  </si>
  <si>
    <t>Po tej operacji jego wersory pokryły się z i''' j''' k''', jakie wyszły "z ortezy" (czyli z danych na początek i sposobu obliczeń)</t>
  </si>
  <si>
    <t>W inv dodałem model kończyny, taki który ma środek w S (0,0,0) i  ortogonalne osie</t>
  </si>
  <si>
    <t>Obróciłem go o kąty 10,45… wokół osi y, potem o -12,709 wokół z' i o 1,52… wokół x''</t>
  </si>
  <si>
    <t>To oznacza, że noga jest pod tymi kątami - czyli jest spójnie</t>
  </si>
  <si>
    <t>Liczymy, jak zorientuje się  noga, która obraca się po prostych osiach wokół puntu 0,0,0 - założenie jest, ze ta noge chce być jak najbliżej ortezy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</si>
</sst>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3" fillId="3" borderId="0" xfId="2"/>
    <xf numFmtId="0" fontId="1" fillId="0" borderId="0" xfId="0" applyFont="1"/>
    <xf numFmtId="0" fontId="2" fillId="2" borderId="0" xfId="1"/>
  </cellXfs>
  <cellStyles count="3">
    <cellStyle name="Dobry" xfId="1" builtinId="26"/>
    <cellStyle name="Neutralny" xfId="2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57150</xdr:colOff>
      <xdr:row>30</xdr:row>
      <xdr:rowOff>9525</xdr:rowOff>
    </xdr:from>
    <xdr:to>
      <xdr:col>10</xdr:col>
      <xdr:colOff>533264</xdr:colOff>
      <xdr:row>33</xdr:row>
      <xdr:rowOff>9454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6A6CEA9F-7804-42D0-A7D3-87B5A25D0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3550" y="5724525"/>
          <a:ext cx="1085714" cy="5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571500</xdr:colOff>
      <xdr:row>30</xdr:row>
      <xdr:rowOff>152400</xdr:rowOff>
    </xdr:from>
    <xdr:to>
      <xdr:col>12</xdr:col>
      <xdr:colOff>371348</xdr:colOff>
      <xdr:row>33</xdr:row>
      <xdr:rowOff>171376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28D19494-5BFB-47FA-BF8F-5506A0A4D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0" y="5867400"/>
          <a:ext cx="1019048" cy="590476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30</xdr:row>
      <xdr:rowOff>76200</xdr:rowOff>
    </xdr:from>
    <xdr:to>
      <xdr:col>14</xdr:col>
      <xdr:colOff>590405</xdr:colOff>
      <xdr:row>33</xdr:row>
      <xdr:rowOff>66605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230B2401-7469-4861-95E7-C45BBF49A0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62900" y="5791200"/>
          <a:ext cx="1161905" cy="561905"/>
        </a:xfrm>
        <a:prstGeom prst="rect">
          <a:avLst/>
        </a:prstGeom>
      </xdr:spPr>
    </xdr:pic>
    <xdr:clientData/>
  </xdr:twoCellAnchor>
  <xdr:twoCellAnchor editAs="oneCell">
    <xdr:from>
      <xdr:col>13</xdr:col>
      <xdr:colOff>19050</xdr:colOff>
      <xdr:row>33</xdr:row>
      <xdr:rowOff>104775</xdr:rowOff>
    </xdr:from>
    <xdr:to>
      <xdr:col>15</xdr:col>
      <xdr:colOff>76040</xdr:colOff>
      <xdr:row>36</xdr:row>
      <xdr:rowOff>95180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46F1BB30-58C7-4E85-B15D-452CB564DB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943850" y="6391275"/>
          <a:ext cx="1276190" cy="561905"/>
        </a:xfrm>
        <a:prstGeom prst="rect">
          <a:avLst/>
        </a:prstGeom>
      </xdr:spPr>
    </xdr:pic>
    <xdr:clientData/>
  </xdr:twoCellAnchor>
  <xdr:twoCellAnchor editAs="oneCell">
    <xdr:from>
      <xdr:col>13</xdr:col>
      <xdr:colOff>9525</xdr:colOff>
      <xdr:row>36</xdr:row>
      <xdr:rowOff>133350</xdr:rowOff>
    </xdr:from>
    <xdr:to>
      <xdr:col>14</xdr:col>
      <xdr:colOff>495163</xdr:colOff>
      <xdr:row>39</xdr:row>
      <xdr:rowOff>104707</xdr:rowOff>
    </xdr:to>
    <xdr:pic>
      <xdr:nvPicPr>
        <xdr:cNvPr id="6" name="Obraz 5">
          <a:extLst>
            <a:ext uri="{FF2B5EF4-FFF2-40B4-BE49-F238E27FC236}">
              <a16:creationId xmlns:a16="http://schemas.microsoft.com/office/drawing/2014/main" id="{0759BF9D-F0B9-453F-B30C-26CA475C7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34325" y="6991350"/>
          <a:ext cx="1095238" cy="542857"/>
        </a:xfrm>
        <a:prstGeom prst="rect">
          <a:avLst/>
        </a:prstGeom>
      </xdr:spPr>
    </xdr:pic>
    <xdr:clientData/>
  </xdr:twoCellAnchor>
  <xdr:twoCellAnchor editAs="oneCell">
    <xdr:from>
      <xdr:col>9</xdr:col>
      <xdr:colOff>361950</xdr:colOff>
      <xdr:row>34</xdr:row>
      <xdr:rowOff>142875</xdr:rowOff>
    </xdr:from>
    <xdr:to>
      <xdr:col>12</xdr:col>
      <xdr:colOff>485531</xdr:colOff>
      <xdr:row>38</xdr:row>
      <xdr:rowOff>18970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97AF5DC1-17AF-47B1-9A0B-876F1F605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614541">
          <a:off x="5848350" y="6619875"/>
          <a:ext cx="1952381" cy="6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2A9A2-5EEE-4B96-8268-CA93B3471B2C}">
  <dimension ref="B3:Q40"/>
  <sheetViews>
    <sheetView tabSelected="1" workbookViewId="0">
      <selection activeCell="N15" sqref="N15"/>
    </sheetView>
  </sheetViews>
  <sheetFormatPr defaultRowHeight="15" x14ac:dyDescent="0.25"/>
  <sheetData>
    <row r="3" spans="3:10" x14ac:dyDescent="0.25">
      <c r="C3">
        <v>1</v>
      </c>
    </row>
    <row r="4" spans="3:10" x14ac:dyDescent="0.25">
      <c r="D4" t="s">
        <v>55</v>
      </c>
      <c r="H4" t="s">
        <v>53</v>
      </c>
    </row>
    <row r="5" spans="3:10" x14ac:dyDescent="0.25">
      <c r="E5" t="s">
        <v>26</v>
      </c>
      <c r="F5" t="s">
        <v>27</v>
      </c>
      <c r="G5" t="s">
        <v>28</v>
      </c>
      <c r="H5" t="s">
        <v>47</v>
      </c>
      <c r="I5" t="s">
        <v>48</v>
      </c>
      <c r="J5" t="s">
        <v>49</v>
      </c>
    </row>
    <row r="6" spans="3:10" x14ac:dyDescent="0.25">
      <c r="D6" t="s">
        <v>50</v>
      </c>
      <c r="E6" s="1">
        <v>15.23</v>
      </c>
      <c r="F6" s="1">
        <v>15.55</v>
      </c>
      <c r="G6" s="1">
        <v>15.77</v>
      </c>
      <c r="H6" s="1">
        <v>4.17</v>
      </c>
      <c r="I6" s="1">
        <v>2.58</v>
      </c>
      <c r="J6" s="1">
        <v>2.17</v>
      </c>
    </row>
    <row r="7" spans="3:10" x14ac:dyDescent="0.25">
      <c r="D7" t="s">
        <v>51</v>
      </c>
      <c r="E7" s="1">
        <v>20.48</v>
      </c>
      <c r="F7" s="1">
        <v>18.46</v>
      </c>
      <c r="G7" s="1">
        <v>21.84</v>
      </c>
      <c r="H7" s="1">
        <v>5.36</v>
      </c>
      <c r="I7" s="1">
        <v>3.91</v>
      </c>
      <c r="J7" s="1">
        <v>2.52</v>
      </c>
    </row>
    <row r="8" spans="3:10" x14ac:dyDescent="0.25">
      <c r="D8" t="s">
        <v>52</v>
      </c>
      <c r="E8" s="1">
        <v>17.61</v>
      </c>
      <c r="F8" s="1">
        <v>17.98</v>
      </c>
      <c r="G8" s="1">
        <v>23.06</v>
      </c>
      <c r="H8" s="1">
        <v>4.6100000000000003</v>
      </c>
      <c r="I8" s="1">
        <v>5.76</v>
      </c>
      <c r="J8" s="1">
        <v>4.74</v>
      </c>
    </row>
    <row r="10" spans="3:10" x14ac:dyDescent="0.25">
      <c r="D10" t="s">
        <v>54</v>
      </c>
      <c r="H10" t="s">
        <v>96</v>
      </c>
    </row>
    <row r="11" spans="3:10" x14ac:dyDescent="0.25">
      <c r="D11" t="s">
        <v>0</v>
      </c>
      <c r="E11">
        <f>E8</f>
        <v>17.61</v>
      </c>
      <c r="F11" t="s">
        <v>1</v>
      </c>
      <c r="H11" t="s">
        <v>29</v>
      </c>
      <c r="I11" t="s">
        <v>26</v>
      </c>
      <c r="J11">
        <v>135.529</v>
      </c>
    </row>
    <row r="12" spans="3:10" x14ac:dyDescent="0.25">
      <c r="D12" t="s">
        <v>2</v>
      </c>
      <c r="E12">
        <f>F8</f>
        <v>17.98</v>
      </c>
      <c r="F12" t="s">
        <v>1</v>
      </c>
      <c r="I12" t="s">
        <v>27</v>
      </c>
      <c r="J12">
        <v>-31.105</v>
      </c>
    </row>
    <row r="13" spans="3:10" x14ac:dyDescent="0.25">
      <c r="D13" t="s">
        <v>3</v>
      </c>
      <c r="E13">
        <f>G8</f>
        <v>23.06</v>
      </c>
      <c r="F13" t="s">
        <v>1</v>
      </c>
      <c r="I13" t="s">
        <v>28</v>
      </c>
      <c r="J13">
        <v>-25.003</v>
      </c>
    </row>
    <row r="14" spans="3:10" x14ac:dyDescent="0.25">
      <c r="D14" t="s">
        <v>4</v>
      </c>
      <c r="E14">
        <f>E6</f>
        <v>15.23</v>
      </c>
      <c r="F14" t="s">
        <v>1</v>
      </c>
      <c r="H14" t="s">
        <v>30</v>
      </c>
      <c r="I14" t="s">
        <v>26</v>
      </c>
      <c r="J14">
        <v>97.492000000000004</v>
      </c>
    </row>
    <row r="15" spans="3:10" x14ac:dyDescent="0.25">
      <c r="D15" t="s">
        <v>5</v>
      </c>
      <c r="E15">
        <f>F6</f>
        <v>15.55</v>
      </c>
      <c r="F15" t="s">
        <v>1</v>
      </c>
      <c r="I15" t="s">
        <v>27</v>
      </c>
      <c r="J15">
        <v>-25.312000000000001</v>
      </c>
    </row>
    <row r="16" spans="3:10" x14ac:dyDescent="0.25">
      <c r="D16" t="s">
        <v>6</v>
      </c>
      <c r="E16">
        <f>G6</f>
        <v>15.77</v>
      </c>
      <c r="F16" t="s">
        <v>1</v>
      </c>
      <c r="I16" t="s">
        <v>28</v>
      </c>
      <c r="J16">
        <v>-221.267</v>
      </c>
    </row>
    <row r="17" spans="2:17" x14ac:dyDescent="0.25">
      <c r="D17" t="s">
        <v>7</v>
      </c>
      <c r="E17">
        <f>E7</f>
        <v>20.48</v>
      </c>
      <c r="F17" t="s">
        <v>1</v>
      </c>
      <c r="H17" t="s">
        <v>25</v>
      </c>
      <c r="I17" t="s">
        <v>26</v>
      </c>
      <c r="J17">
        <v>143.89099999999999</v>
      </c>
    </row>
    <row r="18" spans="2:17" x14ac:dyDescent="0.25">
      <c r="D18" t="s">
        <v>8</v>
      </c>
      <c r="E18">
        <f>F7</f>
        <v>18.46</v>
      </c>
      <c r="F18" t="s">
        <v>1</v>
      </c>
      <c r="I18" t="s">
        <v>27</v>
      </c>
      <c r="J18">
        <v>-33.024000000000001</v>
      </c>
    </row>
    <row r="19" spans="2:17" x14ac:dyDescent="0.25">
      <c r="D19" t="s">
        <v>9</v>
      </c>
      <c r="E19">
        <f>G7</f>
        <v>21.84</v>
      </c>
      <c r="F19" t="s">
        <v>1</v>
      </c>
      <c r="I19" t="s">
        <v>28</v>
      </c>
      <c r="J19">
        <v>-26.545999999999999</v>
      </c>
    </row>
    <row r="20" spans="2:17" x14ac:dyDescent="0.25">
      <c r="D20" t="s">
        <v>10</v>
      </c>
      <c r="E20">
        <v>0.99158232554594294</v>
      </c>
      <c r="F20" t="s">
        <v>1</v>
      </c>
      <c r="H20" t="s">
        <v>31</v>
      </c>
      <c r="I20" t="s">
        <v>26</v>
      </c>
      <c r="J20">
        <v>108.75700000000001</v>
      </c>
    </row>
    <row r="21" spans="2:17" x14ac:dyDescent="0.25">
      <c r="D21" t="s">
        <v>11</v>
      </c>
      <c r="E21">
        <v>8.2219881273455059E-2</v>
      </c>
      <c r="F21" t="s">
        <v>1</v>
      </c>
      <c r="I21" t="s">
        <v>27</v>
      </c>
      <c r="J21">
        <v>-27.896999999999998</v>
      </c>
    </row>
    <row r="22" spans="2:17" x14ac:dyDescent="0.25">
      <c r="D22" t="s">
        <v>12</v>
      </c>
      <c r="E22">
        <v>-0.10002191154081391</v>
      </c>
      <c r="F22" t="s">
        <v>1</v>
      </c>
      <c r="I22" t="s">
        <v>28</v>
      </c>
      <c r="J22">
        <v>-223.369</v>
      </c>
    </row>
    <row r="23" spans="2:17" x14ac:dyDescent="0.25">
      <c r="D23" t="s">
        <v>13</v>
      </c>
      <c r="E23">
        <v>-3.7764494768043833E-2</v>
      </c>
      <c r="F23" t="s">
        <v>1</v>
      </c>
      <c r="I23" t="s">
        <v>32</v>
      </c>
      <c r="J23" t="s">
        <v>33</v>
      </c>
      <c r="K23" t="s">
        <v>34</v>
      </c>
      <c r="L23" t="s">
        <v>57</v>
      </c>
    </row>
    <row r="24" spans="2:17" x14ac:dyDescent="0.25">
      <c r="D24" t="s">
        <v>14</v>
      </c>
      <c r="E24">
        <v>0.99664124340377491</v>
      </c>
      <c r="F24" t="s">
        <v>1</v>
      </c>
      <c r="H24" t="s">
        <v>26</v>
      </c>
      <c r="I24">
        <v>0.95899999999999996</v>
      </c>
      <c r="J24">
        <v>0.221</v>
      </c>
      <c r="K24">
        <v>0.17599999999999999</v>
      </c>
    </row>
    <row r="25" spans="2:17" x14ac:dyDescent="0.25">
      <c r="D25" t="s">
        <v>15</v>
      </c>
      <c r="E25">
        <v>7.2664123757820831E-2</v>
      </c>
      <c r="F25" t="s">
        <v>1</v>
      </c>
      <c r="H25" t="s">
        <v>27</v>
      </c>
      <c r="I25">
        <v>-0.22</v>
      </c>
      <c r="J25">
        <v>0.97499999999999998</v>
      </c>
      <c r="K25">
        <v>-2.5999999999999999E-2</v>
      </c>
    </row>
    <row r="26" spans="2:17" x14ac:dyDescent="0.25">
      <c r="D26" t="s">
        <v>16</v>
      </c>
      <c r="E26">
        <v>6.7892632194046787E-2</v>
      </c>
      <c r="F26" t="s">
        <v>1</v>
      </c>
      <c r="H26" t="s">
        <v>28</v>
      </c>
      <c r="I26">
        <v>-0.17699999999999999</v>
      </c>
      <c r="J26">
        <v>-1.4E-2</v>
      </c>
      <c r="K26">
        <v>0.98399999999999999</v>
      </c>
    </row>
    <row r="27" spans="2:17" x14ac:dyDescent="0.25">
      <c r="D27" t="s">
        <v>17</v>
      </c>
      <c r="E27">
        <v>-9.3197718432824594E-2</v>
      </c>
      <c r="F27" t="s">
        <v>1</v>
      </c>
      <c r="H27" t="s">
        <v>35</v>
      </c>
      <c r="I27">
        <v>10.457242477896081</v>
      </c>
      <c r="J27" t="s">
        <v>38</v>
      </c>
      <c r="K27">
        <v>-169.54275752210393</v>
      </c>
    </row>
    <row r="28" spans="2:17" x14ac:dyDescent="0.25">
      <c r="D28" t="s">
        <v>18</v>
      </c>
      <c r="E28">
        <v>0.99333014439947398</v>
      </c>
      <c r="F28" t="s">
        <v>1</v>
      </c>
      <c r="H28" t="s">
        <v>36</v>
      </c>
      <c r="I28">
        <v>-12.709032994395438</v>
      </c>
      <c r="J28" t="s">
        <v>39</v>
      </c>
      <c r="K28">
        <v>-167.29096700560456</v>
      </c>
    </row>
    <row r="29" spans="2:17" x14ac:dyDescent="0.25">
      <c r="B29" t="s">
        <v>56</v>
      </c>
      <c r="D29" t="s">
        <v>19</v>
      </c>
      <c r="E29" s="1">
        <v>10</v>
      </c>
      <c r="F29" t="s">
        <v>20</v>
      </c>
      <c r="H29" t="s">
        <v>37</v>
      </c>
      <c r="I29">
        <v>1.5275254422129267</v>
      </c>
      <c r="J29" t="s">
        <v>40</v>
      </c>
      <c r="K29">
        <v>-178.47247455778708</v>
      </c>
    </row>
    <row r="30" spans="2:17" x14ac:dyDescent="0.25">
      <c r="D30" t="s">
        <v>21</v>
      </c>
      <c r="E30" s="1">
        <v>-15</v>
      </c>
      <c r="F30" t="s">
        <v>20</v>
      </c>
      <c r="H30" t="s">
        <v>41</v>
      </c>
      <c r="I30" s="3">
        <f>ABS(I27-E29)</f>
        <v>0.45724247789608086</v>
      </c>
      <c r="L30" t="s">
        <v>60</v>
      </c>
    </row>
    <row r="31" spans="2:17" x14ac:dyDescent="0.25">
      <c r="D31" t="s">
        <v>22</v>
      </c>
      <c r="E31" s="1">
        <v>3</v>
      </c>
      <c r="F31" t="s">
        <v>20</v>
      </c>
      <c r="H31" t="s">
        <v>42</v>
      </c>
      <c r="I31" s="3">
        <f t="shared" ref="I31:I32" si="0">ABS(I28-E30)</f>
        <v>2.2909670056045623</v>
      </c>
    </row>
    <row r="32" spans="2:17" x14ac:dyDescent="0.25">
      <c r="D32" t="s">
        <v>23</v>
      </c>
      <c r="E32">
        <v>150</v>
      </c>
      <c r="F32" t="s">
        <v>1</v>
      </c>
      <c r="H32" t="s">
        <v>43</v>
      </c>
      <c r="I32" s="3">
        <f t="shared" si="0"/>
        <v>1.4724745577870733</v>
      </c>
      <c r="Q32" t="s">
        <v>101</v>
      </c>
    </row>
    <row r="33" spans="4:17" x14ac:dyDescent="0.25">
      <c r="D33" t="s">
        <v>24</v>
      </c>
      <c r="E33">
        <v>200</v>
      </c>
      <c r="F33" t="s">
        <v>1</v>
      </c>
      <c r="H33" t="s">
        <v>58</v>
      </c>
      <c r="I33">
        <f>((J17-J11)^2+(J18-J12)^2+(J19-J13)^2)^0.5</f>
        <v>8.7170209360767235</v>
      </c>
      <c r="Q33" t="s">
        <v>103</v>
      </c>
    </row>
    <row r="34" spans="4:17" x14ac:dyDescent="0.25">
      <c r="H34" t="s">
        <v>59</v>
      </c>
      <c r="I34">
        <f>((J20-J14)^2+(J21-J15)^2+(J22-J16)^2)^0.5</f>
        <v>11.747376473068359</v>
      </c>
      <c r="Q34" t="s">
        <v>104</v>
      </c>
    </row>
    <row r="35" spans="4:17" x14ac:dyDescent="0.25">
      <c r="H35" t="s">
        <v>44</v>
      </c>
      <c r="I35" s="3">
        <f>(I33+I34)/2</f>
        <v>10.232198704572541</v>
      </c>
      <c r="Q35" t="s">
        <v>102</v>
      </c>
    </row>
    <row r="36" spans="4:17" x14ac:dyDescent="0.25">
      <c r="Q36" t="s">
        <v>105</v>
      </c>
    </row>
    <row r="38" spans="4:17" x14ac:dyDescent="0.25">
      <c r="Q38" t="s">
        <v>99</v>
      </c>
    </row>
    <row r="39" spans="4:17" x14ac:dyDescent="0.25">
      <c r="Q39" t="s">
        <v>106</v>
      </c>
    </row>
    <row r="40" spans="4:17" x14ac:dyDescent="0.25">
      <c r="Q40" t="s">
        <v>100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B8DC5-4A72-45DA-99F3-2D8492512DCA}">
  <dimension ref="B2:P82"/>
  <sheetViews>
    <sheetView workbookViewId="0">
      <selection activeCell="I9" sqref="I9"/>
    </sheetView>
  </sheetViews>
  <sheetFormatPr defaultRowHeight="15" x14ac:dyDescent="0.25"/>
  <sheetData>
    <row r="2" spans="2:5" x14ac:dyDescent="0.25">
      <c r="B2" t="s">
        <v>45</v>
      </c>
      <c r="C2" t="s">
        <v>61</v>
      </c>
      <c r="D2" t="s">
        <v>62</v>
      </c>
      <c r="E2" t="s">
        <v>63</v>
      </c>
    </row>
    <row r="3" spans="2:5" x14ac:dyDescent="0.25">
      <c r="B3" t="s">
        <v>64</v>
      </c>
      <c r="C3" s="1">
        <v>4.17</v>
      </c>
      <c r="D3" s="1">
        <v>2.58</v>
      </c>
      <c r="E3" s="1">
        <v>2.17</v>
      </c>
    </row>
    <row r="4" spans="2:5" x14ac:dyDescent="0.25">
      <c r="B4" t="s">
        <v>65</v>
      </c>
      <c r="C4" s="1">
        <v>5.36</v>
      </c>
      <c r="D4" s="1">
        <v>3.91</v>
      </c>
      <c r="E4" s="1">
        <v>2.52</v>
      </c>
    </row>
    <row r="5" spans="2:5" x14ac:dyDescent="0.25">
      <c r="B5" t="s">
        <v>66</v>
      </c>
      <c r="C5" s="1">
        <v>4.6100000000000003</v>
      </c>
      <c r="D5" s="1">
        <v>5.76</v>
      </c>
      <c r="E5" s="1">
        <v>4.74</v>
      </c>
    </row>
    <row r="7" spans="2:5" x14ac:dyDescent="0.25">
      <c r="B7" t="s">
        <v>46</v>
      </c>
    </row>
    <row r="8" spans="2:5" x14ac:dyDescent="0.25">
      <c r="B8" t="s">
        <v>10</v>
      </c>
      <c r="C8" s="3">
        <f>B80</f>
        <v>0.99158232554594294</v>
      </c>
      <c r="D8" t="s">
        <v>1</v>
      </c>
    </row>
    <row r="9" spans="2:5" x14ac:dyDescent="0.25">
      <c r="B9" t="s">
        <v>11</v>
      </c>
      <c r="C9" s="3">
        <f t="shared" ref="C9:C10" si="0">B81</f>
        <v>8.2219881273455059E-2</v>
      </c>
      <c r="D9" t="s">
        <v>1</v>
      </c>
    </row>
    <row r="10" spans="2:5" x14ac:dyDescent="0.25">
      <c r="B10" t="s">
        <v>12</v>
      </c>
      <c r="C10" s="3">
        <f t="shared" si="0"/>
        <v>-0.10002191154081391</v>
      </c>
      <c r="D10" t="s">
        <v>1</v>
      </c>
    </row>
    <row r="11" spans="2:5" x14ac:dyDescent="0.25">
      <c r="B11" t="s">
        <v>13</v>
      </c>
      <c r="C11" s="3">
        <f>H80</f>
        <v>-3.7764494768043833E-2</v>
      </c>
      <c r="D11" t="s">
        <v>1</v>
      </c>
    </row>
    <row r="12" spans="2:5" x14ac:dyDescent="0.25">
      <c r="B12" t="s">
        <v>14</v>
      </c>
      <c r="C12" s="3">
        <f t="shared" ref="C12:C13" si="1">H81</f>
        <v>0.99664124340377491</v>
      </c>
      <c r="D12" t="s">
        <v>1</v>
      </c>
    </row>
    <row r="13" spans="2:5" x14ac:dyDescent="0.25">
      <c r="B13" t="s">
        <v>15</v>
      </c>
      <c r="C13" s="3">
        <f t="shared" si="1"/>
        <v>7.2664123757820831E-2</v>
      </c>
      <c r="D13" t="s">
        <v>1</v>
      </c>
    </row>
    <row r="14" spans="2:5" x14ac:dyDescent="0.25">
      <c r="B14" t="s">
        <v>16</v>
      </c>
      <c r="C14" s="3">
        <f>N80</f>
        <v>6.7892632194046787E-2</v>
      </c>
      <c r="D14" t="s">
        <v>1</v>
      </c>
    </row>
    <row r="15" spans="2:5" x14ac:dyDescent="0.25">
      <c r="B15" t="s">
        <v>17</v>
      </c>
      <c r="C15" s="3">
        <f t="shared" ref="C15:C16" si="2">N81</f>
        <v>-9.3197718432824594E-2</v>
      </c>
      <c r="D15" t="s">
        <v>1</v>
      </c>
    </row>
    <row r="16" spans="2:5" x14ac:dyDescent="0.25">
      <c r="B16" t="s">
        <v>18</v>
      </c>
      <c r="C16" s="3">
        <f t="shared" si="2"/>
        <v>0.99333014439947398</v>
      </c>
      <c r="D16" t="s">
        <v>1</v>
      </c>
    </row>
    <row r="18" spans="2:16" x14ac:dyDescent="0.25">
      <c r="B18" t="s">
        <v>67</v>
      </c>
      <c r="H18" t="s">
        <v>67</v>
      </c>
      <c r="N18" t="s">
        <v>67</v>
      </c>
    </row>
    <row r="19" spans="2:16" x14ac:dyDescent="0.25">
      <c r="B19">
        <v>1</v>
      </c>
      <c r="H19">
        <v>0</v>
      </c>
      <c r="N19">
        <v>0</v>
      </c>
    </row>
    <row r="20" spans="2:16" x14ac:dyDescent="0.25">
      <c r="B20">
        <v>0</v>
      </c>
      <c r="H20">
        <v>1</v>
      </c>
      <c r="N20">
        <v>0</v>
      </c>
    </row>
    <row r="21" spans="2:16" x14ac:dyDescent="0.25">
      <c r="B21">
        <v>0</v>
      </c>
      <c r="H21">
        <v>0</v>
      </c>
      <c r="N21">
        <v>1</v>
      </c>
    </row>
    <row r="23" spans="2:16" x14ac:dyDescent="0.25">
      <c r="B23" t="s">
        <v>68</v>
      </c>
      <c r="D23" t="s">
        <v>69</v>
      </c>
      <c r="H23" t="s">
        <v>68</v>
      </c>
      <c r="J23" t="s">
        <v>69</v>
      </c>
      <c r="N23" t="s">
        <v>68</v>
      </c>
      <c r="P23" t="s">
        <v>69</v>
      </c>
    </row>
    <row r="24" spans="2:16" x14ac:dyDescent="0.25">
      <c r="B24">
        <f>C5</f>
        <v>4.6100000000000003</v>
      </c>
      <c r="H24">
        <f>C3</f>
        <v>4.17</v>
      </c>
      <c r="N24">
        <f>C4</f>
        <v>5.36</v>
      </c>
    </row>
    <row r="25" spans="2:16" x14ac:dyDescent="0.25">
      <c r="B25" t="s">
        <v>70</v>
      </c>
      <c r="D25" t="s">
        <v>71</v>
      </c>
      <c r="H25" t="s">
        <v>70</v>
      </c>
      <c r="J25" t="s">
        <v>71</v>
      </c>
      <c r="N25" t="s">
        <v>70</v>
      </c>
      <c r="P25" t="s">
        <v>71</v>
      </c>
    </row>
    <row r="26" spans="2:16" x14ac:dyDescent="0.25">
      <c r="B26">
        <f>D5</f>
        <v>5.76</v>
      </c>
      <c r="H26">
        <f>D3</f>
        <v>2.58</v>
      </c>
      <c r="N26">
        <f>D4</f>
        <v>3.91</v>
      </c>
    </row>
    <row r="27" spans="2:16" x14ac:dyDescent="0.25">
      <c r="B27" t="s">
        <v>72</v>
      </c>
      <c r="D27" t="s">
        <v>73</v>
      </c>
      <c r="H27" t="s">
        <v>72</v>
      </c>
      <c r="J27" t="s">
        <v>73</v>
      </c>
      <c r="N27" t="s">
        <v>72</v>
      </c>
      <c r="P27" t="s">
        <v>73</v>
      </c>
    </row>
    <row r="28" spans="2:16" x14ac:dyDescent="0.25">
      <c r="B28">
        <f>E5</f>
        <v>4.74</v>
      </c>
      <c r="H28">
        <f>E3</f>
        <v>2.17</v>
      </c>
      <c r="N28">
        <f>E4</f>
        <v>2.52</v>
      </c>
    </row>
    <row r="30" spans="2:16" x14ac:dyDescent="0.25">
      <c r="B30" t="s">
        <v>74</v>
      </c>
      <c r="F30" t="s">
        <v>75</v>
      </c>
      <c r="H30" t="s">
        <v>74</v>
      </c>
      <c r="L30" t="s">
        <v>75</v>
      </c>
      <c r="N30" t="s">
        <v>74</v>
      </c>
    </row>
    <row r="31" spans="2:16" x14ac:dyDescent="0.25">
      <c r="B31">
        <v>1</v>
      </c>
      <c r="C31">
        <v>0</v>
      </c>
      <c r="D31">
        <v>0</v>
      </c>
      <c r="F31">
        <f>MDETERM(B31:D33)</f>
        <v>1.0000000000000002</v>
      </c>
      <c r="H31">
        <v>1</v>
      </c>
      <c r="I31">
        <v>0</v>
      </c>
      <c r="J31">
        <v>0</v>
      </c>
      <c r="L31">
        <f>MDETERM(H31:J33)</f>
        <v>1</v>
      </c>
      <c r="N31">
        <v>1</v>
      </c>
      <c r="O31">
        <v>0</v>
      </c>
      <c r="P31">
        <v>0</v>
      </c>
    </row>
    <row r="32" spans="2:16" x14ac:dyDescent="0.25">
      <c r="B32">
        <v>0</v>
      </c>
      <c r="C32">
        <f>COS(RADIANS(B24))</f>
        <v>0.99676486592164681</v>
      </c>
      <c r="D32" s="2">
        <f>-SIN(RADIANS(B24))</f>
        <v>-8.0372893839910198E-2</v>
      </c>
      <c r="H32">
        <v>0</v>
      </c>
      <c r="I32">
        <f>COS(RADIANS(H24))</f>
        <v>0.99735268794333887</v>
      </c>
      <c r="J32" s="2">
        <f>-SIN(RADIANS(H24))</f>
        <v>-7.2715994472997286E-2</v>
      </c>
      <c r="N32">
        <v>0</v>
      </c>
      <c r="O32">
        <f>COS(RADIANS(N24))</f>
        <v>0.99562742198217569</v>
      </c>
      <c r="P32" s="2">
        <f>-SIN(RADIANS(N24))</f>
        <v>-9.3413257073750575E-2</v>
      </c>
    </row>
    <row r="33" spans="2:16" x14ac:dyDescent="0.25">
      <c r="B33">
        <v>0</v>
      </c>
      <c r="C33" s="2">
        <f>SIN(RADIANS(B24))</f>
        <v>8.0372893839910198E-2</v>
      </c>
      <c r="D33">
        <f>COS(RADIANS(B24))</f>
        <v>0.99676486592164681</v>
      </c>
      <c r="H33">
        <v>0</v>
      </c>
      <c r="I33" s="2">
        <f>SIN(RADIANS(H24))</f>
        <v>7.2715994472997286E-2</v>
      </c>
      <c r="J33">
        <f>COS(RADIANS(H24))</f>
        <v>0.99735268794333887</v>
      </c>
      <c r="N33">
        <v>0</v>
      </c>
      <c r="O33" s="2">
        <f>SIN(RADIANS(N24))</f>
        <v>9.3413257073750575E-2</v>
      </c>
      <c r="P33">
        <f>COS(RADIANS(N24))</f>
        <v>0.99562742198217569</v>
      </c>
    </row>
    <row r="34" spans="2:16" x14ac:dyDescent="0.25">
      <c r="C34" s="2"/>
      <c r="I34" s="2"/>
      <c r="O34" s="2"/>
    </row>
    <row r="35" spans="2:16" x14ac:dyDescent="0.25">
      <c r="B35" t="s">
        <v>76</v>
      </c>
      <c r="F35" t="s">
        <v>75</v>
      </c>
      <c r="H35" t="s">
        <v>76</v>
      </c>
      <c r="L35" t="s">
        <v>75</v>
      </c>
      <c r="N35" t="s">
        <v>76</v>
      </c>
    </row>
    <row r="36" spans="2:16" x14ac:dyDescent="0.25">
      <c r="B36">
        <f>COS(RADIANS(B26))</f>
        <v>0.99495101698130017</v>
      </c>
      <c r="C36">
        <v>0</v>
      </c>
      <c r="D36">
        <f>SIN(RADIANS(B26))</f>
        <v>0.10036171485121488</v>
      </c>
      <c r="F36">
        <f>MDETERM(B36:D38)</f>
        <v>1</v>
      </c>
      <c r="H36">
        <f>COS(RADIANS(H26))</f>
        <v>0.99898634359965421</v>
      </c>
      <c r="I36">
        <v>0</v>
      </c>
      <c r="J36">
        <f>SIN(RADIANS(H26))</f>
        <v>4.5014278861196563E-2</v>
      </c>
      <c r="L36">
        <f>MDETERM(H36:J38)</f>
        <v>0.99999999999999989</v>
      </c>
      <c r="N36">
        <f>COS(RADIANS(N26))</f>
        <v>0.99767239273242692</v>
      </c>
      <c r="O36">
        <v>0</v>
      </c>
      <c r="P36">
        <f>SIN(RADIANS(N26))</f>
        <v>6.8189418384042674E-2</v>
      </c>
    </row>
    <row r="37" spans="2:16" x14ac:dyDescent="0.25">
      <c r="B37">
        <v>0</v>
      </c>
      <c r="C37">
        <v>1</v>
      </c>
      <c r="D37">
        <v>0</v>
      </c>
      <c r="H37">
        <v>0</v>
      </c>
      <c r="I37">
        <v>1</v>
      </c>
      <c r="J37">
        <v>0</v>
      </c>
      <c r="N37">
        <v>0</v>
      </c>
      <c r="O37">
        <v>1</v>
      </c>
      <c r="P37">
        <v>0</v>
      </c>
    </row>
    <row r="38" spans="2:16" x14ac:dyDescent="0.25">
      <c r="B38">
        <f>-SIN(RADIANS(B26))</f>
        <v>-0.10036171485121488</v>
      </c>
      <c r="C38">
        <v>0</v>
      </c>
      <c r="D38">
        <f>COS(RADIANS(B26))</f>
        <v>0.99495101698130017</v>
      </c>
      <c r="H38">
        <f>-SIN(RADIANS(H26))</f>
        <v>-4.5014278861196563E-2</v>
      </c>
      <c r="I38">
        <v>0</v>
      </c>
      <c r="J38">
        <f>COS(RADIANS(H26))</f>
        <v>0.99898634359965421</v>
      </c>
      <c r="N38">
        <f>-SIN(RADIANS(N26))</f>
        <v>-6.8189418384042674E-2</v>
      </c>
      <c r="O38">
        <v>0</v>
      </c>
      <c r="P38">
        <f>COS(RADIANS(N26))</f>
        <v>0.99767239273242692</v>
      </c>
    </row>
    <row r="40" spans="2:16" x14ac:dyDescent="0.25">
      <c r="B40" t="s">
        <v>77</v>
      </c>
      <c r="F40" t="s">
        <v>75</v>
      </c>
      <c r="H40" t="s">
        <v>77</v>
      </c>
      <c r="L40" t="s">
        <v>75</v>
      </c>
      <c r="N40" t="s">
        <v>77</v>
      </c>
    </row>
    <row r="41" spans="2:16" x14ac:dyDescent="0.25">
      <c r="B41">
        <f>COS(RADIANS(B28))</f>
        <v>0.99657994007781514</v>
      </c>
      <c r="C41">
        <f>-SIN(RADIANS(B28))</f>
        <v>-8.2634272759542493E-2</v>
      </c>
      <c r="D41">
        <v>0</v>
      </c>
      <c r="F41">
        <f>MDETERM(B41:D43)</f>
        <v>1.0000000000000002</v>
      </c>
      <c r="H41">
        <f>COS(RADIANS(H28))</f>
        <v>0.99928287924274095</v>
      </c>
      <c r="I41">
        <f>-SIN(RADIANS(H28))</f>
        <v>-3.7864591009775718E-2</v>
      </c>
      <c r="J41">
        <v>0</v>
      </c>
      <c r="L41">
        <f>MDETERM(H41:J43)</f>
        <v>1</v>
      </c>
      <c r="N41">
        <f>COS(RADIANS(N28))</f>
        <v>0.99903293467812471</v>
      </c>
      <c r="O41">
        <f>-SIN(RADIANS(N28))</f>
        <v>-4.3968118317864902E-2</v>
      </c>
      <c r="P41">
        <v>0</v>
      </c>
    </row>
    <row r="42" spans="2:16" x14ac:dyDescent="0.25">
      <c r="B42">
        <f>SIN(RADIANS(B28))</f>
        <v>8.2634272759542493E-2</v>
      </c>
      <c r="C42">
        <f>COS(RADIANS(B28))</f>
        <v>0.99657994007781514</v>
      </c>
      <c r="D42">
        <v>0</v>
      </c>
      <c r="H42">
        <f>SIN(RADIANS(H28))</f>
        <v>3.7864591009775718E-2</v>
      </c>
      <c r="I42">
        <f>COS(RADIANS(H28))</f>
        <v>0.99928287924274095</v>
      </c>
      <c r="J42">
        <v>0</v>
      </c>
      <c r="N42">
        <f>SIN(RADIANS(N28))</f>
        <v>4.3968118317864902E-2</v>
      </c>
      <c r="O42">
        <f>COS(RADIANS(N28))</f>
        <v>0.99903293467812471</v>
      </c>
      <c r="P42">
        <v>0</v>
      </c>
    </row>
    <row r="43" spans="2:16" x14ac:dyDescent="0.25">
      <c r="B43">
        <v>0</v>
      </c>
      <c r="C43">
        <v>0</v>
      </c>
      <c r="D43">
        <v>1</v>
      </c>
      <c r="H43">
        <v>0</v>
      </c>
      <c r="I43">
        <v>0</v>
      </c>
      <c r="J43">
        <v>1</v>
      </c>
      <c r="N43">
        <v>0</v>
      </c>
      <c r="O43">
        <v>0</v>
      </c>
      <c r="P43">
        <v>1</v>
      </c>
    </row>
    <row r="45" spans="2:16" x14ac:dyDescent="0.25">
      <c r="B45" t="s">
        <v>78</v>
      </c>
      <c r="D45" t="s">
        <v>75</v>
      </c>
      <c r="H45" t="s">
        <v>78</v>
      </c>
      <c r="J45" t="s">
        <v>75</v>
      </c>
      <c r="N45" t="s">
        <v>78</v>
      </c>
      <c r="P45" t="s">
        <v>75</v>
      </c>
    </row>
    <row r="46" spans="2:16" x14ac:dyDescent="0.25">
      <c r="B46">
        <f t="array" ref="B46:B48">MMULT(B31:D33,B19:B21)</f>
        <v>1</v>
      </c>
      <c r="D46">
        <f>B46^2+B47^2+B48^2</f>
        <v>1</v>
      </c>
      <c r="H46">
        <f t="array" ref="H46:H48">MMULT(H31:J33,H19:H21)</f>
        <v>0</v>
      </c>
      <c r="J46">
        <f>H46^2+H47^2+H48^2</f>
        <v>1</v>
      </c>
      <c r="N46">
        <f t="array" ref="N46:N48">MMULT(N31:P33,N19:N21)</f>
        <v>0</v>
      </c>
      <c r="P46">
        <f>N46^2+N47^2+N48^2</f>
        <v>0.99999999999999989</v>
      </c>
    </row>
    <row r="47" spans="2:16" x14ac:dyDescent="0.25">
      <c r="B47">
        <v>0</v>
      </c>
      <c r="H47">
        <v>0.99735268794333887</v>
      </c>
      <c r="N47">
        <v>-9.3413257073750575E-2</v>
      </c>
    </row>
    <row r="48" spans="2:16" x14ac:dyDescent="0.25">
      <c r="B48">
        <v>0</v>
      </c>
      <c r="H48">
        <v>7.2715994472997286E-2</v>
      </c>
      <c r="N48">
        <v>0.99562742198217569</v>
      </c>
    </row>
    <row r="50" spans="2:16" x14ac:dyDescent="0.25">
      <c r="B50" t="s">
        <v>79</v>
      </c>
      <c r="D50" t="s">
        <v>75</v>
      </c>
      <c r="H50" t="s">
        <v>79</v>
      </c>
      <c r="J50" t="s">
        <v>75</v>
      </c>
      <c r="N50" t="s">
        <v>79</v>
      </c>
      <c r="P50" t="s">
        <v>75</v>
      </c>
    </row>
    <row r="51" spans="2:16" x14ac:dyDescent="0.25">
      <c r="B51">
        <f t="array" ref="B51:B53">MMULT(B36:D38,B19:B21)</f>
        <v>0.99495101698130017</v>
      </c>
      <c r="D51">
        <f>B51^2+B52^2+B53^2</f>
        <v>1</v>
      </c>
      <c r="H51">
        <f t="array" ref="H51:H53">MMULT(H36:J38,H19:H21)</f>
        <v>0</v>
      </c>
      <c r="J51">
        <f>H51^2+H52^2+H53^2</f>
        <v>1</v>
      </c>
      <c r="N51">
        <f t="array" ref="N51:N53">MMULT(N36:P38,N19:N21)</f>
        <v>6.8189418384042674E-2</v>
      </c>
      <c r="P51">
        <f>N51^2+N52^2+N53^2</f>
        <v>0.99999999999999989</v>
      </c>
    </row>
    <row r="52" spans="2:16" x14ac:dyDescent="0.25">
      <c r="B52">
        <v>0</v>
      </c>
      <c r="H52">
        <v>1</v>
      </c>
      <c r="N52">
        <v>0</v>
      </c>
    </row>
    <row r="53" spans="2:16" x14ac:dyDescent="0.25">
      <c r="B53">
        <v>-0.10036171485121488</v>
      </c>
      <c r="H53">
        <v>0</v>
      </c>
      <c r="N53">
        <v>0.99767239273242692</v>
      </c>
    </row>
    <row r="55" spans="2:16" x14ac:dyDescent="0.25">
      <c r="B55" t="s">
        <v>80</v>
      </c>
      <c r="D55" t="s">
        <v>75</v>
      </c>
      <c r="H55" t="s">
        <v>80</v>
      </c>
      <c r="J55" t="s">
        <v>75</v>
      </c>
      <c r="N55" t="s">
        <v>80</v>
      </c>
      <c r="P55" t="s">
        <v>75</v>
      </c>
    </row>
    <row r="56" spans="2:16" x14ac:dyDescent="0.25">
      <c r="B56">
        <f t="array" ref="B56:B58">MMULT(B41:D43,B19:B21)</f>
        <v>0.99657994007781514</v>
      </c>
      <c r="D56">
        <f>B56^2+B57^2+B58^2</f>
        <v>1</v>
      </c>
      <c r="H56">
        <f t="array" ref="H56:H58">MMULT(H41:J43,H19:H21)</f>
        <v>-3.7864591009775718E-2</v>
      </c>
      <c r="J56">
        <f>H56^2+H57^2+H58^2</f>
        <v>1</v>
      </c>
      <c r="N56">
        <f t="array" ref="N56:N58">MMULT(N41:P43,N19:N21)</f>
        <v>0</v>
      </c>
      <c r="P56">
        <f>N56^2+N57^2+N58^2</f>
        <v>1</v>
      </c>
    </row>
    <row r="57" spans="2:16" x14ac:dyDescent="0.25">
      <c r="B57">
        <v>8.2634272759542493E-2</v>
      </c>
      <c r="H57">
        <v>0.99928287924274095</v>
      </c>
      <c r="N57">
        <v>0</v>
      </c>
    </row>
    <row r="58" spans="2:16" x14ac:dyDescent="0.25">
      <c r="B58">
        <v>0</v>
      </c>
      <c r="H58">
        <v>0</v>
      </c>
      <c r="N58">
        <v>1</v>
      </c>
    </row>
    <row r="60" spans="2:16" x14ac:dyDescent="0.25">
      <c r="B60" t="s">
        <v>81</v>
      </c>
      <c r="H60" t="s">
        <v>81</v>
      </c>
      <c r="N60" t="s">
        <v>81</v>
      </c>
    </row>
    <row r="61" spans="2:16" x14ac:dyDescent="0.25">
      <c r="B61" t="s">
        <v>26</v>
      </c>
      <c r="H61" t="s">
        <v>26</v>
      </c>
      <c r="N61" t="s">
        <v>26</v>
      </c>
    </row>
    <row r="62" spans="2:16" x14ac:dyDescent="0.25">
      <c r="B62">
        <f>B46/MAX($B$46:$B$48)</f>
        <v>1</v>
      </c>
      <c r="H62">
        <f>H46/MAX($H$46:$H$48)</f>
        <v>0</v>
      </c>
      <c r="N62">
        <f>N46/MAX($N$46:$N$48)</f>
        <v>0</v>
      </c>
    </row>
    <row r="63" spans="2:16" x14ac:dyDescent="0.25">
      <c r="B63">
        <f t="shared" ref="B63:B64" si="3">B47/MAX($B$46:$B$48)</f>
        <v>0</v>
      </c>
      <c r="H63">
        <f>H47/MAX($H$46:$H$48)</f>
        <v>1</v>
      </c>
      <c r="N63">
        <f>N47/MAX($N$46:$N$48)</f>
        <v>-9.3823507680991652E-2</v>
      </c>
    </row>
    <row r="64" spans="2:16" x14ac:dyDescent="0.25">
      <c r="B64">
        <f t="shared" si="3"/>
        <v>0</v>
      </c>
      <c r="H64">
        <f>H48/MAX($H$46:$H$48)</f>
        <v>7.2909007367239778E-2</v>
      </c>
      <c r="N64">
        <f>N48/MAX($N$46:$N$48)</f>
        <v>1</v>
      </c>
    </row>
    <row r="65" spans="2:16" x14ac:dyDescent="0.25">
      <c r="B65" t="s">
        <v>27</v>
      </c>
      <c r="H65" t="s">
        <v>27</v>
      </c>
      <c r="N65" t="s">
        <v>27</v>
      </c>
    </row>
    <row r="66" spans="2:16" x14ac:dyDescent="0.25">
      <c r="B66">
        <f>B51/MAX($B$51:$B$53)</f>
        <v>1</v>
      </c>
      <c r="H66">
        <f>H51/MAX($H$51:$H$53)</f>
        <v>0</v>
      </c>
      <c r="N66">
        <f>N51/MAX($N$51:$N$53)</f>
        <v>6.8348506865350239E-2</v>
      </c>
    </row>
    <row r="67" spans="2:16" x14ac:dyDescent="0.25">
      <c r="B67">
        <f t="shared" ref="B67:B68" si="4">B52/MAX($B$51:$B$53)</f>
        <v>0</v>
      </c>
      <c r="H67">
        <f>H52/MAX($H$51:$H$53)</f>
        <v>1</v>
      </c>
      <c r="N67">
        <f>N52/MAX($N$51:$N$53)</f>
        <v>0</v>
      </c>
    </row>
    <row r="68" spans="2:16" x14ac:dyDescent="0.25">
      <c r="B68">
        <f t="shared" si="4"/>
        <v>-0.10087101087218764</v>
      </c>
      <c r="H68">
        <f>H53/MAX($H$51:$H$53)</f>
        <v>0</v>
      </c>
      <c r="N68">
        <f>N53/MAX($N$51:$N$53)</f>
        <v>1</v>
      </c>
    </row>
    <row r="69" spans="2:16" x14ac:dyDescent="0.25">
      <c r="B69" t="s">
        <v>28</v>
      </c>
      <c r="H69" t="s">
        <v>28</v>
      </c>
      <c r="N69" t="s">
        <v>28</v>
      </c>
    </row>
    <row r="70" spans="2:16" x14ac:dyDescent="0.25">
      <c r="B70">
        <f>B56/MAX($B$56:$B$58)</f>
        <v>1</v>
      </c>
      <c r="H70">
        <f>H56/MAX($H$56:$H$58)</f>
        <v>-3.7891763980255122E-2</v>
      </c>
      <c r="N70">
        <f>N56/MAX($N$56:$N$58)</f>
        <v>0</v>
      </c>
    </row>
    <row r="71" spans="2:16" x14ac:dyDescent="0.25">
      <c r="B71">
        <f t="shared" ref="B71:B72" si="5">B57/MAX($B$56:$B$58)</f>
        <v>8.2917856798412209E-2</v>
      </c>
      <c r="H71">
        <f>H57/MAX($H$56:$H$58)</f>
        <v>1</v>
      </c>
      <c r="N71">
        <f>N57/MAX($N$56:$N$58)</f>
        <v>0</v>
      </c>
    </row>
    <row r="72" spans="2:16" x14ac:dyDescent="0.25">
      <c r="B72">
        <f t="shared" si="5"/>
        <v>0</v>
      </c>
      <c r="H72">
        <f>H58/MAX($H$56:$H$58)</f>
        <v>0</v>
      </c>
      <c r="N72">
        <f>N58/MAX($N$56:$N$58)</f>
        <v>1</v>
      </c>
    </row>
    <row r="74" spans="2:16" x14ac:dyDescent="0.25">
      <c r="B74" t="s">
        <v>82</v>
      </c>
      <c r="H74" t="s">
        <v>82</v>
      </c>
      <c r="N74" t="s">
        <v>82</v>
      </c>
    </row>
    <row r="75" spans="2:16" x14ac:dyDescent="0.25">
      <c r="B75">
        <f>B62+B66+B70-2*B19</f>
        <v>1</v>
      </c>
      <c r="H75">
        <f>H62+H66+H70-2*H19</f>
        <v>-3.7891763980255122E-2</v>
      </c>
      <c r="N75">
        <f>N62+N66+N70-2*N19</f>
        <v>6.8348506865350239E-2</v>
      </c>
    </row>
    <row r="76" spans="2:16" x14ac:dyDescent="0.25">
      <c r="B76">
        <f>B63+B67+B71-2*B20</f>
        <v>8.2917856798412209E-2</v>
      </c>
      <c r="H76">
        <f>H63+H67+H71-2*H20</f>
        <v>1</v>
      </c>
      <c r="N76">
        <f>N63+N67+N71-2*N20</f>
        <v>-9.3823507680991652E-2</v>
      </c>
    </row>
    <row r="77" spans="2:16" x14ac:dyDescent="0.25">
      <c r="B77">
        <f>B64+B68+B72-2*B21</f>
        <v>-0.10087101087218764</v>
      </c>
      <c r="H77">
        <f>H64+H68+H72-2*H21</f>
        <v>7.2909007367239778E-2</v>
      </c>
      <c r="N77">
        <f>N64+N68+N72-2*N21</f>
        <v>1</v>
      </c>
    </row>
    <row r="79" spans="2:16" x14ac:dyDescent="0.25">
      <c r="B79" t="s">
        <v>83</v>
      </c>
      <c r="D79" t="s">
        <v>75</v>
      </c>
      <c r="H79" t="s">
        <v>83</v>
      </c>
      <c r="J79" t="s">
        <v>75</v>
      </c>
      <c r="N79" t="s">
        <v>83</v>
      </c>
      <c r="P79" t="s">
        <v>75</v>
      </c>
    </row>
    <row r="80" spans="2:16" x14ac:dyDescent="0.25">
      <c r="B80">
        <f>B75/(B75^2+B76^2+B77^2)^0.5</f>
        <v>0.99158232554594294</v>
      </c>
      <c r="D80">
        <f>B80^2+B81^2+B82^2</f>
        <v>0.99999999999999989</v>
      </c>
      <c r="H80">
        <f>H75/(H75^2+H76^2+H77^2)^0.5</f>
        <v>-3.7764494768043833E-2</v>
      </c>
      <c r="J80">
        <f>H80^2+H81^2+H82^2</f>
        <v>1</v>
      </c>
      <c r="N80">
        <f>N75/(N75^2+N76^2+N77^2)^0.5</f>
        <v>6.7892632194046787E-2</v>
      </c>
      <c r="P80">
        <f>N80^2+N81^2+N82^2</f>
        <v>1</v>
      </c>
    </row>
    <row r="81" spans="2:14" x14ac:dyDescent="0.25">
      <c r="B81">
        <f>B76/(B75^2+B76^2+B77^2)^0.5</f>
        <v>8.2219881273455059E-2</v>
      </c>
      <c r="H81">
        <f>H76/(H75^2+H76^2+H77^2)^0.5</f>
        <v>0.99664124340377491</v>
      </c>
      <c r="N81">
        <f>N76/(N75^2+N76^2+N77^2)^0.5</f>
        <v>-9.3197718432824594E-2</v>
      </c>
    </row>
    <row r="82" spans="2:14" x14ac:dyDescent="0.25">
      <c r="B82">
        <f>B77/(B75^2+B76^2+B77^2)^0.5</f>
        <v>-0.10002191154081391</v>
      </c>
      <c r="H82">
        <f>H77/(H75^2+H76^2+H77^2)^0.5</f>
        <v>7.2664123757820831E-2</v>
      </c>
      <c r="N82">
        <f>N77/(N75^2+N76^2+N77^2)^0.5</f>
        <v>0.99333014439947398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5F98C-6CD9-4C71-9FB5-9FC42C21E572}">
  <dimension ref="B2:J31"/>
  <sheetViews>
    <sheetView workbookViewId="0">
      <selection activeCell="I17" sqref="I17"/>
    </sheetView>
  </sheetViews>
  <sheetFormatPr defaultRowHeight="15" x14ac:dyDescent="0.25"/>
  <sheetData>
    <row r="2" spans="2:10" x14ac:dyDescent="0.25">
      <c r="B2" t="s">
        <v>45</v>
      </c>
    </row>
    <row r="3" spans="2:10" x14ac:dyDescent="0.25">
      <c r="B3" t="s">
        <v>88</v>
      </c>
      <c r="F3" t="s">
        <v>88</v>
      </c>
    </row>
    <row r="4" spans="2:10" x14ac:dyDescent="0.25">
      <c r="B4" s="1">
        <v>0.95899999999999996</v>
      </c>
      <c r="C4" s="1">
        <v>0.221</v>
      </c>
      <c r="D4" s="1">
        <v>0.17599999999999999</v>
      </c>
      <c r="F4">
        <f>B4</f>
        <v>0.95899999999999996</v>
      </c>
      <c r="G4">
        <f t="shared" ref="G4:H4" si="0">C4</f>
        <v>0.221</v>
      </c>
      <c r="H4">
        <f t="shared" si="0"/>
        <v>0.17599999999999999</v>
      </c>
    </row>
    <row r="5" spans="2:10" x14ac:dyDescent="0.25">
      <c r="B5" s="1">
        <v>-0.22</v>
      </c>
      <c r="C5" s="1">
        <v>0.97499999999999998</v>
      </c>
      <c r="D5" s="1">
        <v>-2.5999999999999999E-2</v>
      </c>
      <c r="F5">
        <f t="shared" ref="F5:F6" si="1">B5</f>
        <v>-0.22</v>
      </c>
      <c r="G5">
        <f t="shared" ref="G5:G6" si="2">C5</f>
        <v>0.97499999999999998</v>
      </c>
      <c r="H5">
        <f t="shared" ref="H5:H6" si="3">D5</f>
        <v>-2.5999999999999999E-2</v>
      </c>
    </row>
    <row r="6" spans="2:10" x14ac:dyDescent="0.25">
      <c r="B6" s="1">
        <v>-0.17699999999999999</v>
      </c>
      <c r="C6" s="1">
        <v>-1.4E-2</v>
      </c>
      <c r="D6" s="1">
        <v>0.98399999999999999</v>
      </c>
      <c r="F6">
        <f t="shared" si="1"/>
        <v>-0.17699999999999999</v>
      </c>
      <c r="G6">
        <f t="shared" si="2"/>
        <v>-1.4E-2</v>
      </c>
      <c r="H6">
        <f t="shared" si="3"/>
        <v>0.98399999999999999</v>
      </c>
    </row>
    <row r="8" spans="2:10" x14ac:dyDescent="0.25">
      <c r="C8" t="s">
        <v>84</v>
      </c>
      <c r="D8" t="s">
        <v>20</v>
      </c>
      <c r="G8" t="s">
        <v>84</v>
      </c>
      <c r="H8" t="s">
        <v>20</v>
      </c>
      <c r="J8" t="s">
        <v>89</v>
      </c>
    </row>
    <row r="9" spans="2:10" x14ac:dyDescent="0.25">
      <c r="B9" t="s">
        <v>90</v>
      </c>
      <c r="C9">
        <f>ASIN(B5)</f>
        <v>-0.22181447049679442</v>
      </c>
      <c r="D9">
        <f>DEGREES(C9)</f>
        <v>-12.709032994395438</v>
      </c>
      <c r="F9" t="s">
        <v>91</v>
      </c>
      <c r="G9">
        <f>PI()-C9</f>
        <v>3.3634071240865877</v>
      </c>
      <c r="H9">
        <f>DEGREES(G9)</f>
        <v>192.70903299439544</v>
      </c>
      <c r="J9">
        <f>IF(H9&gt;180, -(180-H9+180), H9)</f>
        <v>-167.29096700560456</v>
      </c>
    </row>
    <row r="10" spans="2:10" x14ac:dyDescent="0.25">
      <c r="B10" t="s">
        <v>92</v>
      </c>
      <c r="C10">
        <f>ATAN2(C5/COS(C9),-D5/COS(C9))</f>
        <v>2.666034837459795E-2</v>
      </c>
      <c r="D10">
        <f t="shared" ref="D10:D11" si="4">DEGREES(C10)</f>
        <v>1.5275254422129267</v>
      </c>
      <c r="F10" t="s">
        <v>93</v>
      </c>
      <c r="G10">
        <f>ATAN2(C5/COS(G9),-D5/COS(G9))</f>
        <v>-3.1149323052151954</v>
      </c>
      <c r="H10">
        <f t="shared" ref="H10:H11" si="5">DEGREES(G10)</f>
        <v>-178.47247455778708</v>
      </c>
      <c r="J10">
        <f>H10</f>
        <v>-178.47247455778708</v>
      </c>
    </row>
    <row r="11" spans="2:10" x14ac:dyDescent="0.25">
      <c r="B11" t="s">
        <v>94</v>
      </c>
      <c r="C11">
        <f>ATAN2(B4/COS(C9),-B6/COS(C9))</f>
        <v>0.18251331191869696</v>
      </c>
      <c r="D11">
        <f t="shared" si="4"/>
        <v>10.457242477896081</v>
      </c>
      <c r="F11" t="s">
        <v>95</v>
      </c>
      <c r="G11">
        <f>ATAN2(B4/COS(G9),-B6/COS(G9))</f>
        <v>-2.9590793416710963</v>
      </c>
      <c r="H11">
        <f t="shared" si="5"/>
        <v>-169.54275752210393</v>
      </c>
      <c r="J11">
        <f>H11</f>
        <v>-169.54275752210393</v>
      </c>
    </row>
    <row r="13" spans="2:10" x14ac:dyDescent="0.25">
      <c r="B13" t="s">
        <v>46</v>
      </c>
    </row>
    <row r="14" spans="2:10" x14ac:dyDescent="0.25">
      <c r="B14" t="s">
        <v>94</v>
      </c>
      <c r="C14" s="3">
        <f>D11</f>
        <v>10.457242477896081</v>
      </c>
      <c r="D14" t="s">
        <v>95</v>
      </c>
      <c r="E14" s="3">
        <f>J11</f>
        <v>-169.54275752210393</v>
      </c>
    </row>
    <row r="15" spans="2:10" x14ac:dyDescent="0.25">
      <c r="B15" t="s">
        <v>97</v>
      </c>
      <c r="C15" s="3">
        <f>D9</f>
        <v>-12.709032994395438</v>
      </c>
      <c r="D15" t="s">
        <v>98</v>
      </c>
      <c r="E15" s="3">
        <f>J9</f>
        <v>-167.29096700560456</v>
      </c>
    </row>
    <row r="16" spans="2:10" x14ac:dyDescent="0.25">
      <c r="B16" t="s">
        <v>92</v>
      </c>
      <c r="C16" s="3">
        <f>D10</f>
        <v>1.5275254422129267</v>
      </c>
      <c r="D16" t="s">
        <v>93</v>
      </c>
      <c r="E16" s="3">
        <f>J10</f>
        <v>-178.47247455778708</v>
      </c>
    </row>
    <row r="18" spans="2:8" x14ac:dyDescent="0.25">
      <c r="B18" t="s">
        <v>75</v>
      </c>
    </row>
    <row r="19" spans="2:8" x14ac:dyDescent="0.25">
      <c r="C19" t="s">
        <v>20</v>
      </c>
      <c r="D19" t="s">
        <v>84</v>
      </c>
      <c r="G19" t="s">
        <v>20</v>
      </c>
      <c r="H19" t="s">
        <v>84</v>
      </c>
    </row>
    <row r="20" spans="2:8" x14ac:dyDescent="0.25">
      <c r="B20" t="s">
        <v>85</v>
      </c>
      <c r="C20">
        <f>D11</f>
        <v>10.457242477896081</v>
      </c>
      <c r="D20">
        <f>RADIANS(C20)</f>
        <v>0.18251331191869696</v>
      </c>
      <c r="F20" t="s">
        <v>85</v>
      </c>
      <c r="G20">
        <f>H11</f>
        <v>-169.54275752210393</v>
      </c>
      <c r="H20">
        <f>RADIANS(G20)</f>
        <v>-2.9590793416710963</v>
      </c>
    </row>
    <row r="21" spans="2:8" x14ac:dyDescent="0.25">
      <c r="B21" t="s">
        <v>86</v>
      </c>
      <c r="C21">
        <f>D9</f>
        <v>-12.709032994395438</v>
      </c>
      <c r="D21">
        <f t="shared" ref="D21:D22" si="6">RADIANS(C21)</f>
        <v>-0.22181447049679442</v>
      </c>
      <c r="F21" t="s">
        <v>86</v>
      </c>
      <c r="G21">
        <f>J9</f>
        <v>-167.29096700560456</v>
      </c>
      <c r="H21">
        <f t="shared" ref="H21:H22" si="7">RADIANS(G21)</f>
        <v>-2.9197781830929985</v>
      </c>
    </row>
    <row r="22" spans="2:8" x14ac:dyDescent="0.25">
      <c r="B22" t="s">
        <v>87</v>
      </c>
      <c r="C22">
        <f>D10</f>
        <v>1.5275254422129267</v>
      </c>
      <c r="D22">
        <f t="shared" si="6"/>
        <v>2.666034837459795E-2</v>
      </c>
      <c r="F22" t="s">
        <v>87</v>
      </c>
      <c r="G22">
        <f>H10</f>
        <v>-178.47247455778708</v>
      </c>
      <c r="H22">
        <f t="shared" si="7"/>
        <v>-3.1149323052151954</v>
      </c>
    </row>
    <row r="24" spans="2:8" x14ac:dyDescent="0.25">
      <c r="B24" t="s">
        <v>88</v>
      </c>
      <c r="F24" t="s">
        <v>88</v>
      </c>
    </row>
    <row r="25" spans="2:8" x14ac:dyDescent="0.25">
      <c r="B25">
        <f>COS(D20)*COS(D21)</f>
        <v>0.95929743234617004</v>
      </c>
      <c r="C25">
        <f>-COS(D20)*SIN(D21)*COS(D22)+SIN(D20)*SIN(D22)</f>
        <v>0.22110738197974772</v>
      </c>
      <c r="D25">
        <f>COS(D20)*SIN(D21)*SIN(D22)+SIN(D20)*COS(D22)</f>
        <v>0.17567003708119155</v>
      </c>
      <c r="F25">
        <f>COS(H20)*COS(H21)</f>
        <v>0.95929743234617004</v>
      </c>
      <c r="G25">
        <f>-COS(H20)*SIN(H21)*COS(H22)+SIN(H20)*SIN(H22)</f>
        <v>0.22110738197974797</v>
      </c>
      <c r="H25">
        <f>COS(H20)*SIN(H21)*SIN(H22)+SIN(H20)*COS(H22)</f>
        <v>0.17567003708119153</v>
      </c>
    </row>
    <row r="26" spans="2:8" x14ac:dyDescent="0.25">
      <c r="B26">
        <f>SIN(D21)</f>
        <v>-0.22</v>
      </c>
      <c r="C26">
        <f>COS(D21)*COS(D22)</f>
        <v>0.97515321233581975</v>
      </c>
      <c r="D26">
        <f>-COS(D21)*SIN(D22)</f>
        <v>-2.6004085662288522E-2</v>
      </c>
      <c r="F26">
        <f>SIN(H21)</f>
        <v>-0.22000000000000031</v>
      </c>
      <c r="G26">
        <f>COS(H21)*COS(H22)</f>
        <v>0.97515321233581975</v>
      </c>
      <c r="H26">
        <f>-COS(H21)*SIN(H22)</f>
        <v>-2.6004085662288439E-2</v>
      </c>
    </row>
    <row r="27" spans="2:8" x14ac:dyDescent="0.25">
      <c r="B27">
        <f>-SIN(D20)*COS(D21)</f>
        <v>-0.17705489627244222</v>
      </c>
      <c r="C27">
        <f>SIN(D20)*SIN(D21)*COS(D22)+COS(D20)*SIN(D22)</f>
        <v>-1.3701755551518913E-2</v>
      </c>
      <c r="D27">
        <f>-SIN(D20)*SIN(D21)*SIN(D22)+COS(D20)*COS(D22)</f>
        <v>0.98410559677341602</v>
      </c>
      <c r="F27">
        <f>-SIN(H20)*COS(H21)</f>
        <v>-0.17705489627244217</v>
      </c>
      <c r="G27">
        <f>SIN(H20)*SIN(H21)*COS(H22)+COS(H20)*SIN(H22)</f>
        <v>-1.3701755551519035E-2</v>
      </c>
      <c r="H27">
        <f>-SIN(H20)*SIN(H21)*SIN(H22)+COS(H20)*COS(H22)</f>
        <v>0.98410559677341602</v>
      </c>
    </row>
    <row r="29" spans="2:8" x14ac:dyDescent="0.25">
      <c r="B29">
        <f t="shared" ref="B29:D31" si="8">B4-B25</f>
        <v>-2.9743234617007897E-4</v>
      </c>
      <c r="C29">
        <f t="shared" si="8"/>
        <v>-1.0738197974771713E-4</v>
      </c>
      <c r="D29">
        <f t="shared" si="8"/>
        <v>3.299629188084352E-4</v>
      </c>
      <c r="F29">
        <f t="shared" ref="F29:H31" si="9">F4-F25</f>
        <v>-2.9743234617007897E-4</v>
      </c>
      <c r="G29">
        <f t="shared" si="9"/>
        <v>-1.0738197974796693E-4</v>
      </c>
      <c r="H29">
        <f t="shared" si="9"/>
        <v>3.2996291880846296E-4</v>
      </c>
    </row>
    <row r="30" spans="2:8" x14ac:dyDescent="0.25">
      <c r="B30">
        <f t="shared" si="8"/>
        <v>0</v>
      </c>
      <c r="C30">
        <f t="shared" si="8"/>
        <v>-1.5321233581977456E-4</v>
      </c>
      <c r="D30">
        <f t="shared" si="8"/>
        <v>4.0856622885235283E-6</v>
      </c>
      <c r="F30">
        <f t="shared" si="9"/>
        <v>3.0531133177191805E-16</v>
      </c>
      <c r="G30">
        <f t="shared" si="9"/>
        <v>-1.5321233581977456E-4</v>
      </c>
      <c r="H30">
        <f t="shared" si="9"/>
        <v>4.0856622884402616E-6</v>
      </c>
    </row>
    <row r="31" spans="2:8" x14ac:dyDescent="0.25">
      <c r="B31">
        <f t="shared" si="8"/>
        <v>5.4896272442234162E-5</v>
      </c>
      <c r="C31">
        <f t="shared" si="8"/>
        <v>-2.9824444848108693E-4</v>
      </c>
      <c r="D31">
        <f t="shared" si="8"/>
        <v>-1.0559677341603901E-4</v>
      </c>
      <c r="F31">
        <f t="shared" si="9"/>
        <v>5.4896272442178651E-5</v>
      </c>
      <c r="G31">
        <f t="shared" si="9"/>
        <v>-2.982444484809655E-4</v>
      </c>
      <c r="H31">
        <f t="shared" si="9"/>
        <v>-1.0559677341603901E-4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Dymitr</dc:creator>
  <cp:lastModifiedBy>Dymitr</cp:lastModifiedBy>
  <dcterms:created xsi:type="dcterms:W3CDTF">2021-02-22T15:08:37Z</dcterms:created>
  <dcterms:modified xsi:type="dcterms:W3CDTF">2021-02-22T17:05:36Z</dcterms:modified>
</cp:coreProperties>
</file>