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capehart/Dropbox (Personal)/Golf Course and HOA/"/>
    </mc:Choice>
  </mc:AlternateContent>
  <xr:revisionPtr revIDLastSave="0" documentId="8_{3538F66F-1856-9948-BA0A-EB04608577A1}" xr6:coauthVersionLast="47" xr6:coauthVersionMax="47" xr10:uidLastSave="{00000000-0000-0000-0000-000000000000}"/>
  <bookViews>
    <workbookView xWindow="980" yWindow="2080" windowWidth="27700" windowHeight="17480" xr2:uid="{4AA8947C-9AD3-47C5-899C-B87B82270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5" i="1" l="1"/>
  <c r="AB124" i="1"/>
  <c r="Z124" i="1"/>
  <c r="D124" i="1"/>
  <c r="F124" i="1"/>
  <c r="H124" i="1"/>
  <c r="J124" i="1"/>
  <c r="L124" i="1"/>
  <c r="N124" i="1"/>
  <c r="P124" i="1"/>
  <c r="R124" i="1"/>
  <c r="T124" i="1"/>
  <c r="V124" i="1"/>
  <c r="X124" i="1"/>
  <c r="AA98" i="1"/>
  <c r="AA81" i="1"/>
  <c r="AA69" i="1"/>
  <c r="AA44" i="1"/>
  <c r="AB75" i="1"/>
  <c r="AB71" i="1"/>
  <c r="AB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Y121" i="1"/>
  <c r="W121" i="1"/>
  <c r="U121" i="1"/>
  <c r="S121" i="1"/>
  <c r="Q121" i="1"/>
  <c r="O121" i="1"/>
  <c r="M121" i="1"/>
  <c r="K121" i="1"/>
  <c r="I121" i="1"/>
  <c r="G121" i="1"/>
  <c r="E121" i="1"/>
  <c r="C121" i="1"/>
  <c r="AB98" i="1"/>
  <c r="AB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Y82" i="1"/>
  <c r="Y94" i="1" s="1"/>
  <c r="W82" i="1"/>
  <c r="U82" i="1"/>
  <c r="S82" i="1"/>
  <c r="S94" i="1" s="1"/>
  <c r="Q82" i="1"/>
  <c r="O82" i="1"/>
  <c r="M82" i="1"/>
  <c r="M94" i="1" s="1"/>
  <c r="K82" i="1"/>
  <c r="I82" i="1"/>
  <c r="G82" i="1"/>
  <c r="G94" i="1" s="1"/>
  <c r="E82" i="1"/>
  <c r="C82" i="1"/>
  <c r="AB81" i="1"/>
  <c r="AB77" i="1"/>
  <c r="AB76" i="1"/>
  <c r="AA76" i="1"/>
  <c r="AA75" i="1"/>
  <c r="AB74" i="1"/>
  <c r="AA74" i="1"/>
  <c r="AB73" i="1"/>
  <c r="AA73" i="1"/>
  <c r="AB72" i="1"/>
  <c r="AA72" i="1"/>
  <c r="AA71" i="1"/>
  <c r="AB70" i="1"/>
  <c r="AA70" i="1"/>
  <c r="Y77" i="1"/>
  <c r="W77" i="1"/>
  <c r="U77" i="1"/>
  <c r="S77" i="1"/>
  <c r="Q77" i="1"/>
  <c r="O77" i="1"/>
  <c r="M77" i="1"/>
  <c r="K77" i="1"/>
  <c r="I77" i="1"/>
  <c r="G77" i="1"/>
  <c r="E77" i="1"/>
  <c r="AB69" i="1"/>
  <c r="AB65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B38" i="1"/>
  <c r="AB37" i="1"/>
  <c r="Y37" i="1"/>
  <c r="W37" i="1"/>
  <c r="U37" i="1"/>
  <c r="S37" i="1"/>
  <c r="Q37" i="1"/>
  <c r="O37" i="1"/>
  <c r="M37" i="1"/>
  <c r="K37" i="1"/>
  <c r="I37" i="1"/>
  <c r="G37" i="1"/>
  <c r="E37" i="1"/>
  <c r="C37" i="1"/>
  <c r="AB36" i="1"/>
  <c r="Y36" i="1"/>
  <c r="W36" i="1"/>
  <c r="U36" i="1"/>
  <c r="S36" i="1"/>
  <c r="Q36" i="1"/>
  <c r="O36" i="1"/>
  <c r="M36" i="1"/>
  <c r="K36" i="1"/>
  <c r="I36" i="1"/>
  <c r="G36" i="1"/>
  <c r="E36" i="1"/>
  <c r="C36" i="1"/>
  <c r="AB35" i="1"/>
  <c r="Y35" i="1"/>
  <c r="W35" i="1"/>
  <c r="U35" i="1"/>
  <c r="S35" i="1"/>
  <c r="Q35" i="1"/>
  <c r="O35" i="1"/>
  <c r="M35" i="1"/>
  <c r="K35" i="1"/>
  <c r="I35" i="1"/>
  <c r="G35" i="1"/>
  <c r="E35" i="1"/>
  <c r="C35" i="1"/>
  <c r="AB31" i="1"/>
  <c r="AB29" i="1"/>
  <c r="AA29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Y19" i="1"/>
  <c r="W19" i="1"/>
  <c r="U19" i="1"/>
  <c r="S19" i="1"/>
  <c r="Q19" i="1"/>
  <c r="O19" i="1"/>
  <c r="M19" i="1"/>
  <c r="K19" i="1"/>
  <c r="I19" i="1"/>
  <c r="G19" i="1"/>
  <c r="E19" i="1"/>
  <c r="C19" i="1"/>
  <c r="AB18" i="1"/>
  <c r="Y18" i="1"/>
  <c r="W18" i="1"/>
  <c r="U18" i="1"/>
  <c r="S18" i="1"/>
  <c r="Q18" i="1"/>
  <c r="O18" i="1"/>
  <c r="M18" i="1"/>
  <c r="K18" i="1"/>
  <c r="I18" i="1"/>
  <c r="G18" i="1"/>
  <c r="E18" i="1"/>
  <c r="C18" i="1"/>
  <c r="AB17" i="1"/>
  <c r="Y17" i="1"/>
  <c r="W17" i="1"/>
  <c r="U17" i="1"/>
  <c r="S17" i="1"/>
  <c r="Q17" i="1"/>
  <c r="O17" i="1"/>
  <c r="M17" i="1"/>
  <c r="K17" i="1"/>
  <c r="I17" i="1"/>
  <c r="G17" i="1"/>
  <c r="E17" i="1"/>
  <c r="AB16" i="1"/>
  <c r="Y16" i="1"/>
  <c r="W16" i="1"/>
  <c r="U16" i="1"/>
  <c r="S16" i="1"/>
  <c r="Q16" i="1"/>
  <c r="O16" i="1"/>
  <c r="M16" i="1"/>
  <c r="K16" i="1"/>
  <c r="I16" i="1"/>
  <c r="G16" i="1"/>
  <c r="E16" i="1"/>
  <c r="C16" i="1"/>
  <c r="AB15" i="1"/>
  <c r="AA15" i="1"/>
  <c r="AB14" i="1"/>
  <c r="Y14" i="1"/>
  <c r="AA14" i="1" s="1"/>
  <c r="AB13" i="1"/>
  <c r="Y13" i="1"/>
  <c r="W13" i="1"/>
  <c r="U13" i="1"/>
  <c r="S13" i="1"/>
  <c r="Q13" i="1"/>
  <c r="O13" i="1"/>
  <c r="M13" i="1"/>
  <c r="K13" i="1"/>
  <c r="I13" i="1"/>
  <c r="G13" i="1"/>
  <c r="E13" i="1"/>
  <c r="C13" i="1"/>
  <c r="AA10" i="1"/>
  <c r="AB9" i="1"/>
  <c r="AA9" i="1"/>
  <c r="AB6" i="1"/>
  <c r="AA6" i="1"/>
  <c r="AB5" i="1"/>
  <c r="AA5" i="1"/>
  <c r="N125" i="1" l="1"/>
  <c r="H125" i="1"/>
  <c r="E38" i="1"/>
  <c r="Q38" i="1"/>
  <c r="C31" i="1"/>
  <c r="M31" i="1"/>
  <c r="C38" i="1"/>
  <c r="O38" i="1"/>
  <c r="O31" i="1"/>
  <c r="I94" i="1"/>
  <c r="U94" i="1"/>
  <c r="AA82" i="1"/>
  <c r="AA17" i="1"/>
  <c r="K31" i="1"/>
  <c r="W31" i="1"/>
  <c r="K38" i="1"/>
  <c r="W38" i="1"/>
  <c r="C94" i="1"/>
  <c r="O94" i="1"/>
  <c r="AA16" i="1"/>
  <c r="M38" i="1"/>
  <c r="Y38" i="1"/>
  <c r="C77" i="1"/>
  <c r="E94" i="1"/>
  <c r="Q94" i="1"/>
  <c r="K94" i="1"/>
  <c r="W94" i="1"/>
  <c r="E31" i="1"/>
  <c r="Q31" i="1"/>
  <c r="AA36" i="1"/>
  <c r="S31" i="1"/>
  <c r="S38" i="1"/>
  <c r="AA18" i="1"/>
  <c r="G31" i="1"/>
  <c r="AA19" i="1"/>
  <c r="G38" i="1"/>
  <c r="AA37" i="1"/>
  <c r="I31" i="1"/>
  <c r="U31" i="1"/>
  <c r="I38" i="1"/>
  <c r="U38" i="1"/>
  <c r="AA121" i="1"/>
  <c r="AA77" i="1"/>
  <c r="Y31" i="1"/>
  <c r="AA13" i="1"/>
  <c r="AA35" i="1"/>
  <c r="I51" i="1" l="1"/>
  <c r="I65" i="1" s="1"/>
  <c r="I124" i="1" s="1"/>
  <c r="K51" i="1"/>
  <c r="K65" i="1" s="1"/>
  <c r="K124" i="1" s="1"/>
  <c r="O51" i="1"/>
  <c r="O65" i="1" s="1"/>
  <c r="O124" i="1" s="1"/>
  <c r="S51" i="1"/>
  <c r="S65" i="1" s="1"/>
  <c r="S124" i="1" s="1"/>
  <c r="Q51" i="1"/>
  <c r="Q65" i="1" s="1"/>
  <c r="Q124" i="1" s="1"/>
  <c r="M51" i="1"/>
  <c r="M65" i="1" s="1"/>
  <c r="M124" i="1" s="1"/>
  <c r="G51" i="1"/>
  <c r="G65" i="1" s="1"/>
  <c r="G124" i="1" s="1"/>
  <c r="E51" i="1"/>
  <c r="E65" i="1" s="1"/>
  <c r="E124" i="1" s="1"/>
  <c r="C51" i="1"/>
  <c r="C65" i="1" s="1"/>
  <c r="C124" i="1" s="1"/>
  <c r="U51" i="1"/>
  <c r="U65" i="1" s="1"/>
  <c r="U124" i="1" s="1"/>
  <c r="W51" i="1"/>
  <c r="W65" i="1" s="1"/>
  <c r="W124" i="1" s="1"/>
  <c r="AA38" i="1"/>
  <c r="AA94" i="1"/>
  <c r="Y51" i="1"/>
  <c r="Y65" i="1" s="1"/>
  <c r="Y124" i="1" s="1"/>
  <c r="AA31" i="1"/>
  <c r="S125" i="1" l="1"/>
  <c r="G125" i="1"/>
  <c r="M125" i="1"/>
  <c r="AA51" i="1"/>
  <c r="AA65" i="1" l="1"/>
  <c r="AA124" i="1" s="1"/>
</calcChain>
</file>

<file path=xl/sharedStrings.xml><?xml version="1.0" encoding="utf-8"?>
<sst xmlns="http://schemas.openxmlformats.org/spreadsheetml/2006/main" count="227" uniqueCount="207">
  <si>
    <t>Resort Golf Club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</si>
  <si>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</si>
  <si>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</si>
  <si>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</si>
  <si>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</si>
  <si>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</si>
  <si>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</si>
  <si>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</si>
  <si>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</si>
  <si>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</si>
  <si>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</si>
  <si>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</si>
  <si>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</si>
  <si>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</si>
  <si>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YTD (A)</t>
  </si>
  <si>
    <t>NOTES:</t>
  </si>
  <si>
    <t>Daily Fee Rounds</t>
  </si>
  <si>
    <t>Tournament Rounds</t>
  </si>
  <si>
    <t xml:space="preserve">Members (excluding </t>
  </si>
  <si>
    <t>Memberships include: Single, Single (sr), Family, Family (sr) &amp; Corporate</t>
  </si>
  <si>
    <t>lifetime)</t>
  </si>
  <si>
    <t>New Members</t>
  </si>
  <si>
    <t>Net Members</t>
  </si>
  <si>
    <t>Revenue</t>
  </si>
  <si>
    <t>Membership</t>
  </si>
  <si>
    <t>Amount of members x $400 at proposed rate increase (estimated average income from memberships)</t>
  </si>
  <si>
    <t>Initiation Fees</t>
  </si>
  <si>
    <t>75% of proposed increase ($1125/ea)</t>
  </si>
  <si>
    <t>Member Guest Fees</t>
  </si>
  <si>
    <t>Member guests pay discounted rate when playing</t>
  </si>
  <si>
    <t>Daily Fee</t>
  </si>
  <si>
    <t>Daily Fee Rounds (x) average green fee rate (w/out cart)</t>
  </si>
  <si>
    <t>Tournaments</t>
  </si>
  <si>
    <t>Tournament Rounds (x) average green fee rate</t>
  </si>
  <si>
    <t>Tournament Cart Fees</t>
  </si>
  <si>
    <t>Tournament Rounds (x) $10 1/2 cart rate</t>
  </si>
  <si>
    <t>Cart Fees</t>
  </si>
  <si>
    <t>Daily Fee Rounds (x) $10 1/2 cart rate</t>
  </si>
  <si>
    <t>Merchandise</t>
  </si>
  <si>
    <t>Pro Shop merchandise sales (based on 3 year average)</t>
  </si>
  <si>
    <t>Driving Range</t>
  </si>
  <si>
    <t>Driving range sales (includes school income)</t>
  </si>
  <si>
    <t>Club Rentals</t>
  </si>
  <si>
    <t>Rental golf club sales</t>
  </si>
  <si>
    <t>Food / drinks</t>
  </si>
  <si>
    <t>All food &amp; non alcoholic drink sales (based on 3 year average)</t>
  </si>
  <si>
    <t>Beer, liquor &amp; wine</t>
  </si>
  <si>
    <t>All alcoholic sales (based on 3 year average)</t>
  </si>
  <si>
    <t>Rental Income</t>
  </si>
  <si>
    <t>Event rental income (based on 3 year average)</t>
  </si>
  <si>
    <t>GHIN Handicap Fees</t>
  </si>
  <si>
    <t>Service provided to members for handicapping ($40/ea)</t>
  </si>
  <si>
    <t>Other Income</t>
  </si>
  <si>
    <t>Income generated from outside parties (advertising)</t>
  </si>
  <si>
    <t>Capital Reserve Fund</t>
  </si>
  <si>
    <t>HOA Fees</t>
  </si>
  <si>
    <t>Contribution from homeowners for amenities and staffing</t>
  </si>
  <si>
    <t>Total Revenue</t>
  </si>
  <si>
    <t>Total increase of 10% YOY - (other income from production not included)</t>
  </si>
  <si>
    <t>COGS</t>
  </si>
  <si>
    <t>70% target of total merchandise sales</t>
  </si>
  <si>
    <t>Food/drinks</t>
  </si>
  <si>
    <t>38% target of total Food/Drink Sales</t>
  </si>
  <si>
    <t>Alcohol</t>
  </si>
  <si>
    <t>32% target of total Alcohol Sales</t>
  </si>
  <si>
    <t>Total Cost of Sales</t>
  </si>
  <si>
    <t>Operating Expenses</t>
  </si>
  <si>
    <t>Administrative</t>
  </si>
  <si>
    <t>HR Admin Fees</t>
  </si>
  <si>
    <t>Loan Expense</t>
  </si>
  <si>
    <t>Property Insurance/GL</t>
  </si>
  <si>
    <t>Property Taxes</t>
  </si>
  <si>
    <t>Cleaning Supplies</t>
  </si>
  <si>
    <t>Office Supplies</t>
  </si>
  <si>
    <t>Accounting Fees</t>
  </si>
  <si>
    <t>Accounting fees for tax filings</t>
  </si>
  <si>
    <t>Bank Charges</t>
  </si>
  <si>
    <t>Monthly charges from bank</t>
  </si>
  <si>
    <t>CC Processing Fees</t>
  </si>
  <si>
    <t>2% of total revenue for month</t>
  </si>
  <si>
    <t>Fintech Fee</t>
  </si>
  <si>
    <t>Fee to purchase liquor/alcohol with ACH</t>
  </si>
  <si>
    <t>Fuel &amp; Oil</t>
  </si>
  <si>
    <t>Repair &amp; Maintenance - Clubhouse</t>
  </si>
  <si>
    <t>Upkeep of clubhouse</t>
  </si>
  <si>
    <t>Security Monitoring</t>
  </si>
  <si>
    <t>Monthly fee for cameras &amp; security</t>
  </si>
  <si>
    <t>Phones</t>
  </si>
  <si>
    <t>Monthly fee for phones used at clubhouse</t>
  </si>
  <si>
    <t>Utilities  - Cable</t>
  </si>
  <si>
    <t>Monthly fee for DirecTV</t>
  </si>
  <si>
    <t>Utilities - Electric</t>
  </si>
  <si>
    <t xml:space="preserve">Clubhouse electricity </t>
  </si>
  <si>
    <t>Utilities - Gas</t>
  </si>
  <si>
    <t>Clubhouse gas (split with F&amp;B)</t>
  </si>
  <si>
    <t>Utilities - Water &amp; Sewer</t>
  </si>
  <si>
    <t xml:space="preserve">Clubhouse water </t>
  </si>
  <si>
    <t>Utilities - Internet</t>
  </si>
  <si>
    <t>Monthly fee for fiber internet</t>
  </si>
  <si>
    <t>Capital Improvement Fund</t>
  </si>
  <si>
    <t>Capital improvements decided by Boards</t>
  </si>
  <si>
    <t>Trash Removal</t>
  </si>
  <si>
    <t>Monthly fee for trash pickup</t>
  </si>
  <si>
    <t>Workers Comp</t>
  </si>
  <si>
    <t>Total Administrative Expense</t>
  </si>
  <si>
    <t>Golf Shop Expense</t>
  </si>
  <si>
    <t>Pro Shop Wages</t>
  </si>
  <si>
    <t>Golf Shop Supplies</t>
  </si>
  <si>
    <t>Pencils, scorecards, etc for Pro Shop</t>
  </si>
  <si>
    <t>Range Balls</t>
  </si>
  <si>
    <t xml:space="preserve">Driving Range </t>
  </si>
  <si>
    <t>Range Supplies</t>
  </si>
  <si>
    <t>Baskets, picker parts, etc</t>
  </si>
  <si>
    <t>Utilites - Electric</t>
  </si>
  <si>
    <t xml:space="preserve">Cart Barn </t>
  </si>
  <si>
    <t>Golf Cart Lease</t>
  </si>
  <si>
    <t>Golf cart lease (5 year)</t>
  </si>
  <si>
    <t>Property Tax - Carts</t>
  </si>
  <si>
    <t>Best guess with new carts in '24 ($6,000 in '24)</t>
  </si>
  <si>
    <t>Golf Cart Repair</t>
  </si>
  <si>
    <t>Repairs for cart fleet</t>
  </si>
  <si>
    <t>Total Golf Shop Expenses</t>
  </si>
  <si>
    <t>Food &amp; Beverage Expense</t>
  </si>
  <si>
    <t>Liquor Tax</t>
  </si>
  <si>
    <t>20% of Liquor sales</t>
  </si>
  <si>
    <t>Laundry/Linens</t>
  </si>
  <si>
    <t>Linen replacment &amp; cleaning</t>
  </si>
  <si>
    <t>Fees &amp; Permits</t>
  </si>
  <si>
    <t>County permits</t>
  </si>
  <si>
    <t>Repair &amp; Maintenance</t>
  </si>
  <si>
    <t>Repairs for equipment F&amp;B</t>
  </si>
  <si>
    <t>Food &amp; Beverage Supplies</t>
  </si>
  <si>
    <t>Miscellaneous supplies for kitchen</t>
  </si>
  <si>
    <t>Equipment Lease</t>
  </si>
  <si>
    <t>Leases for equipment in F&amp;B</t>
  </si>
  <si>
    <t>Cleaning</t>
  </si>
  <si>
    <t xml:space="preserve">Vent Hood cleaning </t>
  </si>
  <si>
    <t>Pens, tickets, etc</t>
  </si>
  <si>
    <t>Fuel reimbursment for mileage used for work related trips</t>
  </si>
  <si>
    <t>Grill gas (split with clubhouse)</t>
  </si>
  <si>
    <t>TABC</t>
  </si>
  <si>
    <t>TABC Fees (bi-annualy)</t>
  </si>
  <si>
    <t>Beverage Cart Lease</t>
  </si>
  <si>
    <t xml:space="preserve">Lease for 2 beverage carts </t>
  </si>
  <si>
    <t>Total Food &amp; Bev Expenses</t>
  </si>
  <si>
    <t>Golf Course Maintenance</t>
  </si>
  <si>
    <t>Management Salaries</t>
  </si>
  <si>
    <t>Cell Phones</t>
  </si>
  <si>
    <t>Superintendent Cell Phone</t>
  </si>
  <si>
    <t>Small Tools</t>
  </si>
  <si>
    <t>Small tools purchased throughout year</t>
  </si>
  <si>
    <t>Dues/Licenses/Permits</t>
  </si>
  <si>
    <t>Renewal of chemical license for Superintendent</t>
  </si>
  <si>
    <t>Irrigation Lease</t>
  </si>
  <si>
    <t>Golf Course Equipment Lease</t>
  </si>
  <si>
    <t>Maintenance Equipment leases (4)</t>
  </si>
  <si>
    <t>Property Tax - Equipment</t>
  </si>
  <si>
    <t>Irrigation Repair/ Maintenance</t>
  </si>
  <si>
    <t>Sprinkler heads, valves, etc for course</t>
  </si>
  <si>
    <t>Fertilizer</t>
  </si>
  <si>
    <t>Chemicals</t>
  </si>
  <si>
    <t>Sand/Seed/Sod</t>
  </si>
  <si>
    <t>Repairs/Maintenance</t>
  </si>
  <si>
    <t xml:space="preserve">Repairs to pump stations, buildings or equipment </t>
  </si>
  <si>
    <t>Golf Course Supplies</t>
  </si>
  <si>
    <t>Miscellaneous items for course (flagsticks, flags, cups, rope, etc)</t>
  </si>
  <si>
    <t>Course bathroom supplies</t>
  </si>
  <si>
    <t>Fuel reimbursment for Superintendent for work related travel &amp; diesel and regular fuel for equipment</t>
  </si>
  <si>
    <t>Water Irrigation</t>
  </si>
  <si>
    <t>Contract with TRWD for pulling from lake</t>
  </si>
  <si>
    <t>Office Supplies/ Other</t>
  </si>
  <si>
    <t>Pens, paper, etc for Superintendent</t>
  </si>
  <si>
    <t>Monthly Agreement for securing barn</t>
  </si>
  <si>
    <t>Electricity for pump stations &amp; barn</t>
  </si>
  <si>
    <t>Utilities - Water</t>
  </si>
  <si>
    <t xml:space="preserve">Monthly fee for course bathroom </t>
  </si>
  <si>
    <t>Monthly fee for trash removal at barn</t>
  </si>
  <si>
    <t>GC Amenities</t>
  </si>
  <si>
    <t xml:space="preserve">Total Repair &amp; Maintenance </t>
  </si>
  <si>
    <t>.+14% increase due to aggressive increase in fertilizer, added equipment, and salary increases</t>
  </si>
  <si>
    <t>Total Operating Profit/Loss</t>
  </si>
  <si>
    <t>Total Profit/Loss</t>
  </si>
  <si>
    <t>Quarterly Operating Profit/Loss</t>
  </si>
  <si>
    <t>Q1</t>
  </si>
  <si>
    <t>Q3</t>
  </si>
  <si>
    <t>Q4</t>
  </si>
  <si>
    <t>-</t>
  </si>
  <si>
    <t xml:space="preserve"> </t>
  </si>
  <si>
    <t>Total deposited into Reserve Fund (Operations)</t>
  </si>
  <si>
    <t xml:space="preserve">Administrative Labor </t>
  </si>
  <si>
    <t>Food &amp; Beverage Labor</t>
  </si>
  <si>
    <t>Maintenance Labor Costs (Superintendent, Assistant Superintendent, and crew compensation, Payroll Costs, Benefits &amp; subcontractor Labor)</t>
  </si>
  <si>
    <t>Administrative Labor Costs (GM, Director of Golf, Membership Director Salaries, Payroll Costs, Benefits, 401k Match)</t>
  </si>
  <si>
    <t xml:space="preserve">Admin fees for all departments through Insperity </t>
  </si>
  <si>
    <t>F&amp;B Labor Costs (Manager's, Cook, and wait staff compensation, Payroll Costs &amp; Benefits)</t>
  </si>
  <si>
    <t>Golf Shop Labor Costs (Head Pro, Assistants, Pro Shop &amp; Outside Service compensation, Payroll Costs &amp; Benefits)</t>
  </si>
  <si>
    <t>.+17% YOY vs '24</t>
  </si>
  <si>
    <t xml:space="preserve">.+31% YOY vs '24 (new cart fleet) </t>
  </si>
  <si>
    <t>.+23% YOY vs '24</t>
  </si>
  <si>
    <t>Miscellaneous Expense</t>
  </si>
  <si>
    <t>GL,Umbrella and D&amp;O Coverage</t>
  </si>
  <si>
    <t>Sand to topdress greens &amp; sod as needed</t>
  </si>
  <si>
    <t>Tees, Greens &amp; Fairways</t>
  </si>
  <si>
    <t>Marketing &amp; Office expenses, Live entertainment, Pool &amp; Fitness</t>
  </si>
  <si>
    <t>Q2</t>
  </si>
  <si>
    <t>Existing Loan Payment and Potentail New Debt for Improvements</t>
  </si>
  <si>
    <t xml:space="preserve">Total  projected deposited into Capital Reserve Fund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</si>
</sst>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2" borderId="2" xfId="1" applyNumberFormat="1" applyFon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2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7E8D-0AC5-4F5A-9515-08A9B7A4AAD1}">
  <dimension ref="A1:AD129"/>
  <sheetViews>
    <sheetView tabSelected="1" topLeftCell="A25" workbookViewId="0">
      <selection activeCell="AC132" sqref="AC132"/>
    </sheetView>
  </sheetViews>
  <sheetFormatPr baseColWidth="10" defaultColWidth="8.83203125" defaultRowHeight="15" x14ac:dyDescent="0.2"/>
  <cols>
    <col min="1" max="1" width="33.33203125" customWidth="1"/>
    <col min="4" max="4" width="9.1640625" hidden="1" customWidth="1"/>
    <col min="6" max="6" width="9.1640625" hidden="1" customWidth="1"/>
    <col min="8" max="8" width="9.1640625" hidden="1" customWidth="1"/>
    <col min="10" max="10" width="9.1640625" hidden="1" customWidth="1"/>
    <col min="12" max="12" width="9.1640625" hidden="1" customWidth="1"/>
    <col min="14" max="14" width="9.1640625" hidden="1" customWidth="1"/>
    <col min="16" max="16" width="9.1640625" hidden="1" customWidth="1"/>
    <col min="18" max="18" width="9.1640625" hidden="1" customWidth="1"/>
    <col min="20" max="20" width="9.1640625" hidden="1" customWidth="1"/>
    <col min="22" max="22" width="9.1640625" hidden="1" customWidth="1"/>
    <col min="24" max="24" width="9.1640625" hidden="1" customWidth="1"/>
    <col min="26" max="26" width="9.1640625" hidden="1" customWidth="1"/>
  </cols>
  <sheetData>
    <row r="1" spans="1:30" x14ac:dyDescent="0.2">
      <c r="A1" s="1" t="s">
        <v>0</v>
      </c>
      <c r="C1" s="2"/>
      <c r="D1" s="3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</row>
    <row r="2" spans="1:30" x14ac:dyDescent="0.2">
      <c r="A2" s="4">
        <v>2025</v>
      </c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</row>
    <row r="3" spans="1:30" ht="16" thickBot="1" x14ac:dyDescent="0.25">
      <c r="C3" s="5" t="s">
        <v>1</v>
      </c>
      <c r="D3" s="6" t="s">
        <v>1</v>
      </c>
      <c r="E3" s="5" t="s">
        <v>2</v>
      </c>
      <c r="F3" s="6" t="s">
        <v>2</v>
      </c>
      <c r="G3" s="5" t="s">
        <v>3</v>
      </c>
      <c r="H3" s="6" t="s">
        <v>3</v>
      </c>
      <c r="I3" s="5" t="s">
        <v>4</v>
      </c>
      <c r="J3" s="6" t="s">
        <v>4</v>
      </c>
      <c r="K3" s="5" t="s">
        <v>5</v>
      </c>
      <c r="L3" s="6" t="s">
        <v>5</v>
      </c>
      <c r="M3" s="5" t="s">
        <v>6</v>
      </c>
      <c r="N3" s="6" t="s">
        <v>6</v>
      </c>
      <c r="O3" s="5" t="s">
        <v>7</v>
      </c>
      <c r="P3" s="6" t="s">
        <v>7</v>
      </c>
      <c r="Q3" s="5" t="s">
        <v>8</v>
      </c>
      <c r="R3" s="6" t="s">
        <v>8</v>
      </c>
      <c r="S3" s="5" t="s">
        <v>9</v>
      </c>
      <c r="T3" s="6" t="s">
        <v>9</v>
      </c>
      <c r="U3" s="5" t="s">
        <v>10</v>
      </c>
      <c r="V3" s="6" t="s">
        <v>10</v>
      </c>
      <c r="W3" s="5" t="s">
        <v>11</v>
      </c>
      <c r="X3" s="6" t="s">
        <v>11</v>
      </c>
      <c r="Y3" s="5" t="s">
        <v>12</v>
      </c>
      <c r="Z3" s="6" t="s">
        <v>12</v>
      </c>
      <c r="AA3" s="7" t="s">
        <v>13</v>
      </c>
      <c r="AB3" s="7" t="s">
        <v>14</v>
      </c>
      <c r="AD3" s="8" t="s">
        <v>15</v>
      </c>
    </row>
    <row r="4" spans="1:30" x14ac:dyDescent="0.2">
      <c r="C4" s="2"/>
      <c r="D4" s="3"/>
      <c r="E4" s="2"/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</row>
    <row r="5" spans="1:30" x14ac:dyDescent="0.2">
      <c r="A5" t="s">
        <v>16</v>
      </c>
      <c r="C5" s="9">
        <v>975</v>
      </c>
      <c r="D5" s="10"/>
      <c r="E5" s="9">
        <v>1050</v>
      </c>
      <c r="F5" s="10"/>
      <c r="G5" s="9">
        <v>1875</v>
      </c>
      <c r="H5" s="10"/>
      <c r="I5" s="9">
        <v>1925</v>
      </c>
      <c r="J5" s="10"/>
      <c r="K5" s="9">
        <v>2150</v>
      </c>
      <c r="L5" s="10"/>
      <c r="M5" s="9">
        <v>2225</v>
      </c>
      <c r="N5" s="10"/>
      <c r="O5" s="9">
        <v>2200</v>
      </c>
      <c r="P5" s="10"/>
      <c r="Q5" s="9">
        <v>1825</v>
      </c>
      <c r="R5" s="10"/>
      <c r="S5" s="9">
        <v>1650</v>
      </c>
      <c r="T5" s="10"/>
      <c r="U5" s="9">
        <v>1575</v>
      </c>
      <c r="V5" s="10"/>
      <c r="W5" s="9">
        <v>1175</v>
      </c>
      <c r="X5" s="10"/>
      <c r="Y5" s="9">
        <v>1025</v>
      </c>
      <c r="Z5" s="10"/>
      <c r="AA5" s="11">
        <f>SUM(C5:Y5)</f>
        <v>19650</v>
      </c>
      <c r="AB5">
        <f>(D5+F5+H5+J5+L5+N5+P5+R5+T5+V5+X5+Z5)</f>
        <v>0</v>
      </c>
    </row>
    <row r="6" spans="1:30" x14ac:dyDescent="0.2">
      <c r="A6" t="s">
        <v>17</v>
      </c>
      <c r="C6" s="9">
        <v>0</v>
      </c>
      <c r="D6" s="10"/>
      <c r="E6" s="9">
        <v>100</v>
      </c>
      <c r="F6" s="10"/>
      <c r="G6" s="9">
        <v>200</v>
      </c>
      <c r="H6" s="10"/>
      <c r="I6" s="9">
        <v>350</v>
      </c>
      <c r="J6" s="10"/>
      <c r="K6" s="9">
        <v>450</v>
      </c>
      <c r="L6" s="10"/>
      <c r="M6" s="9">
        <v>250</v>
      </c>
      <c r="N6" s="10"/>
      <c r="O6" s="9">
        <v>100</v>
      </c>
      <c r="P6" s="10"/>
      <c r="Q6" s="9">
        <v>200</v>
      </c>
      <c r="R6" s="10"/>
      <c r="S6" s="9">
        <v>375</v>
      </c>
      <c r="T6" s="10"/>
      <c r="U6" s="9">
        <v>350</v>
      </c>
      <c r="V6" s="10"/>
      <c r="W6" s="9">
        <v>250</v>
      </c>
      <c r="X6" s="10"/>
      <c r="Y6" s="9">
        <v>100</v>
      </c>
      <c r="Z6" s="10"/>
      <c r="AA6" s="11">
        <f>SUM(C6:Y6)</f>
        <v>2725</v>
      </c>
      <c r="AB6">
        <f>(D6+F6+H6+J6+L6+N6+P6+R6+T6+V6+X6+Z6)</f>
        <v>0</v>
      </c>
    </row>
    <row r="7" spans="1:30" x14ac:dyDescent="0.2">
      <c r="A7" t="s">
        <v>18</v>
      </c>
      <c r="C7" s="9">
        <v>133</v>
      </c>
      <c r="D7" s="10"/>
      <c r="E7" s="9">
        <v>134</v>
      </c>
      <c r="F7" s="10"/>
      <c r="G7" s="9">
        <v>138</v>
      </c>
      <c r="H7" s="10"/>
      <c r="I7" s="9">
        <v>143</v>
      </c>
      <c r="J7" s="10"/>
      <c r="K7" s="9">
        <v>147</v>
      </c>
      <c r="L7" s="10"/>
      <c r="M7" s="9">
        <v>151</v>
      </c>
      <c r="N7" s="10"/>
      <c r="O7" s="9">
        <v>153</v>
      </c>
      <c r="P7" s="10"/>
      <c r="Q7" s="9">
        <v>155</v>
      </c>
      <c r="R7" s="10"/>
      <c r="S7" s="9">
        <v>160</v>
      </c>
      <c r="T7" s="10"/>
      <c r="U7" s="9">
        <v>163</v>
      </c>
      <c r="V7" s="10"/>
      <c r="W7" s="9">
        <v>163</v>
      </c>
      <c r="X7" s="10"/>
      <c r="Y7" s="9">
        <v>161</v>
      </c>
      <c r="Z7" s="10"/>
      <c r="AA7" s="11"/>
      <c r="AD7" t="s">
        <v>19</v>
      </c>
    </row>
    <row r="8" spans="1:30" x14ac:dyDescent="0.2">
      <c r="A8" t="s">
        <v>20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10"/>
      <c r="AA8" s="11"/>
    </row>
    <row r="9" spans="1:30" x14ac:dyDescent="0.2">
      <c r="A9" t="s">
        <v>21</v>
      </c>
      <c r="C9" s="9">
        <v>1</v>
      </c>
      <c r="D9" s="10"/>
      <c r="E9" s="9">
        <v>2</v>
      </c>
      <c r="F9" s="10"/>
      <c r="G9" s="9">
        <v>6</v>
      </c>
      <c r="H9" s="10"/>
      <c r="I9" s="9">
        <v>6</v>
      </c>
      <c r="J9" s="10"/>
      <c r="K9" s="9">
        <v>6</v>
      </c>
      <c r="L9" s="10"/>
      <c r="M9" s="9">
        <v>5</v>
      </c>
      <c r="N9" s="10"/>
      <c r="O9" s="9">
        <v>3</v>
      </c>
      <c r="P9" s="10"/>
      <c r="Q9" s="9">
        <v>3</v>
      </c>
      <c r="R9" s="10"/>
      <c r="S9" s="9">
        <v>6</v>
      </c>
      <c r="T9" s="10"/>
      <c r="U9" s="9">
        <v>4</v>
      </c>
      <c r="V9" s="10"/>
      <c r="W9" s="9">
        <v>1</v>
      </c>
      <c r="X9" s="10"/>
      <c r="Y9" s="9">
        <v>0</v>
      </c>
      <c r="Z9" s="10"/>
      <c r="AA9" s="11">
        <f>SUM(C9+E9+G9+I9+K9+M9+O9+Q9+S9+U9+W9+Y9)</f>
        <v>43</v>
      </c>
      <c r="AB9">
        <f>(D9+F9+H9+J9+L9+N9+P9+R9+T9+V9+X9+Z9)</f>
        <v>0</v>
      </c>
    </row>
    <row r="10" spans="1:30" x14ac:dyDescent="0.2">
      <c r="A10" t="s">
        <v>22</v>
      </c>
      <c r="C10" s="9">
        <v>0</v>
      </c>
      <c r="D10" s="10"/>
      <c r="E10" s="9">
        <v>1</v>
      </c>
      <c r="F10" s="10"/>
      <c r="G10" s="9">
        <v>4</v>
      </c>
      <c r="H10" s="10"/>
      <c r="I10" s="9">
        <v>5</v>
      </c>
      <c r="J10" s="10"/>
      <c r="K10" s="9">
        <v>4</v>
      </c>
      <c r="L10" s="10"/>
      <c r="M10" s="9">
        <v>4</v>
      </c>
      <c r="N10" s="10"/>
      <c r="O10" s="9">
        <v>2</v>
      </c>
      <c r="P10" s="10"/>
      <c r="Q10" s="9">
        <v>2</v>
      </c>
      <c r="R10" s="10"/>
      <c r="S10" s="9">
        <v>5</v>
      </c>
      <c r="T10" s="10"/>
      <c r="U10" s="9">
        <v>3</v>
      </c>
      <c r="V10" s="10"/>
      <c r="W10" s="9">
        <v>0</v>
      </c>
      <c r="X10" s="10"/>
      <c r="Y10" s="9">
        <v>-2</v>
      </c>
      <c r="Z10" s="10"/>
      <c r="AA10" s="11">
        <f>SUM(C10+E10+G10+I10+K10+M10+O10+Q10+S10+U10+W10+Y10)</f>
        <v>28</v>
      </c>
    </row>
    <row r="11" spans="1:30" x14ac:dyDescent="0.2"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11"/>
    </row>
    <row r="12" spans="1:30" x14ac:dyDescent="0.2">
      <c r="A12" s="1" t="s">
        <v>23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10"/>
      <c r="AA12" s="11"/>
    </row>
    <row r="13" spans="1:30" x14ac:dyDescent="0.2">
      <c r="A13" t="s">
        <v>24</v>
      </c>
      <c r="B13">
        <v>1001</v>
      </c>
      <c r="C13" s="9">
        <f>C7*400</f>
        <v>53200</v>
      </c>
      <c r="D13" s="10"/>
      <c r="E13" s="9">
        <f>E7*400</f>
        <v>53600</v>
      </c>
      <c r="F13" s="10"/>
      <c r="G13" s="9">
        <f>G7*400</f>
        <v>55200</v>
      </c>
      <c r="H13" s="10"/>
      <c r="I13" s="9">
        <f>I7*400</f>
        <v>57200</v>
      </c>
      <c r="J13" s="10"/>
      <c r="K13" s="9">
        <f>K7*400</f>
        <v>58800</v>
      </c>
      <c r="L13" s="10"/>
      <c r="M13" s="9">
        <f>M7*400</f>
        <v>60400</v>
      </c>
      <c r="N13" s="10"/>
      <c r="O13" s="9">
        <f>O7*400</f>
        <v>61200</v>
      </c>
      <c r="P13" s="10"/>
      <c r="Q13" s="9">
        <f>Q7*400</f>
        <v>62000</v>
      </c>
      <c r="R13" s="10"/>
      <c r="S13" s="9">
        <f>S7*400</f>
        <v>64000</v>
      </c>
      <c r="T13" s="10"/>
      <c r="U13" s="9">
        <f>U7*400</f>
        <v>65200</v>
      </c>
      <c r="V13" s="10"/>
      <c r="W13" s="9">
        <f>W7*400</f>
        <v>65200</v>
      </c>
      <c r="X13" s="10"/>
      <c r="Y13" s="9">
        <f>Y7*400</f>
        <v>64400</v>
      </c>
      <c r="Z13" s="10"/>
      <c r="AA13" s="11">
        <f t="shared" ref="AA13:AA31" si="0">SUM(C13+E13+G13+I13+K13+M13+O13+Q13+S13+U13+W13+Y13)</f>
        <v>720400</v>
      </c>
      <c r="AB13">
        <f t="shared" ref="AB13:AB31" si="1">(D13+F13+H13+J13+L13+N13+P13+R13+T13+V13+X13+Z13)</f>
        <v>0</v>
      </c>
      <c r="AD13" t="s">
        <v>25</v>
      </c>
    </row>
    <row r="14" spans="1:30" x14ac:dyDescent="0.2">
      <c r="A14" t="s">
        <v>26</v>
      </c>
      <c r="B14">
        <v>1002</v>
      </c>
      <c r="C14" s="9">
        <v>1125</v>
      </c>
      <c r="D14" s="10"/>
      <c r="E14" s="9">
        <v>2250</v>
      </c>
      <c r="F14" s="10"/>
      <c r="G14" s="9">
        <v>5625</v>
      </c>
      <c r="H14" s="10"/>
      <c r="I14" s="9">
        <v>5625</v>
      </c>
      <c r="J14" s="10"/>
      <c r="K14" s="9">
        <v>6750</v>
      </c>
      <c r="L14" s="10"/>
      <c r="M14" s="9">
        <v>4500</v>
      </c>
      <c r="N14" s="10"/>
      <c r="O14" s="9">
        <v>2250</v>
      </c>
      <c r="P14" s="10"/>
      <c r="Q14" s="9">
        <v>2250</v>
      </c>
      <c r="R14" s="10"/>
      <c r="S14" s="9">
        <v>4500</v>
      </c>
      <c r="T14" s="10"/>
      <c r="U14" s="9">
        <v>3375</v>
      </c>
      <c r="V14" s="10"/>
      <c r="W14" s="9">
        <v>1125</v>
      </c>
      <c r="X14" s="10"/>
      <c r="Y14" s="9">
        <f t="shared" ref="Y14" si="2">Y9*500</f>
        <v>0</v>
      </c>
      <c r="Z14" s="10"/>
      <c r="AA14" s="11">
        <f t="shared" si="0"/>
        <v>39375</v>
      </c>
      <c r="AB14">
        <f t="shared" si="1"/>
        <v>0</v>
      </c>
      <c r="AD14" t="s">
        <v>27</v>
      </c>
    </row>
    <row r="15" spans="1:30" x14ac:dyDescent="0.2">
      <c r="A15" t="s">
        <v>28</v>
      </c>
      <c r="B15">
        <v>1003</v>
      </c>
      <c r="C15" s="9">
        <v>900</v>
      </c>
      <c r="D15" s="10"/>
      <c r="E15" s="9">
        <v>900</v>
      </c>
      <c r="F15" s="10"/>
      <c r="G15" s="9">
        <v>1850</v>
      </c>
      <c r="H15" s="10"/>
      <c r="I15" s="9">
        <v>2550</v>
      </c>
      <c r="J15" s="10"/>
      <c r="K15" s="9">
        <v>2675</v>
      </c>
      <c r="L15" s="10"/>
      <c r="M15" s="9">
        <v>2675</v>
      </c>
      <c r="N15" s="10"/>
      <c r="O15" s="9">
        <v>2550</v>
      </c>
      <c r="P15" s="10"/>
      <c r="Q15" s="9">
        <v>2150</v>
      </c>
      <c r="R15" s="10"/>
      <c r="S15" s="9">
        <v>2050</v>
      </c>
      <c r="T15" s="10"/>
      <c r="U15" s="9">
        <v>2000</v>
      </c>
      <c r="V15" s="10"/>
      <c r="W15" s="9">
        <v>900</v>
      </c>
      <c r="X15" s="10"/>
      <c r="Y15" s="9">
        <v>900</v>
      </c>
      <c r="Z15" s="10"/>
      <c r="AA15" s="11">
        <f t="shared" si="0"/>
        <v>22100</v>
      </c>
      <c r="AB15">
        <f t="shared" si="1"/>
        <v>0</v>
      </c>
      <c r="AD15" t="s">
        <v>29</v>
      </c>
    </row>
    <row r="16" spans="1:30" x14ac:dyDescent="0.2">
      <c r="A16" t="s">
        <v>30</v>
      </c>
      <c r="B16">
        <v>1004</v>
      </c>
      <c r="C16" s="9">
        <f>C5*26</f>
        <v>25350</v>
      </c>
      <c r="D16" s="10"/>
      <c r="E16" s="9">
        <f>E5*26.5</f>
        <v>27825</v>
      </c>
      <c r="F16" s="10"/>
      <c r="G16" s="9">
        <f>G5*27</f>
        <v>50625</v>
      </c>
      <c r="H16" s="10"/>
      <c r="I16" s="9">
        <f>I5*27</f>
        <v>51975</v>
      </c>
      <c r="J16" s="10"/>
      <c r="K16" s="9">
        <f>K5*27</f>
        <v>58050</v>
      </c>
      <c r="L16" s="10"/>
      <c r="M16" s="9">
        <f>M5*27</f>
        <v>60075</v>
      </c>
      <c r="N16" s="10"/>
      <c r="O16" s="9">
        <f>O5*27</f>
        <v>59400</v>
      </c>
      <c r="P16" s="10"/>
      <c r="Q16" s="9">
        <f>Q5*26.5</f>
        <v>48362.5</v>
      </c>
      <c r="R16" s="10"/>
      <c r="S16" s="9">
        <f>S5*27</f>
        <v>44550</v>
      </c>
      <c r="T16" s="10"/>
      <c r="U16" s="9">
        <f>U5*27</f>
        <v>42525</v>
      </c>
      <c r="V16" s="10"/>
      <c r="W16" s="9">
        <f>W5*26.5</f>
        <v>31137.5</v>
      </c>
      <c r="X16" s="10"/>
      <c r="Y16" s="9">
        <f>Y5*26</f>
        <v>26650</v>
      </c>
      <c r="Z16" s="10"/>
      <c r="AA16" s="11">
        <f t="shared" si="0"/>
        <v>526525</v>
      </c>
      <c r="AB16">
        <f t="shared" si="1"/>
        <v>0</v>
      </c>
      <c r="AD16" t="s">
        <v>31</v>
      </c>
    </row>
    <row r="17" spans="1:30" x14ac:dyDescent="0.2">
      <c r="A17" t="s">
        <v>32</v>
      </c>
      <c r="B17">
        <v>1005</v>
      </c>
      <c r="C17" s="9">
        <v>0</v>
      </c>
      <c r="D17" s="10"/>
      <c r="E17" s="9">
        <f>E6*37.5</f>
        <v>3750</v>
      </c>
      <c r="F17" s="10"/>
      <c r="G17" s="9">
        <f>G6*37.5</f>
        <v>7500</v>
      </c>
      <c r="H17" s="10"/>
      <c r="I17" s="9">
        <f>I6*37.5</f>
        <v>13125</v>
      </c>
      <c r="J17" s="10"/>
      <c r="K17" s="9">
        <f>K6*37.5</f>
        <v>16875</v>
      </c>
      <c r="L17" s="10"/>
      <c r="M17" s="9">
        <f>M6*37.5</f>
        <v>9375</v>
      </c>
      <c r="N17" s="10"/>
      <c r="O17" s="9">
        <f>O6*37.5</f>
        <v>3750</v>
      </c>
      <c r="P17" s="10"/>
      <c r="Q17" s="9">
        <f>Q6*37.5</f>
        <v>7500</v>
      </c>
      <c r="R17" s="10"/>
      <c r="S17" s="9">
        <f>S6*37.5</f>
        <v>14062.5</v>
      </c>
      <c r="T17" s="10"/>
      <c r="U17" s="9">
        <f>U6*37.5</f>
        <v>13125</v>
      </c>
      <c r="V17" s="10"/>
      <c r="W17" s="9">
        <f>W6*37.5</f>
        <v>9375</v>
      </c>
      <c r="X17" s="10"/>
      <c r="Y17" s="9">
        <f>Y6*37.5</f>
        <v>3750</v>
      </c>
      <c r="Z17" s="10"/>
      <c r="AA17" s="11">
        <f t="shared" si="0"/>
        <v>102187.5</v>
      </c>
      <c r="AB17">
        <f t="shared" si="1"/>
        <v>0</v>
      </c>
      <c r="AD17" t="s">
        <v>33</v>
      </c>
    </row>
    <row r="18" spans="1:30" x14ac:dyDescent="0.2">
      <c r="A18" t="s">
        <v>34</v>
      </c>
      <c r="B18">
        <v>1006</v>
      </c>
      <c r="C18" s="9">
        <f>C6*7.5</f>
        <v>0</v>
      </c>
      <c r="D18" s="10"/>
      <c r="E18" s="9">
        <f>E6*10</f>
        <v>1000</v>
      </c>
      <c r="F18" s="10"/>
      <c r="G18" s="9">
        <f>G6*10</f>
        <v>2000</v>
      </c>
      <c r="H18" s="10"/>
      <c r="I18" s="9">
        <f>I6*10</f>
        <v>3500</v>
      </c>
      <c r="J18" s="10"/>
      <c r="K18" s="9">
        <f>K6*10</f>
        <v>4500</v>
      </c>
      <c r="L18" s="10"/>
      <c r="M18" s="9">
        <f>M6*10</f>
        <v>2500</v>
      </c>
      <c r="N18" s="10"/>
      <c r="O18" s="9">
        <f>O6*10</f>
        <v>1000</v>
      </c>
      <c r="P18" s="10"/>
      <c r="Q18" s="9">
        <f>Q6*10</f>
        <v>2000</v>
      </c>
      <c r="R18" s="10"/>
      <c r="S18" s="9">
        <f>S6*10</f>
        <v>3750</v>
      </c>
      <c r="T18" s="10"/>
      <c r="U18" s="9">
        <f>U6*10</f>
        <v>3500</v>
      </c>
      <c r="V18" s="10"/>
      <c r="W18" s="9">
        <f>W6*10</f>
        <v>2500</v>
      </c>
      <c r="X18" s="10"/>
      <c r="Y18" s="9">
        <f>Y6*10</f>
        <v>1000</v>
      </c>
      <c r="Z18" s="10"/>
      <c r="AA18" s="11">
        <f t="shared" si="0"/>
        <v>27250</v>
      </c>
      <c r="AB18">
        <f t="shared" si="1"/>
        <v>0</v>
      </c>
      <c r="AD18" t="s">
        <v>35</v>
      </c>
    </row>
    <row r="19" spans="1:30" x14ac:dyDescent="0.2">
      <c r="A19" t="s">
        <v>36</v>
      </c>
      <c r="B19">
        <v>1007</v>
      </c>
      <c r="C19" s="9">
        <f>C5*10</f>
        <v>9750</v>
      </c>
      <c r="D19" s="10"/>
      <c r="E19" s="9">
        <f>E5*10</f>
        <v>10500</v>
      </c>
      <c r="F19" s="10"/>
      <c r="G19" s="9">
        <f>G5*10</f>
        <v>18750</v>
      </c>
      <c r="H19" s="10"/>
      <c r="I19" s="9">
        <f>I5*10</f>
        <v>19250</v>
      </c>
      <c r="J19" s="10"/>
      <c r="K19" s="9">
        <f>K5*10</f>
        <v>21500</v>
      </c>
      <c r="L19" s="10"/>
      <c r="M19" s="9">
        <f>M5*10</f>
        <v>22250</v>
      </c>
      <c r="N19" s="10"/>
      <c r="O19" s="9">
        <f>O5*10</f>
        <v>22000</v>
      </c>
      <c r="P19" s="10"/>
      <c r="Q19" s="9">
        <f>Q5*10</f>
        <v>18250</v>
      </c>
      <c r="R19" s="10"/>
      <c r="S19" s="9">
        <f>S5*10</f>
        <v>16500</v>
      </c>
      <c r="T19" s="10"/>
      <c r="U19" s="9">
        <f>U5*10</f>
        <v>15750</v>
      </c>
      <c r="V19" s="10"/>
      <c r="W19" s="9">
        <f>W5*10</f>
        <v>11750</v>
      </c>
      <c r="X19" s="10"/>
      <c r="Y19" s="9">
        <f>Y5*10</f>
        <v>10250</v>
      </c>
      <c r="Z19" s="10"/>
      <c r="AA19" s="11">
        <f t="shared" si="0"/>
        <v>196500</v>
      </c>
      <c r="AB19">
        <f t="shared" si="1"/>
        <v>0</v>
      </c>
      <c r="AD19" t="s">
        <v>37</v>
      </c>
    </row>
    <row r="20" spans="1:30" x14ac:dyDescent="0.2">
      <c r="A20" t="s">
        <v>38</v>
      </c>
      <c r="B20">
        <v>1008</v>
      </c>
      <c r="C20" s="9">
        <v>5000</v>
      </c>
      <c r="D20" s="10"/>
      <c r="E20" s="9">
        <v>5750</v>
      </c>
      <c r="F20" s="10"/>
      <c r="G20" s="9">
        <v>9000</v>
      </c>
      <c r="H20" s="10"/>
      <c r="I20" s="9">
        <v>14500</v>
      </c>
      <c r="J20" s="10"/>
      <c r="K20" s="9">
        <v>14750</v>
      </c>
      <c r="L20" s="10"/>
      <c r="M20" s="9">
        <v>15500</v>
      </c>
      <c r="N20" s="10"/>
      <c r="O20" s="9">
        <v>16750</v>
      </c>
      <c r="P20" s="10"/>
      <c r="Q20" s="9">
        <v>10000</v>
      </c>
      <c r="R20" s="10"/>
      <c r="S20" s="9">
        <v>9750</v>
      </c>
      <c r="T20" s="10"/>
      <c r="U20" s="9">
        <v>15750</v>
      </c>
      <c r="V20" s="10"/>
      <c r="W20" s="9">
        <v>7500</v>
      </c>
      <c r="X20" s="10"/>
      <c r="Y20" s="9">
        <v>7000</v>
      </c>
      <c r="Z20" s="10"/>
      <c r="AA20" s="11">
        <f t="shared" si="0"/>
        <v>131250</v>
      </c>
      <c r="AB20">
        <f t="shared" si="1"/>
        <v>0</v>
      </c>
      <c r="AD20" t="s">
        <v>39</v>
      </c>
    </row>
    <row r="21" spans="1:30" x14ac:dyDescent="0.2">
      <c r="A21" t="s">
        <v>40</v>
      </c>
      <c r="B21">
        <v>1009</v>
      </c>
      <c r="C21" s="9">
        <v>1500</v>
      </c>
      <c r="D21" s="10"/>
      <c r="E21" s="9">
        <v>2500</v>
      </c>
      <c r="F21" s="10"/>
      <c r="G21" s="9">
        <v>3500</v>
      </c>
      <c r="H21" s="10"/>
      <c r="I21" s="9">
        <v>4400</v>
      </c>
      <c r="J21" s="10"/>
      <c r="K21" s="9">
        <v>3200</v>
      </c>
      <c r="L21" s="10"/>
      <c r="M21" s="9">
        <v>3500</v>
      </c>
      <c r="N21" s="10"/>
      <c r="O21" s="9">
        <v>3350</v>
      </c>
      <c r="P21" s="10"/>
      <c r="Q21" s="9">
        <v>6000</v>
      </c>
      <c r="R21" s="10"/>
      <c r="S21" s="9">
        <v>3250</v>
      </c>
      <c r="T21" s="10"/>
      <c r="U21" s="9">
        <v>3250</v>
      </c>
      <c r="V21" s="10"/>
      <c r="W21" s="9">
        <v>3750</v>
      </c>
      <c r="X21" s="10"/>
      <c r="Y21" s="9">
        <v>1500</v>
      </c>
      <c r="Z21" s="10"/>
      <c r="AA21" s="11">
        <f t="shared" si="0"/>
        <v>39700</v>
      </c>
      <c r="AB21">
        <f t="shared" si="1"/>
        <v>0</v>
      </c>
      <c r="AD21" t="s">
        <v>41</v>
      </c>
    </row>
    <row r="22" spans="1:30" x14ac:dyDescent="0.2">
      <c r="A22" t="s">
        <v>42</v>
      </c>
      <c r="B22">
        <v>1010</v>
      </c>
      <c r="C22" s="9">
        <v>70</v>
      </c>
      <c r="D22" s="10"/>
      <c r="E22" s="9">
        <v>140</v>
      </c>
      <c r="F22" s="10"/>
      <c r="G22" s="9">
        <v>280</v>
      </c>
      <c r="H22" s="10"/>
      <c r="I22" s="9">
        <v>420</v>
      </c>
      <c r="J22" s="10"/>
      <c r="K22" s="9">
        <v>420</v>
      </c>
      <c r="L22" s="10"/>
      <c r="M22" s="9">
        <v>420</v>
      </c>
      <c r="N22" s="10"/>
      <c r="O22" s="9">
        <v>420</v>
      </c>
      <c r="P22" s="10"/>
      <c r="Q22" s="9">
        <v>280</v>
      </c>
      <c r="R22" s="10"/>
      <c r="S22" s="9">
        <v>490</v>
      </c>
      <c r="T22" s="10"/>
      <c r="U22" s="9">
        <v>420</v>
      </c>
      <c r="V22" s="10"/>
      <c r="W22" s="9">
        <v>140</v>
      </c>
      <c r="X22" s="10"/>
      <c r="Y22" s="9">
        <v>70</v>
      </c>
      <c r="Z22" s="10"/>
      <c r="AA22" s="11">
        <f t="shared" si="0"/>
        <v>3570</v>
      </c>
      <c r="AB22">
        <f t="shared" si="1"/>
        <v>0</v>
      </c>
      <c r="AD22" t="s">
        <v>43</v>
      </c>
    </row>
    <row r="23" spans="1:30" x14ac:dyDescent="0.2">
      <c r="A23" t="s">
        <v>44</v>
      </c>
      <c r="B23">
        <v>1011</v>
      </c>
      <c r="C23" s="9">
        <v>4500</v>
      </c>
      <c r="D23" s="10"/>
      <c r="E23" s="9">
        <v>6000</v>
      </c>
      <c r="F23" s="10"/>
      <c r="G23" s="9">
        <v>12500</v>
      </c>
      <c r="H23" s="10"/>
      <c r="I23" s="9">
        <v>13750</v>
      </c>
      <c r="J23" s="10"/>
      <c r="K23" s="9">
        <v>22000</v>
      </c>
      <c r="L23" s="10"/>
      <c r="M23" s="9">
        <v>21500</v>
      </c>
      <c r="N23" s="10"/>
      <c r="O23" s="9">
        <v>20500</v>
      </c>
      <c r="P23" s="10"/>
      <c r="Q23" s="9">
        <v>16000</v>
      </c>
      <c r="R23" s="10"/>
      <c r="S23" s="9">
        <v>15000</v>
      </c>
      <c r="T23" s="10"/>
      <c r="U23" s="9">
        <v>16000</v>
      </c>
      <c r="V23" s="10"/>
      <c r="W23" s="9">
        <v>8000.5</v>
      </c>
      <c r="X23" s="10"/>
      <c r="Y23" s="9">
        <v>7500</v>
      </c>
      <c r="Z23" s="10"/>
      <c r="AA23" s="11">
        <f t="shared" si="0"/>
        <v>163250.5</v>
      </c>
      <c r="AB23">
        <f t="shared" si="1"/>
        <v>0</v>
      </c>
      <c r="AD23" t="s">
        <v>45</v>
      </c>
    </row>
    <row r="24" spans="1:30" x14ac:dyDescent="0.2">
      <c r="A24" t="s">
        <v>46</v>
      </c>
      <c r="B24">
        <v>1012</v>
      </c>
      <c r="C24" s="9">
        <v>8500</v>
      </c>
      <c r="D24" s="10"/>
      <c r="E24" s="9">
        <v>13500</v>
      </c>
      <c r="F24" s="10"/>
      <c r="G24" s="9">
        <v>24750</v>
      </c>
      <c r="H24" s="10"/>
      <c r="I24" s="9">
        <v>27500</v>
      </c>
      <c r="J24" s="10"/>
      <c r="K24" s="9">
        <v>34000</v>
      </c>
      <c r="L24" s="10"/>
      <c r="M24" s="9">
        <v>32500</v>
      </c>
      <c r="N24" s="10"/>
      <c r="O24" s="9">
        <v>30250</v>
      </c>
      <c r="P24" s="10"/>
      <c r="Q24" s="9">
        <v>24250</v>
      </c>
      <c r="R24" s="10"/>
      <c r="S24" s="9">
        <v>27500</v>
      </c>
      <c r="T24" s="10"/>
      <c r="U24" s="9">
        <v>25000</v>
      </c>
      <c r="V24" s="10"/>
      <c r="W24" s="9">
        <v>15500</v>
      </c>
      <c r="X24" s="10"/>
      <c r="Y24" s="9">
        <v>15500</v>
      </c>
      <c r="Z24" s="10"/>
      <c r="AA24" s="11">
        <f t="shared" si="0"/>
        <v>278750</v>
      </c>
      <c r="AB24">
        <f t="shared" si="1"/>
        <v>0</v>
      </c>
      <c r="AD24" t="s">
        <v>47</v>
      </c>
    </row>
    <row r="25" spans="1:30" x14ac:dyDescent="0.2">
      <c r="A25" t="s">
        <v>48</v>
      </c>
      <c r="B25">
        <v>1013</v>
      </c>
      <c r="C25" s="9">
        <v>350</v>
      </c>
      <c r="D25" s="10"/>
      <c r="E25" s="9">
        <v>250</v>
      </c>
      <c r="F25" s="10"/>
      <c r="G25" s="9">
        <v>500</v>
      </c>
      <c r="H25" s="10"/>
      <c r="I25" s="9">
        <v>500</v>
      </c>
      <c r="J25" s="10"/>
      <c r="K25" s="9">
        <v>750</v>
      </c>
      <c r="L25" s="10"/>
      <c r="M25" s="9">
        <v>500</v>
      </c>
      <c r="N25" s="10"/>
      <c r="O25" s="9">
        <v>1000</v>
      </c>
      <c r="P25" s="10"/>
      <c r="Q25" s="9">
        <v>750</v>
      </c>
      <c r="R25" s="10"/>
      <c r="S25" s="9">
        <v>600</v>
      </c>
      <c r="T25" s="10"/>
      <c r="U25" s="9">
        <v>600</v>
      </c>
      <c r="V25" s="10"/>
      <c r="W25" s="9">
        <v>500</v>
      </c>
      <c r="X25" s="10"/>
      <c r="Y25" s="9">
        <v>300</v>
      </c>
      <c r="Z25" s="10"/>
      <c r="AA25" s="11">
        <f t="shared" si="0"/>
        <v>6600</v>
      </c>
      <c r="AB25">
        <f t="shared" si="1"/>
        <v>0</v>
      </c>
      <c r="AD25" t="s">
        <v>49</v>
      </c>
    </row>
    <row r="26" spans="1:30" x14ac:dyDescent="0.2">
      <c r="A26" t="s">
        <v>50</v>
      </c>
      <c r="B26">
        <v>1014</v>
      </c>
      <c r="C26" s="9">
        <v>0</v>
      </c>
      <c r="D26" s="10"/>
      <c r="E26" s="9">
        <v>0</v>
      </c>
      <c r="F26" s="10"/>
      <c r="G26" s="9">
        <v>4440</v>
      </c>
      <c r="H26" s="10"/>
      <c r="I26" s="9">
        <v>80</v>
      </c>
      <c r="J26" s="10"/>
      <c r="K26" s="9">
        <v>160</v>
      </c>
      <c r="L26" s="10"/>
      <c r="M26" s="9">
        <v>120</v>
      </c>
      <c r="N26" s="10"/>
      <c r="O26" s="9">
        <v>160</v>
      </c>
      <c r="P26" s="10"/>
      <c r="Q26" s="9">
        <v>120</v>
      </c>
      <c r="R26" s="10"/>
      <c r="S26" s="9">
        <v>160</v>
      </c>
      <c r="T26" s="10"/>
      <c r="U26" s="9">
        <v>80</v>
      </c>
      <c r="V26" s="10"/>
      <c r="W26" s="9">
        <v>120</v>
      </c>
      <c r="X26" s="10"/>
      <c r="Y26" s="9">
        <v>0</v>
      </c>
      <c r="Z26" s="10"/>
      <c r="AA26" s="11">
        <f t="shared" si="0"/>
        <v>5440</v>
      </c>
      <c r="AB26">
        <f t="shared" si="1"/>
        <v>0</v>
      </c>
      <c r="AD26" t="s">
        <v>51</v>
      </c>
    </row>
    <row r="27" spans="1:30" x14ac:dyDescent="0.2">
      <c r="A27" t="s">
        <v>52</v>
      </c>
      <c r="B27">
        <v>1016</v>
      </c>
      <c r="C27" s="9">
        <v>1000</v>
      </c>
      <c r="D27" s="10"/>
      <c r="E27" s="9">
        <v>1000</v>
      </c>
      <c r="F27" s="10"/>
      <c r="G27" s="9">
        <v>1500</v>
      </c>
      <c r="H27" s="10"/>
      <c r="I27" s="9">
        <v>2000</v>
      </c>
      <c r="J27" s="10"/>
      <c r="K27" s="9">
        <v>2000</v>
      </c>
      <c r="L27" s="10"/>
      <c r="M27" s="9">
        <v>2500</v>
      </c>
      <c r="N27" s="10"/>
      <c r="O27" s="9">
        <v>2500</v>
      </c>
      <c r="P27" s="10"/>
      <c r="Q27" s="9">
        <v>2500</v>
      </c>
      <c r="R27" s="10"/>
      <c r="S27" s="9">
        <v>2500</v>
      </c>
      <c r="T27" s="10"/>
      <c r="U27" s="9">
        <v>2500</v>
      </c>
      <c r="V27" s="10"/>
      <c r="W27" s="9">
        <v>2500</v>
      </c>
      <c r="X27" s="10"/>
      <c r="Y27" s="9">
        <v>2500</v>
      </c>
      <c r="Z27" s="10"/>
      <c r="AA27" s="11">
        <f t="shared" si="0"/>
        <v>25000</v>
      </c>
      <c r="AB27">
        <f t="shared" si="1"/>
        <v>0</v>
      </c>
      <c r="AD27" t="s">
        <v>53</v>
      </c>
    </row>
    <row r="28" spans="1:30" x14ac:dyDescent="0.2">
      <c r="A28" t="s">
        <v>54</v>
      </c>
      <c r="B28">
        <v>1017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10"/>
      <c r="AA28" s="11">
        <f t="shared" si="0"/>
        <v>0</v>
      </c>
    </row>
    <row r="29" spans="1:30" x14ac:dyDescent="0.2">
      <c r="A29" t="s">
        <v>55</v>
      </c>
      <c r="B29">
        <v>1015</v>
      </c>
      <c r="C29" s="9">
        <v>35940</v>
      </c>
      <c r="D29" s="10"/>
      <c r="E29" s="9">
        <v>35940</v>
      </c>
      <c r="F29" s="10"/>
      <c r="G29" s="9">
        <v>35940</v>
      </c>
      <c r="H29" s="10"/>
      <c r="I29" s="9">
        <v>35940</v>
      </c>
      <c r="J29" s="10"/>
      <c r="K29" s="9">
        <v>35940</v>
      </c>
      <c r="L29" s="10"/>
      <c r="M29" s="9">
        <v>35940</v>
      </c>
      <c r="N29" s="10"/>
      <c r="O29" s="9">
        <v>35940</v>
      </c>
      <c r="P29" s="10"/>
      <c r="Q29" s="9">
        <v>35940</v>
      </c>
      <c r="R29" s="10"/>
      <c r="S29" s="9">
        <v>35940</v>
      </c>
      <c r="T29" s="10"/>
      <c r="U29" s="9">
        <v>35940</v>
      </c>
      <c r="V29" s="10"/>
      <c r="W29" s="9">
        <v>35940</v>
      </c>
      <c r="X29" s="10"/>
      <c r="Y29" s="9">
        <v>35940</v>
      </c>
      <c r="Z29" s="10"/>
      <c r="AA29" s="11">
        <f t="shared" si="0"/>
        <v>431280</v>
      </c>
      <c r="AB29">
        <f t="shared" si="1"/>
        <v>0</v>
      </c>
      <c r="AD29" t="s">
        <v>56</v>
      </c>
    </row>
    <row r="30" spans="1:30" x14ac:dyDescent="0.2"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  <c r="W30" s="9"/>
      <c r="X30" s="10"/>
      <c r="Y30" s="9"/>
      <c r="Z30" s="10"/>
      <c r="AA30" s="11"/>
    </row>
    <row r="31" spans="1:30" x14ac:dyDescent="0.2">
      <c r="A31" s="1" t="s">
        <v>57</v>
      </c>
      <c r="B31" s="1"/>
      <c r="C31" s="12">
        <f>SUM(C13:C29)</f>
        <v>147185</v>
      </c>
      <c r="D31" s="13"/>
      <c r="E31" s="12">
        <f t="shared" ref="E31:S31" si="3">SUM(E13:E29)</f>
        <v>164905</v>
      </c>
      <c r="F31" s="13"/>
      <c r="G31" s="12">
        <f t="shared" si="3"/>
        <v>233960</v>
      </c>
      <c r="H31" s="13"/>
      <c r="I31" s="12">
        <f t="shared" si="3"/>
        <v>252315</v>
      </c>
      <c r="J31" s="13"/>
      <c r="K31" s="12">
        <f t="shared" si="3"/>
        <v>282370</v>
      </c>
      <c r="L31" s="13"/>
      <c r="M31" s="12">
        <f t="shared" si="3"/>
        <v>274255</v>
      </c>
      <c r="N31" s="14"/>
      <c r="O31" s="12">
        <f t="shared" si="3"/>
        <v>263020</v>
      </c>
      <c r="P31" s="14"/>
      <c r="Q31" s="12">
        <f t="shared" si="3"/>
        <v>238352.5</v>
      </c>
      <c r="R31" s="14"/>
      <c r="S31" s="12">
        <f t="shared" si="3"/>
        <v>244602.5</v>
      </c>
      <c r="T31" s="13"/>
      <c r="U31" s="12">
        <f t="shared" ref="U31" si="4">SUM(U13:U29)</f>
        <v>245015</v>
      </c>
      <c r="V31" s="13"/>
      <c r="W31" s="12">
        <f t="shared" ref="W31" si="5">SUM(W13:W29)</f>
        <v>195938</v>
      </c>
      <c r="X31" s="13"/>
      <c r="Y31" s="12">
        <f t="shared" ref="Y31" si="6">SUM(Y13:Y29)</f>
        <v>177260</v>
      </c>
      <c r="Z31" s="13"/>
      <c r="AA31" s="15">
        <f t="shared" si="0"/>
        <v>2719178</v>
      </c>
      <c r="AB31" s="1">
        <f t="shared" si="1"/>
        <v>0</v>
      </c>
      <c r="AD31" t="s">
        <v>58</v>
      </c>
    </row>
    <row r="32" spans="1:30" x14ac:dyDescent="0.2"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  <c r="W32" s="9"/>
      <c r="X32" s="10"/>
      <c r="Y32" s="9"/>
      <c r="Z32" s="10"/>
      <c r="AA32" s="11"/>
    </row>
    <row r="33" spans="1:30" x14ac:dyDescent="0.2"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11"/>
    </row>
    <row r="34" spans="1:30" x14ac:dyDescent="0.2">
      <c r="A34" s="1" t="s">
        <v>59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  <c r="W34" s="9"/>
      <c r="X34" s="10"/>
      <c r="Y34" s="9"/>
      <c r="Z34" s="10"/>
      <c r="AA34" s="11"/>
    </row>
    <row r="35" spans="1:30" x14ac:dyDescent="0.2">
      <c r="A35" t="s">
        <v>38</v>
      </c>
      <c r="B35">
        <v>2100</v>
      </c>
      <c r="C35" s="9">
        <f>C20*0.75</f>
        <v>3750</v>
      </c>
      <c r="D35" s="10"/>
      <c r="E35" s="9">
        <f>E20*0.75</f>
        <v>4312.5</v>
      </c>
      <c r="F35" s="10"/>
      <c r="G35" s="9">
        <f t="shared" ref="G35:Q35" si="7">G20*0.7</f>
        <v>6300</v>
      </c>
      <c r="H35" s="10"/>
      <c r="I35" s="9">
        <f t="shared" si="7"/>
        <v>10150</v>
      </c>
      <c r="J35" s="10"/>
      <c r="K35" s="9">
        <f t="shared" si="7"/>
        <v>10325</v>
      </c>
      <c r="L35" s="10"/>
      <c r="M35" s="9">
        <f t="shared" si="7"/>
        <v>10850</v>
      </c>
      <c r="N35" s="10"/>
      <c r="O35" s="9">
        <f t="shared" si="7"/>
        <v>11725</v>
      </c>
      <c r="P35" s="10"/>
      <c r="Q35" s="9">
        <f t="shared" si="7"/>
        <v>7000</v>
      </c>
      <c r="R35" s="10"/>
      <c r="S35" s="9">
        <f t="shared" ref="S35" si="8">S20*0.7</f>
        <v>6825</v>
      </c>
      <c r="T35" s="10"/>
      <c r="U35" s="9">
        <f t="shared" ref="U35" si="9">U20*0.7</f>
        <v>11025</v>
      </c>
      <c r="V35" s="10"/>
      <c r="W35" s="9">
        <f t="shared" ref="W35" si="10">W20*0.7</f>
        <v>5250</v>
      </c>
      <c r="X35" s="10"/>
      <c r="Y35" s="9">
        <f t="shared" ref="Y35" si="11">Y20*0.7</f>
        <v>4900</v>
      </c>
      <c r="Z35" s="10"/>
      <c r="AA35" s="11">
        <f>SUM(C35+E35+G35+I35+K35+M35+O35+Q35+S35+U35+W35+Y35)</f>
        <v>92412.5</v>
      </c>
      <c r="AB35">
        <f>(D35+F35+H35+J35+L35+N35+P35+R35+T35+V35+X35+Z35)</f>
        <v>0</v>
      </c>
      <c r="AD35" t="s">
        <v>60</v>
      </c>
    </row>
    <row r="36" spans="1:30" x14ac:dyDescent="0.2">
      <c r="A36" t="s">
        <v>61</v>
      </c>
      <c r="B36">
        <v>2101</v>
      </c>
      <c r="C36" s="9">
        <f>C23*0.38</f>
        <v>1710</v>
      </c>
      <c r="D36" s="10"/>
      <c r="E36" s="9">
        <f>E23*0.38</f>
        <v>2280</v>
      </c>
      <c r="F36" s="10"/>
      <c r="G36" s="9">
        <f t="shared" ref="G36:Q36" si="12">G23*0.38</f>
        <v>4750</v>
      </c>
      <c r="H36" s="10"/>
      <c r="I36" s="9">
        <f t="shared" si="12"/>
        <v>5225</v>
      </c>
      <c r="J36" s="10"/>
      <c r="K36" s="9">
        <f t="shared" si="12"/>
        <v>8360</v>
      </c>
      <c r="L36" s="10"/>
      <c r="M36" s="9">
        <f t="shared" si="12"/>
        <v>8170</v>
      </c>
      <c r="N36" s="10"/>
      <c r="O36" s="9">
        <f t="shared" si="12"/>
        <v>7790</v>
      </c>
      <c r="P36" s="10"/>
      <c r="Q36" s="9">
        <f t="shared" si="12"/>
        <v>6080</v>
      </c>
      <c r="R36" s="10"/>
      <c r="S36" s="9">
        <f t="shared" ref="S36" si="13">S23*0.38</f>
        <v>5700</v>
      </c>
      <c r="T36" s="10"/>
      <c r="U36" s="9">
        <f t="shared" ref="U36" si="14">U23*0.38</f>
        <v>6080</v>
      </c>
      <c r="V36" s="10"/>
      <c r="W36" s="9">
        <f t="shared" ref="W36" si="15">W23*0.38</f>
        <v>3040.19</v>
      </c>
      <c r="X36" s="10"/>
      <c r="Y36" s="9">
        <f t="shared" ref="Y36" si="16">Y23*0.38</f>
        <v>2850</v>
      </c>
      <c r="Z36" s="10"/>
      <c r="AA36" s="11">
        <f>SUM(C36+E36+G36+I36+K36+M36+O36+Q36+S36+U36+W36+Y36)</f>
        <v>62035.19</v>
      </c>
      <c r="AB36">
        <f>(D36+F36+H36+J36+L36+N36+P36+R36+T36+V36+X36+Z36)</f>
        <v>0</v>
      </c>
      <c r="AD36" t="s">
        <v>62</v>
      </c>
    </row>
    <row r="37" spans="1:30" x14ac:dyDescent="0.2">
      <c r="A37" t="s">
        <v>63</v>
      </c>
      <c r="B37">
        <v>2102</v>
      </c>
      <c r="C37" s="9">
        <f>C24*0.32</f>
        <v>2720</v>
      </c>
      <c r="D37" s="10"/>
      <c r="E37" s="9">
        <f t="shared" ref="E37:Q37" si="17">E24*0.32</f>
        <v>4320</v>
      </c>
      <c r="F37" s="10"/>
      <c r="G37" s="9">
        <f t="shared" si="17"/>
        <v>7920</v>
      </c>
      <c r="H37" s="10"/>
      <c r="I37" s="9">
        <f t="shared" si="17"/>
        <v>8800</v>
      </c>
      <c r="J37" s="10"/>
      <c r="K37" s="9">
        <f t="shared" si="17"/>
        <v>10880</v>
      </c>
      <c r="L37" s="10"/>
      <c r="M37" s="9">
        <f t="shared" si="17"/>
        <v>10400</v>
      </c>
      <c r="N37" s="10"/>
      <c r="O37" s="9">
        <f t="shared" si="17"/>
        <v>9680</v>
      </c>
      <c r="P37" s="10"/>
      <c r="Q37" s="9">
        <f t="shared" si="17"/>
        <v>7760</v>
      </c>
      <c r="R37" s="10"/>
      <c r="S37" s="9">
        <f t="shared" ref="S37" si="18">S24*0.32</f>
        <v>8800</v>
      </c>
      <c r="T37" s="10"/>
      <c r="U37" s="9">
        <f t="shared" ref="U37" si="19">U24*0.32</f>
        <v>8000</v>
      </c>
      <c r="V37" s="10"/>
      <c r="W37" s="9">
        <f t="shared" ref="W37" si="20">W24*0.32</f>
        <v>4960</v>
      </c>
      <c r="X37" s="10"/>
      <c r="Y37" s="9">
        <f t="shared" ref="Y37" si="21">Y24*0.32</f>
        <v>4960</v>
      </c>
      <c r="Z37" s="10"/>
      <c r="AA37" s="11">
        <f>SUM(C37+E37+G37+I37+K37+M37+O37+Q37+S37+U37+W37+Y37)</f>
        <v>89200</v>
      </c>
      <c r="AB37">
        <f>(D37+F37+H37+J37+L37+N37+P37+R37+T37+V37+X37+Z37)</f>
        <v>0</v>
      </c>
      <c r="AD37" t="s">
        <v>64</v>
      </c>
    </row>
    <row r="38" spans="1:30" x14ac:dyDescent="0.2">
      <c r="A38" s="1" t="s">
        <v>65</v>
      </c>
      <c r="B38" s="1"/>
      <c r="C38" s="12">
        <f>SUM(C34:C37)</f>
        <v>8180</v>
      </c>
      <c r="D38" s="14"/>
      <c r="E38" s="12">
        <f t="shared" ref="E38:AA38" si="22">SUM(E34:E37)</f>
        <v>10912.5</v>
      </c>
      <c r="F38" s="14"/>
      <c r="G38" s="12">
        <f t="shared" si="22"/>
        <v>18970</v>
      </c>
      <c r="H38" s="14"/>
      <c r="I38" s="12">
        <f t="shared" si="22"/>
        <v>24175</v>
      </c>
      <c r="J38" s="14"/>
      <c r="K38" s="12">
        <f t="shared" si="22"/>
        <v>29565</v>
      </c>
      <c r="L38" s="14"/>
      <c r="M38" s="12">
        <f t="shared" si="22"/>
        <v>29420</v>
      </c>
      <c r="N38" s="14"/>
      <c r="O38" s="12">
        <f t="shared" si="22"/>
        <v>29195</v>
      </c>
      <c r="P38" s="14"/>
      <c r="Q38" s="12">
        <f t="shared" si="22"/>
        <v>20840</v>
      </c>
      <c r="R38" s="14"/>
      <c r="S38" s="12">
        <f t="shared" si="22"/>
        <v>21325</v>
      </c>
      <c r="T38" s="14"/>
      <c r="U38" s="12">
        <f t="shared" ref="U38" si="23">SUM(U34:U37)</f>
        <v>25105</v>
      </c>
      <c r="V38" s="14"/>
      <c r="W38" s="12">
        <f t="shared" ref="W38" si="24">SUM(W34:W37)</f>
        <v>13250.19</v>
      </c>
      <c r="X38" s="14"/>
      <c r="Y38" s="12">
        <f t="shared" ref="Y38" si="25">SUM(Y34:Y37)</f>
        <v>12710</v>
      </c>
      <c r="Z38" s="14"/>
      <c r="AA38" s="15">
        <f t="shared" si="22"/>
        <v>243647.69</v>
      </c>
      <c r="AB38" s="1">
        <f>(D38+F38+H38+J38+L38+N38+P38+R38+T38+V38+X38+Z38)</f>
        <v>0</v>
      </c>
    </row>
    <row r="39" spans="1:30" x14ac:dyDescent="0.2"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11"/>
    </row>
    <row r="40" spans="1:30" x14ac:dyDescent="0.2"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  <c r="W40" s="9"/>
      <c r="X40" s="10"/>
      <c r="Y40" s="9"/>
      <c r="Z40" s="10"/>
      <c r="AA40" s="11"/>
    </row>
    <row r="41" spans="1:30" x14ac:dyDescent="0.2">
      <c r="A41" s="1" t="s">
        <v>66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11"/>
    </row>
    <row r="42" spans="1:30" x14ac:dyDescent="0.2"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  <c r="W42" s="9"/>
      <c r="X42" s="10"/>
      <c r="Y42" s="9"/>
      <c r="Z42" s="10"/>
      <c r="AA42" s="11"/>
    </row>
    <row r="43" spans="1:30" x14ac:dyDescent="0.2">
      <c r="A43" s="1" t="s">
        <v>67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11"/>
    </row>
    <row r="44" spans="1:30" x14ac:dyDescent="0.2">
      <c r="A44" t="s">
        <v>189</v>
      </c>
      <c r="B44">
        <v>2000</v>
      </c>
      <c r="C44" s="9">
        <v>18560</v>
      </c>
      <c r="D44" s="10"/>
      <c r="E44" s="9">
        <v>18835</v>
      </c>
      <c r="F44" s="10"/>
      <c r="G44" s="9">
        <v>20835</v>
      </c>
      <c r="H44" s="10"/>
      <c r="I44" s="9">
        <v>26780</v>
      </c>
      <c r="J44" s="10"/>
      <c r="K44" s="9">
        <v>26780</v>
      </c>
      <c r="L44" s="10"/>
      <c r="M44" s="9">
        <v>26780</v>
      </c>
      <c r="N44" s="10"/>
      <c r="O44" s="9">
        <v>26780</v>
      </c>
      <c r="P44" s="10"/>
      <c r="Q44" s="9">
        <v>26780</v>
      </c>
      <c r="R44" s="10"/>
      <c r="S44" s="9">
        <v>26780</v>
      </c>
      <c r="T44" s="10"/>
      <c r="U44" s="9">
        <v>26780</v>
      </c>
      <c r="V44" s="10"/>
      <c r="W44" s="9">
        <v>20835</v>
      </c>
      <c r="X44" s="10"/>
      <c r="Y44" s="9">
        <v>18835</v>
      </c>
      <c r="Z44" s="10"/>
      <c r="AA44" s="11">
        <f t="shared" ref="AA44:AA63" si="26">SUM(C44+E44+G44+I44+K44+M44+O44+Q44+S44+U44+W44+Y44)</f>
        <v>285360</v>
      </c>
      <c r="AB44">
        <f t="shared" ref="AB44:AB65" si="27">(D44+F44+H44+J44+L44+N44+P44+R44+T44+V44+X44+Z44)</f>
        <v>0</v>
      </c>
      <c r="AD44" t="s">
        <v>192</v>
      </c>
    </row>
    <row r="45" spans="1:30" x14ac:dyDescent="0.2">
      <c r="A45" t="s">
        <v>68</v>
      </c>
      <c r="B45">
        <v>2064</v>
      </c>
      <c r="C45" s="9">
        <v>2600</v>
      </c>
      <c r="D45" s="10"/>
      <c r="E45" s="9">
        <v>2560</v>
      </c>
      <c r="F45" s="10"/>
      <c r="G45" s="9">
        <v>2600</v>
      </c>
      <c r="H45" s="10"/>
      <c r="I45" s="9">
        <v>3040</v>
      </c>
      <c r="J45" s="10"/>
      <c r="K45" s="9">
        <v>3160</v>
      </c>
      <c r="L45" s="10"/>
      <c r="M45" s="9">
        <v>3160</v>
      </c>
      <c r="N45" s="10"/>
      <c r="O45" s="9">
        <v>3280</v>
      </c>
      <c r="P45" s="10"/>
      <c r="Q45" s="9">
        <v>3280</v>
      </c>
      <c r="R45" s="10"/>
      <c r="S45" s="9">
        <v>3040</v>
      </c>
      <c r="T45" s="10"/>
      <c r="U45" s="9">
        <v>2600</v>
      </c>
      <c r="V45" s="10"/>
      <c r="W45" s="9">
        <v>2560</v>
      </c>
      <c r="X45" s="10"/>
      <c r="Y45" s="9">
        <v>2560</v>
      </c>
      <c r="Z45" s="10"/>
      <c r="AA45" s="11">
        <f t="shared" si="26"/>
        <v>34440</v>
      </c>
      <c r="AB45">
        <f t="shared" si="27"/>
        <v>0</v>
      </c>
      <c r="AD45" t="s">
        <v>193</v>
      </c>
    </row>
    <row r="46" spans="1:30" x14ac:dyDescent="0.2">
      <c r="A46" t="s">
        <v>69</v>
      </c>
      <c r="B46">
        <v>2004</v>
      </c>
      <c r="C46" s="9">
        <v>17032.2</v>
      </c>
      <c r="D46" s="10"/>
      <c r="E46" s="9">
        <v>17032.2</v>
      </c>
      <c r="F46" s="10"/>
      <c r="G46" s="9">
        <v>17032.2</v>
      </c>
      <c r="H46" s="10"/>
      <c r="I46" s="9">
        <v>17032.2</v>
      </c>
      <c r="J46" s="10"/>
      <c r="K46" s="9">
        <v>17032.2</v>
      </c>
      <c r="L46" s="10"/>
      <c r="M46" s="9">
        <v>25500</v>
      </c>
      <c r="N46" s="10"/>
      <c r="O46" s="9">
        <v>25500</v>
      </c>
      <c r="P46" s="10"/>
      <c r="Q46" s="9">
        <v>25500</v>
      </c>
      <c r="R46" s="10"/>
      <c r="S46" s="9">
        <v>25500</v>
      </c>
      <c r="T46" s="10"/>
      <c r="U46" s="9">
        <v>25500</v>
      </c>
      <c r="V46" s="10"/>
      <c r="W46" s="9">
        <v>25500</v>
      </c>
      <c r="X46" s="10"/>
      <c r="Y46" s="9">
        <v>25500</v>
      </c>
      <c r="Z46" s="10"/>
      <c r="AA46" s="11">
        <f t="shared" si="26"/>
        <v>263661</v>
      </c>
      <c r="AB46">
        <f t="shared" si="27"/>
        <v>0</v>
      </c>
      <c r="AD46" t="s">
        <v>205</v>
      </c>
    </row>
    <row r="47" spans="1:30" x14ac:dyDescent="0.2">
      <c r="A47" t="s">
        <v>70</v>
      </c>
      <c r="B47">
        <v>2006</v>
      </c>
      <c r="C47" s="9">
        <v>3525</v>
      </c>
      <c r="D47" s="10"/>
      <c r="E47" s="9">
        <v>3525</v>
      </c>
      <c r="F47" s="10"/>
      <c r="G47" s="9">
        <v>3525</v>
      </c>
      <c r="H47" s="10"/>
      <c r="I47" s="9">
        <v>3525</v>
      </c>
      <c r="J47" s="10"/>
      <c r="K47" s="9">
        <v>3525</v>
      </c>
      <c r="L47" s="10"/>
      <c r="M47" s="9">
        <v>3525</v>
      </c>
      <c r="N47" s="10"/>
      <c r="O47" s="9">
        <v>3525</v>
      </c>
      <c r="P47" s="10"/>
      <c r="Q47" s="9">
        <v>3525</v>
      </c>
      <c r="R47" s="10"/>
      <c r="S47" s="9">
        <v>3525</v>
      </c>
      <c r="T47" s="10"/>
      <c r="U47" s="9">
        <v>3525</v>
      </c>
      <c r="V47" s="10"/>
      <c r="W47" s="9">
        <v>3525</v>
      </c>
      <c r="X47" s="10"/>
      <c r="Y47" s="9">
        <v>3525</v>
      </c>
      <c r="Z47" s="10"/>
      <c r="AA47" s="11">
        <f t="shared" si="26"/>
        <v>42300</v>
      </c>
      <c r="AB47">
        <f t="shared" si="27"/>
        <v>0</v>
      </c>
      <c r="AD47" t="s">
        <v>200</v>
      </c>
    </row>
    <row r="48" spans="1:30" x14ac:dyDescent="0.2">
      <c r="A48" t="s">
        <v>71</v>
      </c>
      <c r="B48">
        <v>2007</v>
      </c>
      <c r="C48" s="9">
        <v>3500</v>
      </c>
      <c r="D48" s="10"/>
      <c r="E48" s="9">
        <v>3500</v>
      </c>
      <c r="F48" s="10"/>
      <c r="G48" s="9">
        <v>3500</v>
      </c>
      <c r="H48" s="10"/>
      <c r="I48" s="9">
        <v>3500</v>
      </c>
      <c r="J48" s="10"/>
      <c r="K48" s="9">
        <v>3500</v>
      </c>
      <c r="L48" s="10"/>
      <c r="M48" s="9">
        <v>3500</v>
      </c>
      <c r="N48" s="10"/>
      <c r="O48" s="9">
        <v>3500</v>
      </c>
      <c r="P48" s="10"/>
      <c r="Q48" s="9">
        <v>3500</v>
      </c>
      <c r="R48" s="10"/>
      <c r="S48" s="9">
        <v>3500</v>
      </c>
      <c r="T48" s="10"/>
      <c r="U48" s="9">
        <v>3500</v>
      </c>
      <c r="V48" s="10"/>
      <c r="W48" s="9">
        <v>3500</v>
      </c>
      <c r="X48" s="10"/>
      <c r="Y48" s="9">
        <v>3500</v>
      </c>
      <c r="Z48" s="10"/>
      <c r="AA48" s="11">
        <f>SUM(C48+E48+G48+I48+K48+M48+O48+Q48+S48+U48+W48+Y48)</f>
        <v>42000</v>
      </c>
      <c r="AB48">
        <f t="shared" si="27"/>
        <v>0</v>
      </c>
    </row>
    <row r="49" spans="1:30" x14ac:dyDescent="0.2">
      <c r="A49" t="s">
        <v>74</v>
      </c>
      <c r="B49">
        <v>2072</v>
      </c>
      <c r="C49" s="9">
        <v>500</v>
      </c>
      <c r="D49" s="10"/>
      <c r="E49" s="9">
        <v>300</v>
      </c>
      <c r="F49" s="10"/>
      <c r="G49" s="9">
        <v>300</v>
      </c>
      <c r="H49" s="10"/>
      <c r="I49" s="9">
        <v>500</v>
      </c>
      <c r="J49" s="10"/>
      <c r="K49" s="9">
        <v>300</v>
      </c>
      <c r="L49" s="10"/>
      <c r="M49" s="9">
        <v>300</v>
      </c>
      <c r="N49" s="10"/>
      <c r="O49" s="9">
        <v>500</v>
      </c>
      <c r="P49" s="10"/>
      <c r="Q49" s="9">
        <v>300</v>
      </c>
      <c r="R49" s="10"/>
      <c r="S49" s="9">
        <v>300</v>
      </c>
      <c r="T49" s="10"/>
      <c r="U49" s="9">
        <v>500</v>
      </c>
      <c r="V49" s="10"/>
      <c r="W49" s="9">
        <v>300</v>
      </c>
      <c r="X49" s="10"/>
      <c r="Y49" s="9">
        <v>300</v>
      </c>
      <c r="Z49" s="10"/>
      <c r="AA49" s="11">
        <f t="shared" si="26"/>
        <v>4400</v>
      </c>
      <c r="AB49">
        <f t="shared" si="27"/>
        <v>0</v>
      </c>
      <c r="AD49" t="s">
        <v>75</v>
      </c>
    </row>
    <row r="50" spans="1:30" x14ac:dyDescent="0.2">
      <c r="A50" t="s">
        <v>76</v>
      </c>
      <c r="B50">
        <v>2011</v>
      </c>
      <c r="C50" s="9">
        <v>50</v>
      </c>
      <c r="D50" s="10"/>
      <c r="E50" s="9">
        <v>50</v>
      </c>
      <c r="F50" s="10"/>
      <c r="G50" s="9">
        <v>50</v>
      </c>
      <c r="H50" s="10"/>
      <c r="I50" s="9">
        <v>50</v>
      </c>
      <c r="J50" s="10"/>
      <c r="K50" s="9">
        <v>50</v>
      </c>
      <c r="L50" s="10"/>
      <c r="M50" s="9">
        <v>50</v>
      </c>
      <c r="N50" s="10"/>
      <c r="O50" s="9">
        <v>50</v>
      </c>
      <c r="P50" s="10"/>
      <c r="Q50" s="9">
        <v>50</v>
      </c>
      <c r="R50" s="10"/>
      <c r="S50" s="9">
        <v>50</v>
      </c>
      <c r="T50" s="10"/>
      <c r="U50" s="9">
        <v>50</v>
      </c>
      <c r="V50" s="10"/>
      <c r="W50" s="9">
        <v>50</v>
      </c>
      <c r="X50" s="10"/>
      <c r="Y50" s="9">
        <v>50</v>
      </c>
      <c r="Z50" s="10"/>
      <c r="AA50" s="11">
        <f t="shared" si="26"/>
        <v>600</v>
      </c>
      <c r="AB50">
        <f t="shared" si="27"/>
        <v>0</v>
      </c>
      <c r="AD50" t="s">
        <v>77</v>
      </c>
    </row>
    <row r="51" spans="1:30" x14ac:dyDescent="0.2">
      <c r="A51" t="s">
        <v>78</v>
      </c>
      <c r="B51">
        <v>2068</v>
      </c>
      <c r="C51" s="9">
        <f>C31*0.02</f>
        <v>2943.7000000000003</v>
      </c>
      <c r="D51" s="10"/>
      <c r="E51" s="9">
        <f>E31*0.02</f>
        <v>3298.1</v>
      </c>
      <c r="F51" s="10"/>
      <c r="G51" s="9">
        <f>G31*0.02</f>
        <v>4679.2</v>
      </c>
      <c r="H51" s="10"/>
      <c r="I51" s="9">
        <f>I31*0.02</f>
        <v>5046.3</v>
      </c>
      <c r="J51" s="10"/>
      <c r="K51" s="9">
        <f>K31*0.02</f>
        <v>5647.4000000000005</v>
      </c>
      <c r="L51" s="10"/>
      <c r="M51" s="9">
        <f>M31*0.02</f>
        <v>5485.1</v>
      </c>
      <c r="N51" s="10"/>
      <c r="O51" s="9">
        <f>O31*0.02</f>
        <v>5260.4000000000005</v>
      </c>
      <c r="P51" s="10"/>
      <c r="Q51" s="9">
        <f>Q31*0.02</f>
        <v>4767.05</v>
      </c>
      <c r="R51" s="10"/>
      <c r="S51" s="9">
        <f>S31*0.02</f>
        <v>4892.05</v>
      </c>
      <c r="T51" s="10"/>
      <c r="U51" s="9">
        <f>U31*0.02</f>
        <v>4900.3</v>
      </c>
      <c r="V51" s="10"/>
      <c r="W51" s="9">
        <f>W31*0.02</f>
        <v>3918.76</v>
      </c>
      <c r="X51" s="10"/>
      <c r="Y51" s="9">
        <f>Y31*0.02</f>
        <v>3545.2000000000003</v>
      </c>
      <c r="Z51" s="10"/>
      <c r="AA51" s="11">
        <f t="shared" si="26"/>
        <v>54383.560000000012</v>
      </c>
      <c r="AB51">
        <f t="shared" si="27"/>
        <v>0</v>
      </c>
      <c r="AD51" t="s">
        <v>79</v>
      </c>
    </row>
    <row r="52" spans="1:30" x14ac:dyDescent="0.2">
      <c r="A52" t="s">
        <v>80</v>
      </c>
      <c r="B52">
        <v>2070</v>
      </c>
      <c r="C52" s="9">
        <v>31</v>
      </c>
      <c r="D52" s="10"/>
      <c r="E52" s="9">
        <v>31</v>
      </c>
      <c r="F52" s="10"/>
      <c r="G52" s="9">
        <v>31</v>
      </c>
      <c r="H52" s="10"/>
      <c r="I52" s="9">
        <v>31</v>
      </c>
      <c r="J52" s="10"/>
      <c r="K52" s="9">
        <v>31</v>
      </c>
      <c r="L52" s="10"/>
      <c r="M52" s="9">
        <v>31</v>
      </c>
      <c r="N52" s="10"/>
      <c r="O52" s="9">
        <v>31</v>
      </c>
      <c r="P52" s="10"/>
      <c r="Q52" s="9">
        <v>31</v>
      </c>
      <c r="R52" s="10"/>
      <c r="S52" s="9">
        <v>31</v>
      </c>
      <c r="T52" s="10"/>
      <c r="U52" s="9">
        <v>31</v>
      </c>
      <c r="V52" s="10"/>
      <c r="W52" s="9">
        <v>31</v>
      </c>
      <c r="X52" s="10"/>
      <c r="Y52" s="9">
        <v>31</v>
      </c>
      <c r="Z52" s="10"/>
      <c r="AA52" s="11">
        <f t="shared" si="26"/>
        <v>372</v>
      </c>
      <c r="AB52">
        <f t="shared" si="27"/>
        <v>0</v>
      </c>
      <c r="AD52" t="s">
        <v>81</v>
      </c>
    </row>
    <row r="53" spans="1:30" x14ac:dyDescent="0.2">
      <c r="A53" t="s">
        <v>83</v>
      </c>
      <c r="B53">
        <v>2016</v>
      </c>
      <c r="C53" s="9">
        <v>300</v>
      </c>
      <c r="D53" s="10"/>
      <c r="E53" s="9">
        <v>500</v>
      </c>
      <c r="F53" s="10"/>
      <c r="G53" s="9">
        <v>750</v>
      </c>
      <c r="H53" s="10"/>
      <c r="I53" s="9">
        <v>1500</v>
      </c>
      <c r="J53" s="10"/>
      <c r="K53" s="9">
        <v>1500</v>
      </c>
      <c r="L53" s="10"/>
      <c r="M53" s="9">
        <v>1500</v>
      </c>
      <c r="N53" s="10"/>
      <c r="O53" s="9">
        <v>1500</v>
      </c>
      <c r="P53" s="10"/>
      <c r="Q53" s="9">
        <v>1750</v>
      </c>
      <c r="R53" s="10"/>
      <c r="S53" s="9">
        <v>1250</v>
      </c>
      <c r="T53" s="10"/>
      <c r="U53" s="9">
        <v>1500</v>
      </c>
      <c r="V53" s="10"/>
      <c r="W53" s="9">
        <v>750</v>
      </c>
      <c r="X53" s="10"/>
      <c r="Y53" s="9">
        <v>275</v>
      </c>
      <c r="Z53" s="10"/>
      <c r="AA53" s="11">
        <f t="shared" si="26"/>
        <v>13075</v>
      </c>
      <c r="AB53">
        <f t="shared" si="27"/>
        <v>0</v>
      </c>
      <c r="AD53" t="s">
        <v>84</v>
      </c>
    </row>
    <row r="54" spans="1:30" x14ac:dyDescent="0.2">
      <c r="A54" t="s">
        <v>85</v>
      </c>
      <c r="B54">
        <v>2020</v>
      </c>
      <c r="C54" s="9">
        <v>175</v>
      </c>
      <c r="D54" s="10"/>
      <c r="E54" s="9">
        <v>120</v>
      </c>
      <c r="F54" s="10"/>
      <c r="G54" s="9">
        <v>120</v>
      </c>
      <c r="H54" s="10"/>
      <c r="I54" s="9">
        <v>120</v>
      </c>
      <c r="J54" s="10"/>
      <c r="K54" s="9">
        <v>120</v>
      </c>
      <c r="L54" s="10"/>
      <c r="M54" s="9">
        <v>120</v>
      </c>
      <c r="N54" s="10"/>
      <c r="O54" s="9">
        <v>120</v>
      </c>
      <c r="P54" s="10"/>
      <c r="Q54" s="9">
        <v>120</v>
      </c>
      <c r="R54" s="10"/>
      <c r="S54" s="9">
        <v>120</v>
      </c>
      <c r="T54" s="10"/>
      <c r="U54" s="9">
        <v>120</v>
      </c>
      <c r="V54" s="10"/>
      <c r="W54" s="9">
        <v>120</v>
      </c>
      <c r="X54" s="10"/>
      <c r="Y54" s="9">
        <v>120</v>
      </c>
      <c r="Z54" s="10"/>
      <c r="AA54" s="11">
        <f t="shared" si="26"/>
        <v>1495</v>
      </c>
      <c r="AB54">
        <f t="shared" si="27"/>
        <v>0</v>
      </c>
      <c r="AD54" t="s">
        <v>86</v>
      </c>
    </row>
    <row r="55" spans="1:30" x14ac:dyDescent="0.2">
      <c r="A55" t="s">
        <v>87</v>
      </c>
      <c r="B55">
        <v>2021</v>
      </c>
      <c r="C55" s="9">
        <v>170</v>
      </c>
      <c r="D55" s="10"/>
      <c r="E55" s="9">
        <v>170</v>
      </c>
      <c r="F55" s="10"/>
      <c r="G55" s="9">
        <v>170</v>
      </c>
      <c r="H55" s="10"/>
      <c r="I55" s="9">
        <v>170</v>
      </c>
      <c r="J55" s="10"/>
      <c r="K55" s="9">
        <v>170</v>
      </c>
      <c r="L55" s="10"/>
      <c r="M55" s="9">
        <v>170</v>
      </c>
      <c r="N55" s="10"/>
      <c r="O55" s="9">
        <v>170</v>
      </c>
      <c r="P55" s="10"/>
      <c r="Q55" s="9">
        <v>170</v>
      </c>
      <c r="R55" s="10"/>
      <c r="S55" s="9">
        <v>170</v>
      </c>
      <c r="T55" s="10"/>
      <c r="U55" s="9">
        <v>170</v>
      </c>
      <c r="V55" s="10"/>
      <c r="W55" s="9">
        <v>170</v>
      </c>
      <c r="X55" s="10"/>
      <c r="Y55" s="9">
        <v>170</v>
      </c>
      <c r="Z55" s="10"/>
      <c r="AA55" s="11">
        <f t="shared" si="26"/>
        <v>2040</v>
      </c>
      <c r="AB55">
        <f t="shared" si="27"/>
        <v>0</v>
      </c>
      <c r="AD55" t="s">
        <v>88</v>
      </c>
    </row>
    <row r="56" spans="1:30" x14ac:dyDescent="0.2">
      <c r="A56" t="s">
        <v>89</v>
      </c>
      <c r="B56">
        <v>2022</v>
      </c>
      <c r="C56" s="9">
        <v>390</v>
      </c>
      <c r="D56" s="10"/>
      <c r="E56" s="9">
        <v>390</v>
      </c>
      <c r="F56" s="10"/>
      <c r="G56" s="9">
        <v>390</v>
      </c>
      <c r="H56" s="10"/>
      <c r="I56" s="9">
        <v>390</v>
      </c>
      <c r="J56" s="10"/>
      <c r="K56" s="9">
        <v>390</v>
      </c>
      <c r="L56" s="10"/>
      <c r="M56" s="9">
        <v>390</v>
      </c>
      <c r="N56" s="10"/>
      <c r="O56" s="9">
        <v>390</v>
      </c>
      <c r="P56" s="10"/>
      <c r="Q56" s="9">
        <v>390</v>
      </c>
      <c r="R56" s="10"/>
      <c r="S56" s="9">
        <v>390</v>
      </c>
      <c r="T56" s="10"/>
      <c r="U56" s="9">
        <v>390</v>
      </c>
      <c r="V56" s="10"/>
      <c r="W56" s="9">
        <v>390</v>
      </c>
      <c r="X56" s="10"/>
      <c r="Y56" s="9">
        <v>390</v>
      </c>
      <c r="Z56" s="10"/>
      <c r="AA56" s="11">
        <f t="shared" si="26"/>
        <v>4680</v>
      </c>
      <c r="AB56">
        <f t="shared" si="27"/>
        <v>0</v>
      </c>
      <c r="AD56" t="s">
        <v>90</v>
      </c>
    </row>
    <row r="57" spans="1:30" x14ac:dyDescent="0.2">
      <c r="A57" t="s">
        <v>91</v>
      </c>
      <c r="B57">
        <v>2023</v>
      </c>
      <c r="C57" s="9">
        <v>1400</v>
      </c>
      <c r="D57" s="10"/>
      <c r="E57" s="9">
        <v>1200</v>
      </c>
      <c r="F57" s="10"/>
      <c r="G57" s="9">
        <v>1400</v>
      </c>
      <c r="H57" s="10"/>
      <c r="I57" s="9">
        <v>1400</v>
      </c>
      <c r="J57" s="10"/>
      <c r="K57" s="9">
        <v>1500</v>
      </c>
      <c r="L57" s="10"/>
      <c r="M57" s="9">
        <v>1550</v>
      </c>
      <c r="N57" s="10"/>
      <c r="O57" s="9">
        <v>1600</v>
      </c>
      <c r="P57" s="10"/>
      <c r="Q57" s="9">
        <v>1600</v>
      </c>
      <c r="R57" s="10"/>
      <c r="S57" s="9">
        <v>1400</v>
      </c>
      <c r="T57" s="10"/>
      <c r="U57" s="9">
        <v>1400</v>
      </c>
      <c r="V57" s="10"/>
      <c r="W57" s="9">
        <v>1200</v>
      </c>
      <c r="X57" s="10"/>
      <c r="Y57" s="9">
        <v>1200</v>
      </c>
      <c r="Z57" s="10"/>
      <c r="AA57" s="11">
        <f t="shared" si="26"/>
        <v>16850</v>
      </c>
      <c r="AB57">
        <f t="shared" si="27"/>
        <v>0</v>
      </c>
      <c r="AD57" t="s">
        <v>92</v>
      </c>
    </row>
    <row r="58" spans="1:30" x14ac:dyDescent="0.2">
      <c r="A58" t="s">
        <v>93</v>
      </c>
      <c r="B58">
        <v>2024</v>
      </c>
      <c r="C58" s="9">
        <v>250</v>
      </c>
      <c r="D58" s="10"/>
      <c r="E58" s="9">
        <v>200</v>
      </c>
      <c r="F58" s="10"/>
      <c r="G58" s="9">
        <v>250</v>
      </c>
      <c r="H58" s="10"/>
      <c r="I58" s="9">
        <v>250</v>
      </c>
      <c r="J58" s="10"/>
      <c r="K58" s="9">
        <v>250</v>
      </c>
      <c r="L58" s="10"/>
      <c r="M58" s="9">
        <v>250</v>
      </c>
      <c r="N58" s="10"/>
      <c r="O58" s="9">
        <v>250</v>
      </c>
      <c r="P58" s="10"/>
      <c r="Q58" s="9">
        <v>250</v>
      </c>
      <c r="R58" s="10"/>
      <c r="S58" s="9">
        <v>250</v>
      </c>
      <c r="T58" s="10"/>
      <c r="U58" s="9">
        <v>250</v>
      </c>
      <c r="V58" s="10"/>
      <c r="W58" s="9">
        <v>200</v>
      </c>
      <c r="X58" s="10"/>
      <c r="Y58" s="9">
        <v>200</v>
      </c>
      <c r="Z58" s="10"/>
      <c r="AA58" s="11">
        <f t="shared" si="26"/>
        <v>2850</v>
      </c>
      <c r="AB58">
        <f t="shared" si="27"/>
        <v>0</v>
      </c>
      <c r="AD58" t="s">
        <v>94</v>
      </c>
    </row>
    <row r="59" spans="1:30" x14ac:dyDescent="0.2">
      <c r="A59" t="s">
        <v>95</v>
      </c>
      <c r="B59">
        <v>2025</v>
      </c>
      <c r="C59" s="9">
        <v>140</v>
      </c>
      <c r="D59" s="10"/>
      <c r="E59" s="9">
        <v>135</v>
      </c>
      <c r="F59" s="10"/>
      <c r="G59" s="9">
        <v>150</v>
      </c>
      <c r="H59" s="10"/>
      <c r="I59" s="9">
        <v>200</v>
      </c>
      <c r="J59" s="10"/>
      <c r="K59" s="9">
        <v>200</v>
      </c>
      <c r="L59" s="10"/>
      <c r="M59" s="9">
        <v>180</v>
      </c>
      <c r="N59" s="10"/>
      <c r="O59" s="9">
        <v>180</v>
      </c>
      <c r="P59" s="10"/>
      <c r="Q59" s="9">
        <v>180</v>
      </c>
      <c r="R59" s="10"/>
      <c r="S59" s="9">
        <v>180</v>
      </c>
      <c r="T59" s="10"/>
      <c r="U59" s="9">
        <v>160</v>
      </c>
      <c r="V59" s="10"/>
      <c r="W59" s="9">
        <v>140</v>
      </c>
      <c r="X59" s="10"/>
      <c r="Y59" s="9">
        <v>140</v>
      </c>
      <c r="Z59" s="10"/>
      <c r="AA59" s="11">
        <f t="shared" si="26"/>
        <v>1985</v>
      </c>
      <c r="AB59">
        <f t="shared" si="27"/>
        <v>0</v>
      </c>
      <c r="AD59" t="s">
        <v>96</v>
      </c>
    </row>
    <row r="60" spans="1:30" x14ac:dyDescent="0.2">
      <c r="A60" t="s">
        <v>97</v>
      </c>
      <c r="B60">
        <v>2026</v>
      </c>
      <c r="C60" s="9">
        <v>190</v>
      </c>
      <c r="D60" s="10"/>
      <c r="E60" s="9">
        <v>187</v>
      </c>
      <c r="F60" s="10"/>
      <c r="G60" s="9">
        <v>187</v>
      </c>
      <c r="H60" s="10"/>
      <c r="I60" s="9">
        <v>187</v>
      </c>
      <c r="J60" s="10"/>
      <c r="K60" s="9">
        <v>187</v>
      </c>
      <c r="L60" s="10"/>
      <c r="M60" s="9">
        <v>187</v>
      </c>
      <c r="N60" s="10"/>
      <c r="O60" s="9">
        <v>187</v>
      </c>
      <c r="P60" s="10"/>
      <c r="Q60" s="9">
        <v>187</v>
      </c>
      <c r="R60" s="10"/>
      <c r="S60" s="9">
        <v>187</v>
      </c>
      <c r="T60" s="10"/>
      <c r="U60" s="9">
        <v>187</v>
      </c>
      <c r="V60" s="10"/>
      <c r="W60" s="9">
        <v>187</v>
      </c>
      <c r="X60" s="10"/>
      <c r="Y60" s="9">
        <v>187</v>
      </c>
      <c r="Z60" s="10"/>
      <c r="AA60" s="11">
        <f t="shared" si="26"/>
        <v>2247</v>
      </c>
      <c r="AB60">
        <f t="shared" si="27"/>
        <v>0</v>
      </c>
      <c r="AD60" t="s">
        <v>98</v>
      </c>
    </row>
    <row r="61" spans="1:30" x14ac:dyDescent="0.2">
      <c r="A61" t="s">
        <v>99</v>
      </c>
      <c r="B61">
        <v>2067</v>
      </c>
      <c r="C61" s="9">
        <v>0</v>
      </c>
      <c r="D61" s="10"/>
      <c r="E61" s="9">
        <v>0</v>
      </c>
      <c r="F61" s="10"/>
      <c r="G61" s="9">
        <v>0</v>
      </c>
      <c r="H61" s="10"/>
      <c r="I61" s="9">
        <v>0</v>
      </c>
      <c r="J61" s="10"/>
      <c r="K61" s="9">
        <v>0</v>
      </c>
      <c r="L61" s="10"/>
      <c r="M61" s="9">
        <v>0</v>
      </c>
      <c r="N61" s="10"/>
      <c r="O61" s="9">
        <v>0</v>
      </c>
      <c r="P61" s="10"/>
      <c r="Q61" s="9">
        <v>0</v>
      </c>
      <c r="R61" s="10"/>
      <c r="S61" s="9">
        <v>0</v>
      </c>
      <c r="T61" s="10"/>
      <c r="U61" s="9">
        <v>0</v>
      </c>
      <c r="V61" s="10"/>
      <c r="W61" s="9">
        <v>0</v>
      </c>
      <c r="X61" s="10"/>
      <c r="Y61" s="9">
        <v>0</v>
      </c>
      <c r="Z61" s="10"/>
      <c r="AA61" s="11">
        <f t="shared" si="26"/>
        <v>0</v>
      </c>
      <c r="AB61">
        <f t="shared" si="27"/>
        <v>0</v>
      </c>
      <c r="AD61" t="s">
        <v>100</v>
      </c>
    </row>
    <row r="62" spans="1:30" x14ac:dyDescent="0.2">
      <c r="A62" t="s">
        <v>101</v>
      </c>
      <c r="B62">
        <v>2027</v>
      </c>
      <c r="C62" s="9">
        <v>675</v>
      </c>
      <c r="D62" s="10"/>
      <c r="E62" s="9">
        <v>675</v>
      </c>
      <c r="F62" s="10"/>
      <c r="G62" s="9">
        <v>675</v>
      </c>
      <c r="H62" s="10"/>
      <c r="I62" s="9">
        <v>675</v>
      </c>
      <c r="J62" s="10"/>
      <c r="K62" s="9">
        <v>675</v>
      </c>
      <c r="L62" s="10"/>
      <c r="M62" s="9">
        <v>675</v>
      </c>
      <c r="N62" s="10"/>
      <c r="O62" s="9">
        <v>675</v>
      </c>
      <c r="P62" s="10"/>
      <c r="Q62" s="9">
        <v>675</v>
      </c>
      <c r="R62" s="10"/>
      <c r="S62" s="9">
        <v>675</v>
      </c>
      <c r="T62" s="10"/>
      <c r="U62" s="9">
        <v>675</v>
      </c>
      <c r="V62" s="10"/>
      <c r="W62" s="9">
        <v>675</v>
      </c>
      <c r="X62" s="10"/>
      <c r="Y62" s="9">
        <v>675</v>
      </c>
      <c r="Z62" s="10"/>
      <c r="AA62" s="11">
        <f t="shared" si="26"/>
        <v>8100</v>
      </c>
      <c r="AB62">
        <f t="shared" si="27"/>
        <v>0</v>
      </c>
      <c r="AD62" t="s">
        <v>102</v>
      </c>
    </row>
    <row r="63" spans="1:30" x14ac:dyDescent="0.2">
      <c r="A63" t="s">
        <v>103</v>
      </c>
      <c r="B63">
        <v>2029</v>
      </c>
      <c r="C63" s="9">
        <v>0</v>
      </c>
      <c r="D63" s="10"/>
      <c r="E63" s="9">
        <v>0</v>
      </c>
      <c r="F63" s="10"/>
      <c r="G63" s="9">
        <v>0</v>
      </c>
      <c r="H63" s="10"/>
      <c r="I63" s="9">
        <v>0</v>
      </c>
      <c r="J63" s="10"/>
      <c r="K63" s="9">
        <v>0</v>
      </c>
      <c r="L63" s="10"/>
      <c r="M63" s="9">
        <v>0</v>
      </c>
      <c r="N63" s="10"/>
      <c r="O63" s="9">
        <v>0</v>
      </c>
      <c r="P63" s="10"/>
      <c r="Q63" s="9">
        <v>0</v>
      </c>
      <c r="R63" s="10"/>
      <c r="S63" s="9">
        <v>0</v>
      </c>
      <c r="T63" s="10"/>
      <c r="U63" s="9">
        <v>0</v>
      </c>
      <c r="V63" s="10"/>
      <c r="W63" s="9">
        <v>0</v>
      </c>
      <c r="X63" s="10"/>
      <c r="Y63" s="9">
        <v>0</v>
      </c>
      <c r="Z63" s="10"/>
      <c r="AA63" s="11">
        <f t="shared" si="26"/>
        <v>0</v>
      </c>
      <c r="AB63">
        <f t="shared" si="27"/>
        <v>0</v>
      </c>
    </row>
    <row r="64" spans="1:30" x14ac:dyDescent="0.2">
      <c r="A64" t="s">
        <v>199</v>
      </c>
      <c r="B64">
        <v>2057</v>
      </c>
      <c r="C64" s="9">
        <v>8795</v>
      </c>
      <c r="D64" s="10"/>
      <c r="E64" s="9">
        <v>8795</v>
      </c>
      <c r="F64" s="10"/>
      <c r="G64" s="9">
        <v>9145</v>
      </c>
      <c r="H64" s="10"/>
      <c r="I64" s="9">
        <v>9145</v>
      </c>
      <c r="J64" s="10"/>
      <c r="K64" s="9">
        <v>10444</v>
      </c>
      <c r="L64" s="10"/>
      <c r="M64" s="9">
        <v>10444</v>
      </c>
      <c r="N64" s="10"/>
      <c r="O64" s="9">
        <v>10444</v>
      </c>
      <c r="P64" s="10"/>
      <c r="Q64" s="9">
        <v>10444</v>
      </c>
      <c r="R64" s="10"/>
      <c r="S64" s="9">
        <v>10444</v>
      </c>
      <c r="T64" s="10"/>
      <c r="U64" s="9">
        <v>10474</v>
      </c>
      <c r="V64" s="10"/>
      <c r="W64" s="9">
        <v>8843</v>
      </c>
      <c r="X64" s="10"/>
      <c r="Y64" s="9">
        <v>8794</v>
      </c>
      <c r="Z64" s="10"/>
      <c r="AA64" s="11">
        <v>116211</v>
      </c>
      <c r="AD64" t="s">
        <v>203</v>
      </c>
    </row>
    <row r="65" spans="1:30" x14ac:dyDescent="0.2">
      <c r="A65" s="1" t="s">
        <v>104</v>
      </c>
      <c r="B65" s="1"/>
      <c r="C65" s="12">
        <f>SUM(C44:C64)</f>
        <v>61226.899999999994</v>
      </c>
      <c r="D65" s="14"/>
      <c r="E65" s="12">
        <f>SUM(E44:E64)</f>
        <v>61503.299999999996</v>
      </c>
      <c r="F65" s="14"/>
      <c r="G65" s="12">
        <f>SUM(G44:G64)</f>
        <v>65789.399999999994</v>
      </c>
      <c r="H65" s="14"/>
      <c r="I65" s="12">
        <f>SUM(I44:I64)</f>
        <v>73541.5</v>
      </c>
      <c r="J65" s="14"/>
      <c r="K65" s="12">
        <f>SUM(K44:K64)</f>
        <v>75461.600000000006</v>
      </c>
      <c r="L65" s="14"/>
      <c r="M65" s="12">
        <f>SUM(M44:M64)</f>
        <v>83797.100000000006</v>
      </c>
      <c r="N65" s="14"/>
      <c r="O65" s="12">
        <f>SUM(O44:O64)</f>
        <v>83942.399999999994</v>
      </c>
      <c r="P65" s="14"/>
      <c r="Q65" s="12">
        <f>SUM(Q44:Q64)</f>
        <v>83499.05</v>
      </c>
      <c r="R65" s="14"/>
      <c r="S65" s="12">
        <f>SUM(S44:S64)</f>
        <v>82684.05</v>
      </c>
      <c r="T65" s="14"/>
      <c r="U65" s="12">
        <f>SUM(U44:U64)</f>
        <v>82712.3</v>
      </c>
      <c r="V65" s="14"/>
      <c r="W65" s="12">
        <f>SUM(W44:W64)</f>
        <v>72894.760000000009</v>
      </c>
      <c r="X65" s="14"/>
      <c r="Y65" s="12">
        <f>SUM(Y44:Y64)</f>
        <v>69997.2</v>
      </c>
      <c r="Z65" s="14"/>
      <c r="AA65" s="15">
        <f>SUM(AA44:AA64)</f>
        <v>897049.56</v>
      </c>
      <c r="AB65" s="1">
        <f t="shared" si="27"/>
        <v>0</v>
      </c>
      <c r="AD65" t="s">
        <v>196</v>
      </c>
    </row>
    <row r="66" spans="1:30" x14ac:dyDescent="0.2">
      <c r="C66" s="9"/>
      <c r="D66" s="10"/>
      <c r="E66" s="9"/>
      <c r="F66" s="10"/>
      <c r="G66" s="9"/>
      <c r="H66" s="10"/>
      <c r="I66" s="9"/>
      <c r="J66" s="10"/>
      <c r="K66" s="9"/>
      <c r="L66" s="10"/>
      <c r="M66" s="9"/>
      <c r="N66" s="10"/>
      <c r="O66" s="9"/>
      <c r="P66" s="10"/>
      <c r="Q66" s="9"/>
      <c r="R66" s="10"/>
      <c r="S66" s="9"/>
      <c r="T66" s="10"/>
      <c r="U66" s="9"/>
      <c r="V66" s="10"/>
      <c r="W66" s="9"/>
      <c r="X66" s="10"/>
      <c r="Y66" s="9"/>
      <c r="Z66" s="10"/>
      <c r="AA66" s="11"/>
    </row>
    <row r="67" spans="1:30" x14ac:dyDescent="0.2">
      <c r="C67" s="9"/>
      <c r="D67" s="10"/>
      <c r="E67" s="9"/>
      <c r="F67" s="10"/>
      <c r="G67" s="9"/>
      <c r="H67" s="10"/>
      <c r="I67" s="9"/>
      <c r="J67" s="10"/>
      <c r="K67" s="9"/>
      <c r="L67" s="10"/>
      <c r="M67" s="9"/>
      <c r="N67" s="10"/>
      <c r="O67" s="9"/>
      <c r="P67" s="10"/>
      <c r="Q67" s="9"/>
      <c r="R67" s="10"/>
      <c r="S67" s="9"/>
      <c r="T67" s="10"/>
      <c r="U67" s="9"/>
      <c r="V67" s="10"/>
      <c r="W67" s="9"/>
      <c r="X67" s="10"/>
      <c r="Y67" s="9"/>
      <c r="Z67" s="10"/>
      <c r="AA67" s="11"/>
    </row>
    <row r="68" spans="1:30" x14ac:dyDescent="0.2">
      <c r="A68" s="1" t="s">
        <v>105</v>
      </c>
      <c r="C68" s="9"/>
      <c r="D68" s="10"/>
      <c r="E68" s="9"/>
      <c r="F68" s="10"/>
      <c r="G68" s="9"/>
      <c r="H68" s="10"/>
      <c r="I68" s="9"/>
      <c r="J68" s="10"/>
      <c r="K68" s="9"/>
      <c r="L68" s="10"/>
      <c r="M68" s="9"/>
      <c r="N68" s="10"/>
      <c r="O68" s="9"/>
      <c r="P68" s="10"/>
      <c r="Q68" s="9"/>
      <c r="R68" s="10"/>
      <c r="S68" s="9"/>
      <c r="T68" s="10"/>
      <c r="U68" s="9"/>
      <c r="V68" s="10"/>
      <c r="W68" s="9"/>
      <c r="X68" s="10"/>
      <c r="Y68" s="9"/>
      <c r="Z68" s="10"/>
      <c r="AA68" s="11"/>
    </row>
    <row r="69" spans="1:30" x14ac:dyDescent="0.2">
      <c r="A69" t="s">
        <v>106</v>
      </c>
      <c r="B69">
        <v>2000</v>
      </c>
      <c r="C69" s="9">
        <v>14828</v>
      </c>
      <c r="D69" s="10"/>
      <c r="E69" s="9">
        <v>14860</v>
      </c>
      <c r="F69" s="10"/>
      <c r="G69" s="9">
        <v>15260</v>
      </c>
      <c r="H69" s="10"/>
      <c r="I69" s="9">
        <v>16560</v>
      </c>
      <c r="J69" s="10"/>
      <c r="K69" s="9">
        <v>16600</v>
      </c>
      <c r="L69" s="10"/>
      <c r="M69" s="9">
        <v>16600</v>
      </c>
      <c r="N69" s="10"/>
      <c r="O69" s="9">
        <v>16600</v>
      </c>
      <c r="P69" s="10"/>
      <c r="Q69" s="9">
        <v>16660</v>
      </c>
      <c r="R69" s="10"/>
      <c r="S69" s="9">
        <v>16600</v>
      </c>
      <c r="T69" s="10"/>
      <c r="U69" s="9">
        <v>16560</v>
      </c>
      <c r="V69" s="10"/>
      <c r="W69" s="9">
        <v>14860</v>
      </c>
      <c r="X69" s="16"/>
      <c r="Y69" s="9">
        <v>14860</v>
      </c>
      <c r="Z69" s="10"/>
      <c r="AA69" s="11">
        <f t="shared" ref="AA69:AA76" si="28">SUM(C69+E69+G69+I69+K69+M69+O69+Q69+S69+U69+W69+Y69)</f>
        <v>190848</v>
      </c>
      <c r="AB69">
        <f t="shared" ref="AB69:AB77" si="29">(D69+F69+H69+J69+L69+N69+P69+R69+T69+V69+X69+Z69)</f>
        <v>0</v>
      </c>
      <c r="AD69" t="s">
        <v>195</v>
      </c>
    </row>
    <row r="70" spans="1:30" x14ac:dyDescent="0.2">
      <c r="A70" t="s">
        <v>107</v>
      </c>
      <c r="B70">
        <v>2030</v>
      </c>
      <c r="C70" s="9">
        <v>50</v>
      </c>
      <c r="D70" s="10"/>
      <c r="E70" s="9">
        <v>50</v>
      </c>
      <c r="F70" s="10"/>
      <c r="G70" s="9">
        <v>400</v>
      </c>
      <c r="H70" s="10"/>
      <c r="I70" s="9">
        <v>150</v>
      </c>
      <c r="J70" s="10"/>
      <c r="K70" s="9">
        <v>1100</v>
      </c>
      <c r="L70" s="10"/>
      <c r="M70" s="9">
        <v>150</v>
      </c>
      <c r="N70" s="10"/>
      <c r="O70" s="9">
        <v>150</v>
      </c>
      <c r="P70" s="10"/>
      <c r="Q70" s="9">
        <v>150</v>
      </c>
      <c r="R70" s="10"/>
      <c r="S70" s="9">
        <v>400</v>
      </c>
      <c r="T70" s="10"/>
      <c r="U70" s="9">
        <v>100</v>
      </c>
      <c r="V70" s="10"/>
      <c r="W70" s="9">
        <v>50</v>
      </c>
      <c r="X70" s="16"/>
      <c r="Y70" s="9">
        <v>50</v>
      </c>
      <c r="Z70" s="10"/>
      <c r="AA70" s="11">
        <f t="shared" si="28"/>
        <v>2800</v>
      </c>
      <c r="AB70">
        <f t="shared" si="29"/>
        <v>0</v>
      </c>
      <c r="AD70" t="s">
        <v>108</v>
      </c>
    </row>
    <row r="71" spans="1:30" x14ac:dyDescent="0.2">
      <c r="A71" t="s">
        <v>109</v>
      </c>
      <c r="B71">
        <v>2031</v>
      </c>
      <c r="C71" s="9">
        <v>0</v>
      </c>
      <c r="D71" s="10"/>
      <c r="E71" s="9">
        <v>0</v>
      </c>
      <c r="F71" s="10"/>
      <c r="G71" s="9">
        <v>1500</v>
      </c>
      <c r="H71" s="10"/>
      <c r="I71" s="9">
        <v>0</v>
      </c>
      <c r="J71" s="10"/>
      <c r="K71" s="9">
        <v>0</v>
      </c>
      <c r="L71" s="10"/>
      <c r="M71" s="9">
        <v>0</v>
      </c>
      <c r="N71" s="10"/>
      <c r="O71" s="9">
        <v>0</v>
      </c>
      <c r="P71" s="10"/>
      <c r="Q71" s="9">
        <v>0</v>
      </c>
      <c r="R71" s="10"/>
      <c r="S71" s="9">
        <v>3000</v>
      </c>
      <c r="T71" s="10"/>
      <c r="U71" s="9">
        <v>1500</v>
      </c>
      <c r="V71" s="10"/>
      <c r="W71" s="9">
        <v>0</v>
      </c>
      <c r="X71" s="16"/>
      <c r="Y71" s="9">
        <v>0</v>
      </c>
      <c r="Z71" s="10"/>
      <c r="AA71" s="11">
        <f t="shared" si="28"/>
        <v>6000</v>
      </c>
      <c r="AB71">
        <f t="shared" si="29"/>
        <v>0</v>
      </c>
      <c r="AD71" t="s">
        <v>110</v>
      </c>
    </row>
    <row r="72" spans="1:30" x14ac:dyDescent="0.2">
      <c r="A72" t="s">
        <v>111</v>
      </c>
      <c r="B72">
        <v>2032</v>
      </c>
      <c r="C72" s="9">
        <v>0</v>
      </c>
      <c r="D72" s="10"/>
      <c r="E72" s="9">
        <v>0</v>
      </c>
      <c r="F72" s="10"/>
      <c r="G72" s="9">
        <v>600</v>
      </c>
      <c r="H72" s="10"/>
      <c r="I72" s="9">
        <v>350</v>
      </c>
      <c r="J72" s="10"/>
      <c r="K72" s="9">
        <v>350</v>
      </c>
      <c r="L72" s="10"/>
      <c r="M72" s="9">
        <v>500</v>
      </c>
      <c r="N72" s="10"/>
      <c r="O72" s="9">
        <v>300</v>
      </c>
      <c r="P72" s="10"/>
      <c r="Q72" s="9">
        <v>350</v>
      </c>
      <c r="R72" s="10"/>
      <c r="S72" s="9">
        <v>500</v>
      </c>
      <c r="T72" s="10"/>
      <c r="U72" s="9">
        <v>300</v>
      </c>
      <c r="V72" s="10"/>
      <c r="W72" s="9">
        <v>0</v>
      </c>
      <c r="X72" s="16"/>
      <c r="Y72" s="9">
        <v>0</v>
      </c>
      <c r="Z72" s="10"/>
      <c r="AA72" s="11">
        <f t="shared" si="28"/>
        <v>3250</v>
      </c>
      <c r="AB72">
        <f t="shared" si="29"/>
        <v>0</v>
      </c>
      <c r="AD72" t="s">
        <v>112</v>
      </c>
    </row>
    <row r="73" spans="1:30" x14ac:dyDescent="0.2">
      <c r="A73" t="s">
        <v>113</v>
      </c>
      <c r="B73">
        <v>2023</v>
      </c>
      <c r="C73" s="9">
        <v>700</v>
      </c>
      <c r="D73" s="10"/>
      <c r="E73" s="9">
        <v>700</v>
      </c>
      <c r="F73" s="10"/>
      <c r="G73" s="9">
        <v>725</v>
      </c>
      <c r="H73" s="10"/>
      <c r="I73" s="9">
        <v>750</v>
      </c>
      <c r="J73" s="10"/>
      <c r="K73" s="9">
        <v>825</v>
      </c>
      <c r="L73" s="10"/>
      <c r="M73" s="9">
        <v>825</v>
      </c>
      <c r="N73" s="10"/>
      <c r="O73" s="9">
        <v>825</v>
      </c>
      <c r="P73" s="10"/>
      <c r="Q73" s="9">
        <v>825</v>
      </c>
      <c r="R73" s="10"/>
      <c r="S73" s="9">
        <v>825</v>
      </c>
      <c r="T73" s="10"/>
      <c r="U73" s="9">
        <v>775</v>
      </c>
      <c r="V73" s="10"/>
      <c r="W73" s="9">
        <v>700</v>
      </c>
      <c r="X73" s="16"/>
      <c r="Y73" s="9">
        <v>700</v>
      </c>
      <c r="Z73" s="10"/>
      <c r="AA73" s="11">
        <f t="shared" si="28"/>
        <v>9175</v>
      </c>
      <c r="AB73">
        <f t="shared" si="29"/>
        <v>0</v>
      </c>
      <c r="AD73" t="s">
        <v>114</v>
      </c>
    </row>
    <row r="74" spans="1:30" x14ac:dyDescent="0.2">
      <c r="A74" t="s">
        <v>115</v>
      </c>
      <c r="B74">
        <v>2033</v>
      </c>
      <c r="C74" s="9">
        <v>14223</v>
      </c>
      <c r="D74" s="10"/>
      <c r="E74" s="9">
        <v>14223</v>
      </c>
      <c r="F74" s="10"/>
      <c r="G74" s="9">
        <v>14223</v>
      </c>
      <c r="H74" s="10"/>
      <c r="I74" s="9">
        <v>14223</v>
      </c>
      <c r="J74" s="10"/>
      <c r="K74" s="9">
        <v>14223</v>
      </c>
      <c r="L74" s="10"/>
      <c r="M74" s="9">
        <v>14223</v>
      </c>
      <c r="N74" s="10"/>
      <c r="O74" s="9">
        <v>14223</v>
      </c>
      <c r="P74" s="10"/>
      <c r="Q74" s="9">
        <v>14223</v>
      </c>
      <c r="R74" s="10"/>
      <c r="S74" s="9">
        <v>14223</v>
      </c>
      <c r="T74" s="10"/>
      <c r="U74" s="9">
        <v>14223</v>
      </c>
      <c r="V74" s="10"/>
      <c r="W74" s="9">
        <v>14223</v>
      </c>
      <c r="X74" s="16"/>
      <c r="Y74" s="9">
        <v>14223</v>
      </c>
      <c r="Z74" s="10"/>
      <c r="AA74" s="11">
        <f>SUM(C74+E74+G74+I74+K74+M74+O74+Q74+S74+U74+W74+Y74)</f>
        <v>170676</v>
      </c>
      <c r="AB74">
        <f t="shared" si="29"/>
        <v>0</v>
      </c>
      <c r="AD74" t="s">
        <v>116</v>
      </c>
    </row>
    <row r="75" spans="1:30" x14ac:dyDescent="0.2">
      <c r="A75" t="s">
        <v>117</v>
      </c>
      <c r="B75">
        <v>2007</v>
      </c>
      <c r="C75" s="9">
        <v>0</v>
      </c>
      <c r="D75" s="10"/>
      <c r="E75" s="9">
        <v>0</v>
      </c>
      <c r="F75" s="10"/>
      <c r="G75" s="9">
        <v>11000</v>
      </c>
      <c r="H75" s="10"/>
      <c r="I75" s="9">
        <v>0</v>
      </c>
      <c r="J75" s="10"/>
      <c r="K75" s="9">
        <v>0</v>
      </c>
      <c r="L75" s="10"/>
      <c r="M75" s="9">
        <v>0</v>
      </c>
      <c r="N75" s="10"/>
      <c r="O75" s="9">
        <v>0</v>
      </c>
      <c r="P75" s="10"/>
      <c r="Q75" s="9">
        <v>0</v>
      </c>
      <c r="R75" s="10"/>
      <c r="S75" s="9">
        <v>0</v>
      </c>
      <c r="T75" s="10"/>
      <c r="U75" s="9">
        <v>0</v>
      </c>
      <c r="V75" s="10"/>
      <c r="W75" s="9">
        <v>0</v>
      </c>
      <c r="X75" s="16"/>
      <c r="Y75" s="9">
        <v>0</v>
      </c>
      <c r="Z75" s="10"/>
      <c r="AA75" s="11">
        <f t="shared" si="28"/>
        <v>11000</v>
      </c>
      <c r="AB75">
        <f t="shared" si="29"/>
        <v>0</v>
      </c>
      <c r="AD75" t="s">
        <v>118</v>
      </c>
    </row>
    <row r="76" spans="1:30" x14ac:dyDescent="0.2">
      <c r="A76" t="s">
        <v>119</v>
      </c>
      <c r="B76">
        <v>2034</v>
      </c>
      <c r="C76" s="9">
        <v>0</v>
      </c>
      <c r="D76" s="10"/>
      <c r="E76" s="9">
        <v>0</v>
      </c>
      <c r="F76" s="10"/>
      <c r="G76" s="9">
        <v>300</v>
      </c>
      <c r="H76" s="10"/>
      <c r="I76" s="9">
        <v>300</v>
      </c>
      <c r="J76" s="10"/>
      <c r="K76" s="9">
        <v>300</v>
      </c>
      <c r="L76" s="10"/>
      <c r="M76" s="9">
        <v>300</v>
      </c>
      <c r="N76" s="10"/>
      <c r="O76" s="9">
        <v>300</v>
      </c>
      <c r="P76" s="10"/>
      <c r="Q76" s="9">
        <v>300</v>
      </c>
      <c r="R76" s="10"/>
      <c r="S76" s="9">
        <v>300</v>
      </c>
      <c r="T76" s="10"/>
      <c r="U76" s="9">
        <v>200</v>
      </c>
      <c r="V76" s="10"/>
      <c r="W76" s="9">
        <v>0</v>
      </c>
      <c r="X76" s="16"/>
      <c r="Y76" s="9">
        <v>0</v>
      </c>
      <c r="Z76" s="10"/>
      <c r="AA76" s="11">
        <f t="shared" si="28"/>
        <v>2300</v>
      </c>
      <c r="AB76">
        <f t="shared" si="29"/>
        <v>0</v>
      </c>
      <c r="AD76" t="s">
        <v>120</v>
      </c>
    </row>
    <row r="77" spans="1:30" x14ac:dyDescent="0.2">
      <c r="A77" s="1" t="s">
        <v>121</v>
      </c>
      <c r="B77" s="1"/>
      <c r="C77" s="12">
        <f>SUM(C69:C76)</f>
        <v>29801</v>
      </c>
      <c r="D77" s="14"/>
      <c r="E77" s="12">
        <f>SUM(E69:E76)</f>
        <v>29833</v>
      </c>
      <c r="F77" s="14"/>
      <c r="G77" s="12">
        <f>SUM(G69:G76)</f>
        <v>44008</v>
      </c>
      <c r="H77" s="14"/>
      <c r="I77" s="12">
        <f>SUM(I69:I76)</f>
        <v>32333</v>
      </c>
      <c r="J77" s="14"/>
      <c r="K77" s="12">
        <f>SUM(K69:K76)</f>
        <v>33398</v>
      </c>
      <c r="L77" s="14"/>
      <c r="M77" s="12">
        <f>SUM(M69:M76)</f>
        <v>32598</v>
      </c>
      <c r="N77" s="14"/>
      <c r="O77" s="12">
        <f>SUM(O69:O76)</f>
        <v>32398</v>
      </c>
      <c r="P77" s="14"/>
      <c r="Q77" s="12">
        <f>SUM(Q69:Q76)</f>
        <v>32508</v>
      </c>
      <c r="R77" s="14"/>
      <c r="S77" s="12">
        <f>SUM(S69:S76)</f>
        <v>35848</v>
      </c>
      <c r="T77" s="14"/>
      <c r="U77" s="12">
        <f>SUM(U69:U76)</f>
        <v>33658</v>
      </c>
      <c r="V77" s="14"/>
      <c r="W77" s="12">
        <f>SUM(W69:W76)</f>
        <v>29833</v>
      </c>
      <c r="X77" s="14"/>
      <c r="Y77" s="12">
        <f>SUM(Y69:Y76)</f>
        <v>29833</v>
      </c>
      <c r="Z77" s="14"/>
      <c r="AA77" s="15">
        <f>SUM(AA69:AA76)</f>
        <v>396049</v>
      </c>
      <c r="AB77" s="1">
        <f t="shared" si="29"/>
        <v>0</v>
      </c>
      <c r="AD77" t="s">
        <v>197</v>
      </c>
    </row>
    <row r="78" spans="1:30" x14ac:dyDescent="0.2">
      <c r="C78" s="9"/>
      <c r="D78" s="10"/>
      <c r="E78" s="9"/>
      <c r="F78" s="10"/>
      <c r="G78" s="9"/>
      <c r="H78" s="10"/>
      <c r="I78" s="9"/>
      <c r="J78" s="10"/>
      <c r="K78" s="9"/>
      <c r="L78" s="10"/>
      <c r="M78" s="9"/>
      <c r="N78" s="10"/>
      <c r="O78" s="9"/>
      <c r="P78" s="10"/>
      <c r="Q78" s="9"/>
      <c r="R78" s="10"/>
      <c r="S78" s="9"/>
      <c r="T78" s="10"/>
      <c r="U78" s="9"/>
      <c r="V78" s="10"/>
      <c r="W78" s="9"/>
      <c r="X78" s="10"/>
      <c r="Y78" s="9"/>
      <c r="Z78" s="10"/>
      <c r="AA78" s="11"/>
    </row>
    <row r="79" spans="1:30" x14ac:dyDescent="0.2">
      <c r="C79" s="9"/>
      <c r="D79" s="10"/>
      <c r="E79" s="9"/>
      <c r="F79" s="10"/>
      <c r="G79" s="9"/>
      <c r="H79" s="10"/>
      <c r="I79" s="9"/>
      <c r="J79" s="10"/>
      <c r="K79" s="9"/>
      <c r="L79" s="10"/>
      <c r="M79" s="9"/>
      <c r="N79" s="10"/>
      <c r="O79" s="9"/>
      <c r="P79" s="10"/>
      <c r="Q79" s="9"/>
      <c r="R79" s="10"/>
      <c r="S79" s="9"/>
      <c r="T79" s="10"/>
      <c r="U79" s="9"/>
      <c r="V79" s="10"/>
      <c r="W79" s="9"/>
      <c r="X79" s="10"/>
      <c r="Y79" s="9"/>
      <c r="Z79" s="10"/>
      <c r="AA79" s="11"/>
    </row>
    <row r="80" spans="1:30" x14ac:dyDescent="0.2">
      <c r="A80" s="1" t="s">
        <v>122</v>
      </c>
      <c r="C80" s="9"/>
      <c r="D80" s="10"/>
      <c r="E80" s="9"/>
      <c r="F80" s="10"/>
      <c r="G80" s="9"/>
      <c r="H80" s="10"/>
      <c r="I80" s="9"/>
      <c r="J80" s="10"/>
      <c r="K80" s="9"/>
      <c r="L80" s="10"/>
      <c r="M80" s="9"/>
      <c r="N80" s="10"/>
      <c r="O80" s="9"/>
      <c r="P80" s="10"/>
      <c r="Q80" s="9"/>
      <c r="R80" s="10"/>
      <c r="S80" s="9"/>
      <c r="T80" s="10"/>
      <c r="U80" s="9"/>
      <c r="V80" s="10"/>
      <c r="W80" s="9"/>
      <c r="X80" s="10"/>
      <c r="Y80" s="9"/>
      <c r="Z80" s="10"/>
      <c r="AA80" s="11"/>
    </row>
    <row r="81" spans="1:30" x14ac:dyDescent="0.2">
      <c r="A81" t="s">
        <v>190</v>
      </c>
      <c r="B81">
        <v>2000</v>
      </c>
      <c r="C81" s="9">
        <v>14050</v>
      </c>
      <c r="D81" s="10"/>
      <c r="E81" s="9">
        <v>14050</v>
      </c>
      <c r="F81" s="10"/>
      <c r="G81" s="9">
        <v>15000</v>
      </c>
      <c r="H81" s="10"/>
      <c r="I81" s="9">
        <v>15750</v>
      </c>
      <c r="J81" s="10"/>
      <c r="K81" s="9">
        <v>15750</v>
      </c>
      <c r="L81" s="10"/>
      <c r="M81" s="9">
        <v>15950</v>
      </c>
      <c r="N81" s="10"/>
      <c r="O81" s="9">
        <v>16000</v>
      </c>
      <c r="P81" s="10"/>
      <c r="Q81" s="9">
        <v>15600</v>
      </c>
      <c r="R81" s="10"/>
      <c r="S81" s="9">
        <v>15600</v>
      </c>
      <c r="T81" s="10"/>
      <c r="U81" s="9">
        <v>15500</v>
      </c>
      <c r="V81" s="10"/>
      <c r="W81" s="9">
        <v>14595</v>
      </c>
      <c r="X81" s="10"/>
      <c r="Y81" s="9">
        <v>14595</v>
      </c>
      <c r="Z81" s="10"/>
      <c r="AA81" s="11">
        <f t="shared" ref="AA81:AA93" si="30">SUM(C81+E81+G81+I81+K81+M81+O81+Q81+S81+U81+W81+Y81)</f>
        <v>182440</v>
      </c>
      <c r="AB81">
        <f t="shared" ref="AB81:AB94" si="31">(D81+F81+H81+J81+L81+N81+P81+R81+T81+V81+X81+Z81)</f>
        <v>0</v>
      </c>
      <c r="AD81" t="s">
        <v>194</v>
      </c>
    </row>
    <row r="82" spans="1:30" x14ac:dyDescent="0.2">
      <c r="A82" t="s">
        <v>123</v>
      </c>
      <c r="B82">
        <v>2035</v>
      </c>
      <c r="C82" s="9">
        <f>C24*0.15</f>
        <v>1275</v>
      </c>
      <c r="D82" s="10"/>
      <c r="E82" s="9">
        <f>E24*0.15</f>
        <v>2025</v>
      </c>
      <c r="F82" s="10"/>
      <c r="G82" s="9">
        <f>G24*0.15</f>
        <v>3712.5</v>
      </c>
      <c r="H82" s="10"/>
      <c r="I82" s="9">
        <f>I24*0.15</f>
        <v>4125</v>
      </c>
      <c r="J82" s="10"/>
      <c r="K82" s="9">
        <f>K24*0.15</f>
        <v>5100</v>
      </c>
      <c r="L82" s="10"/>
      <c r="M82" s="9">
        <f>M24*0.15</f>
        <v>4875</v>
      </c>
      <c r="N82" s="10"/>
      <c r="O82" s="9">
        <f>O24*0.15</f>
        <v>4537.5</v>
      </c>
      <c r="P82" s="10"/>
      <c r="Q82" s="9">
        <f>Q24*0.15</f>
        <v>3637.5</v>
      </c>
      <c r="R82" s="10"/>
      <c r="S82" s="9">
        <f>S24*0.15</f>
        <v>4125</v>
      </c>
      <c r="T82" s="10"/>
      <c r="U82" s="9">
        <f>U24*0.15</f>
        <v>3750</v>
      </c>
      <c r="V82" s="10"/>
      <c r="W82" s="9">
        <f>W24*0.15</f>
        <v>2325</v>
      </c>
      <c r="X82" s="10"/>
      <c r="Y82" s="9">
        <f>Y24*0.15</f>
        <v>2325</v>
      </c>
      <c r="Z82" s="10"/>
      <c r="AA82" s="11">
        <f t="shared" si="30"/>
        <v>41812.5</v>
      </c>
      <c r="AB82">
        <f t="shared" si="31"/>
        <v>0</v>
      </c>
      <c r="AD82" t="s">
        <v>124</v>
      </c>
    </row>
    <row r="83" spans="1:30" x14ac:dyDescent="0.2">
      <c r="A83" t="s">
        <v>125</v>
      </c>
      <c r="B83">
        <v>2036</v>
      </c>
      <c r="C83" s="9">
        <v>250</v>
      </c>
      <c r="D83" s="10"/>
      <c r="E83" s="9">
        <v>250</v>
      </c>
      <c r="F83" s="10"/>
      <c r="G83" s="9">
        <v>250</v>
      </c>
      <c r="H83" s="10"/>
      <c r="I83" s="9">
        <v>250</v>
      </c>
      <c r="J83" s="10"/>
      <c r="K83" s="9">
        <v>550</v>
      </c>
      <c r="L83" s="10"/>
      <c r="M83" s="9">
        <v>250</v>
      </c>
      <c r="N83" s="10"/>
      <c r="O83" s="9">
        <v>250</v>
      </c>
      <c r="P83" s="10"/>
      <c r="Q83" s="9">
        <v>250</v>
      </c>
      <c r="R83" s="10"/>
      <c r="S83" s="9">
        <v>250</v>
      </c>
      <c r="T83" s="10"/>
      <c r="U83" s="9">
        <v>700</v>
      </c>
      <c r="V83" s="10"/>
      <c r="W83" s="9">
        <v>250</v>
      </c>
      <c r="X83" s="16"/>
      <c r="Y83" s="9">
        <v>250</v>
      </c>
      <c r="Z83" s="10"/>
      <c r="AA83" s="11">
        <f t="shared" si="30"/>
        <v>3750</v>
      </c>
      <c r="AB83">
        <f t="shared" si="31"/>
        <v>0</v>
      </c>
      <c r="AD83" t="s">
        <v>126</v>
      </c>
    </row>
    <row r="84" spans="1:30" x14ac:dyDescent="0.2">
      <c r="A84" t="s">
        <v>127</v>
      </c>
      <c r="B84">
        <v>2037</v>
      </c>
      <c r="C84" s="9">
        <v>0</v>
      </c>
      <c r="D84" s="10"/>
      <c r="E84" s="9">
        <v>0</v>
      </c>
      <c r="F84" s="10"/>
      <c r="G84" s="9">
        <v>0</v>
      </c>
      <c r="H84" s="10"/>
      <c r="I84" s="9">
        <v>0</v>
      </c>
      <c r="J84" s="10"/>
      <c r="K84" s="9">
        <v>1000</v>
      </c>
      <c r="L84" s="10"/>
      <c r="M84" s="9">
        <v>0</v>
      </c>
      <c r="N84" s="10"/>
      <c r="O84" s="9">
        <v>0</v>
      </c>
      <c r="P84" s="10"/>
      <c r="Q84" s="9">
        <v>0</v>
      </c>
      <c r="R84" s="10"/>
      <c r="S84" s="9">
        <v>0</v>
      </c>
      <c r="T84" s="10"/>
      <c r="U84" s="9">
        <v>0</v>
      </c>
      <c r="V84" s="10"/>
      <c r="W84" s="9">
        <v>0</v>
      </c>
      <c r="X84" s="16"/>
      <c r="Y84" s="9">
        <v>0</v>
      </c>
      <c r="Z84" s="10"/>
      <c r="AA84" s="11">
        <f t="shared" si="30"/>
        <v>1000</v>
      </c>
      <c r="AB84">
        <f t="shared" si="31"/>
        <v>0</v>
      </c>
      <c r="AD84" t="s">
        <v>128</v>
      </c>
    </row>
    <row r="85" spans="1:30" x14ac:dyDescent="0.2">
      <c r="A85" t="s">
        <v>129</v>
      </c>
      <c r="B85">
        <v>2038</v>
      </c>
      <c r="C85" s="9">
        <v>250</v>
      </c>
      <c r="D85" s="10"/>
      <c r="E85" s="9">
        <v>200</v>
      </c>
      <c r="F85" s="10"/>
      <c r="G85" s="9">
        <v>0</v>
      </c>
      <c r="H85" s="10"/>
      <c r="I85" s="9">
        <v>600</v>
      </c>
      <c r="J85" s="10"/>
      <c r="K85" s="9">
        <v>400</v>
      </c>
      <c r="L85" s="10"/>
      <c r="M85" s="9">
        <v>0</v>
      </c>
      <c r="N85" s="10"/>
      <c r="O85" s="9">
        <v>200</v>
      </c>
      <c r="P85" s="10"/>
      <c r="Q85" s="9">
        <v>0</v>
      </c>
      <c r="R85" s="10"/>
      <c r="S85" s="9">
        <v>800</v>
      </c>
      <c r="T85" s="10"/>
      <c r="U85" s="9">
        <v>200</v>
      </c>
      <c r="V85" s="10"/>
      <c r="W85" s="9">
        <v>0</v>
      </c>
      <c r="X85" s="16"/>
      <c r="Y85" s="9">
        <v>0</v>
      </c>
      <c r="Z85" s="10"/>
      <c r="AA85" s="11">
        <f t="shared" si="30"/>
        <v>2650</v>
      </c>
      <c r="AB85">
        <f t="shared" si="31"/>
        <v>0</v>
      </c>
      <c r="AD85" t="s">
        <v>130</v>
      </c>
    </row>
    <row r="86" spans="1:30" x14ac:dyDescent="0.2">
      <c r="A86" t="s">
        <v>131</v>
      </c>
      <c r="B86">
        <v>2039</v>
      </c>
      <c r="C86" s="9">
        <v>300</v>
      </c>
      <c r="D86" s="10"/>
      <c r="E86" s="9">
        <v>250</v>
      </c>
      <c r="F86" s="10"/>
      <c r="G86" s="9">
        <v>550</v>
      </c>
      <c r="H86" s="10"/>
      <c r="I86" s="9">
        <v>600</v>
      </c>
      <c r="J86" s="10"/>
      <c r="K86" s="9">
        <v>600</v>
      </c>
      <c r="L86" s="10"/>
      <c r="M86" s="9">
        <v>800</v>
      </c>
      <c r="N86" s="10"/>
      <c r="O86" s="9">
        <v>600</v>
      </c>
      <c r="P86" s="10"/>
      <c r="Q86" s="9">
        <v>600</v>
      </c>
      <c r="R86" s="10"/>
      <c r="S86" s="9">
        <v>600</v>
      </c>
      <c r="T86" s="10"/>
      <c r="U86" s="9">
        <v>600</v>
      </c>
      <c r="V86" s="10"/>
      <c r="W86" s="9">
        <v>350</v>
      </c>
      <c r="X86" s="16"/>
      <c r="Y86" s="9">
        <v>300</v>
      </c>
      <c r="Z86" s="10"/>
      <c r="AA86" s="11">
        <f t="shared" si="30"/>
        <v>6150</v>
      </c>
      <c r="AB86">
        <f t="shared" si="31"/>
        <v>0</v>
      </c>
      <c r="AD86" t="s">
        <v>132</v>
      </c>
    </row>
    <row r="87" spans="1:30" x14ac:dyDescent="0.2">
      <c r="A87" t="s">
        <v>133</v>
      </c>
      <c r="B87">
        <v>2040</v>
      </c>
      <c r="C87" s="9">
        <v>1200</v>
      </c>
      <c r="D87" s="10"/>
      <c r="E87" s="9">
        <v>1200</v>
      </c>
      <c r="F87" s="10"/>
      <c r="G87" s="9">
        <v>1200</v>
      </c>
      <c r="H87" s="10"/>
      <c r="I87" s="9">
        <v>1200</v>
      </c>
      <c r="J87" s="10"/>
      <c r="K87" s="9">
        <v>1200</v>
      </c>
      <c r="L87" s="10"/>
      <c r="M87" s="9">
        <v>1200</v>
      </c>
      <c r="N87" s="10"/>
      <c r="O87" s="9">
        <v>1200</v>
      </c>
      <c r="P87" s="10"/>
      <c r="Q87" s="9">
        <v>1200</v>
      </c>
      <c r="R87" s="10"/>
      <c r="S87" s="9">
        <v>1200</v>
      </c>
      <c r="T87" s="10"/>
      <c r="U87" s="9">
        <v>1200</v>
      </c>
      <c r="V87" s="10"/>
      <c r="W87" s="9">
        <v>1200</v>
      </c>
      <c r="X87" s="16"/>
      <c r="Y87" s="9">
        <v>1200</v>
      </c>
      <c r="Z87" s="10"/>
      <c r="AA87" s="11">
        <f t="shared" si="30"/>
        <v>14400</v>
      </c>
      <c r="AB87">
        <f t="shared" si="31"/>
        <v>0</v>
      </c>
      <c r="AD87" t="s">
        <v>134</v>
      </c>
    </row>
    <row r="88" spans="1:30" x14ac:dyDescent="0.2">
      <c r="A88" t="s">
        <v>135</v>
      </c>
      <c r="B88">
        <v>2009</v>
      </c>
      <c r="C88" s="9">
        <v>0</v>
      </c>
      <c r="D88" s="10"/>
      <c r="E88" s="9">
        <v>0</v>
      </c>
      <c r="F88" s="10"/>
      <c r="G88" s="9">
        <v>0</v>
      </c>
      <c r="H88" s="10"/>
      <c r="I88" s="9">
        <v>0</v>
      </c>
      <c r="J88" s="10"/>
      <c r="K88" s="9">
        <v>0</v>
      </c>
      <c r="L88" s="10"/>
      <c r="M88" s="9">
        <v>0</v>
      </c>
      <c r="N88" s="10"/>
      <c r="O88" s="9">
        <v>0</v>
      </c>
      <c r="P88" s="10"/>
      <c r="Q88" s="9">
        <v>0</v>
      </c>
      <c r="R88" s="10"/>
      <c r="S88" s="9">
        <v>700</v>
      </c>
      <c r="T88" s="10"/>
      <c r="U88" s="9">
        <v>0</v>
      </c>
      <c r="V88" s="10"/>
      <c r="W88" s="9">
        <v>0</v>
      </c>
      <c r="X88" s="16"/>
      <c r="Y88" s="9">
        <v>0</v>
      </c>
      <c r="Z88" s="10"/>
      <c r="AA88" s="11">
        <f t="shared" si="30"/>
        <v>700</v>
      </c>
      <c r="AB88">
        <f t="shared" si="31"/>
        <v>0</v>
      </c>
      <c r="AD88" t="s">
        <v>136</v>
      </c>
    </row>
    <row r="89" spans="1:30" x14ac:dyDescent="0.2">
      <c r="A89" t="s">
        <v>73</v>
      </c>
      <c r="B89">
        <v>2010</v>
      </c>
      <c r="C89" s="9">
        <v>50</v>
      </c>
      <c r="D89" s="10"/>
      <c r="E89" s="9">
        <v>50</v>
      </c>
      <c r="F89" s="10"/>
      <c r="G89" s="9">
        <v>75</v>
      </c>
      <c r="H89" s="10"/>
      <c r="I89" s="9">
        <v>75</v>
      </c>
      <c r="J89" s="10"/>
      <c r="K89" s="9">
        <v>75</v>
      </c>
      <c r="L89" s="10"/>
      <c r="M89" s="9">
        <v>75</v>
      </c>
      <c r="N89" s="10"/>
      <c r="O89" s="9">
        <v>75</v>
      </c>
      <c r="P89" s="10"/>
      <c r="Q89" s="9">
        <v>75</v>
      </c>
      <c r="R89" s="10"/>
      <c r="S89" s="9">
        <v>75</v>
      </c>
      <c r="T89" s="10"/>
      <c r="U89" s="9">
        <v>75</v>
      </c>
      <c r="V89" s="10"/>
      <c r="W89" s="9">
        <v>75</v>
      </c>
      <c r="X89" s="16"/>
      <c r="Y89" s="9">
        <v>50</v>
      </c>
      <c r="Z89" s="10"/>
      <c r="AA89" s="11">
        <f t="shared" si="30"/>
        <v>825</v>
      </c>
      <c r="AB89">
        <f t="shared" si="31"/>
        <v>0</v>
      </c>
      <c r="AD89" t="s">
        <v>137</v>
      </c>
    </row>
    <row r="90" spans="1:30" x14ac:dyDescent="0.2">
      <c r="A90" t="s">
        <v>82</v>
      </c>
      <c r="B90">
        <v>2015</v>
      </c>
      <c r="C90" s="9">
        <v>0</v>
      </c>
      <c r="D90" s="10"/>
      <c r="E90" s="9">
        <v>0</v>
      </c>
      <c r="F90" s="10"/>
      <c r="G90" s="9">
        <v>30</v>
      </c>
      <c r="H90" s="10"/>
      <c r="I90" s="9">
        <v>30</v>
      </c>
      <c r="J90" s="10"/>
      <c r="K90" s="9">
        <v>60</v>
      </c>
      <c r="L90" s="10"/>
      <c r="M90" s="9">
        <v>30</v>
      </c>
      <c r="N90" s="10"/>
      <c r="O90" s="9">
        <v>30</v>
      </c>
      <c r="P90" s="10"/>
      <c r="Q90" s="9">
        <v>30</v>
      </c>
      <c r="R90" s="10"/>
      <c r="S90" s="9">
        <v>60</v>
      </c>
      <c r="T90" s="10"/>
      <c r="U90" s="9">
        <v>30</v>
      </c>
      <c r="V90" s="10"/>
      <c r="W90" s="9">
        <v>0</v>
      </c>
      <c r="X90" s="16"/>
      <c r="Y90" s="9">
        <v>0</v>
      </c>
      <c r="Z90" s="10"/>
      <c r="AA90" s="11">
        <f t="shared" si="30"/>
        <v>300</v>
      </c>
      <c r="AB90">
        <f t="shared" si="31"/>
        <v>0</v>
      </c>
      <c r="AD90" t="s">
        <v>138</v>
      </c>
    </row>
    <row r="91" spans="1:30" x14ac:dyDescent="0.2">
      <c r="A91" t="s">
        <v>93</v>
      </c>
      <c r="B91">
        <v>2024</v>
      </c>
      <c r="C91" s="9">
        <v>250</v>
      </c>
      <c r="D91" s="10"/>
      <c r="E91" s="9">
        <v>175</v>
      </c>
      <c r="F91" s="10"/>
      <c r="G91" s="9">
        <v>225</v>
      </c>
      <c r="H91" s="10"/>
      <c r="I91" s="9">
        <v>225</v>
      </c>
      <c r="J91" s="10"/>
      <c r="K91" s="9">
        <v>225</v>
      </c>
      <c r="L91" s="10"/>
      <c r="M91" s="9">
        <v>225</v>
      </c>
      <c r="N91" s="10"/>
      <c r="O91" s="9">
        <v>225</v>
      </c>
      <c r="P91" s="10"/>
      <c r="Q91" s="9">
        <v>225</v>
      </c>
      <c r="R91" s="10"/>
      <c r="S91" s="9">
        <v>225</v>
      </c>
      <c r="T91" s="10"/>
      <c r="U91" s="9">
        <v>225</v>
      </c>
      <c r="V91" s="10"/>
      <c r="W91" s="9">
        <v>175</v>
      </c>
      <c r="X91" s="16"/>
      <c r="Y91" s="9">
        <v>175</v>
      </c>
      <c r="Z91" s="10"/>
      <c r="AA91" s="11">
        <f t="shared" si="30"/>
        <v>2575</v>
      </c>
      <c r="AB91">
        <f t="shared" si="31"/>
        <v>0</v>
      </c>
      <c r="AD91" t="s">
        <v>139</v>
      </c>
    </row>
    <row r="92" spans="1:30" x14ac:dyDescent="0.2">
      <c r="A92" t="s">
        <v>140</v>
      </c>
      <c r="B92">
        <v>2073</v>
      </c>
      <c r="C92" s="9">
        <v>0</v>
      </c>
      <c r="D92" s="10"/>
      <c r="E92" s="9">
        <v>0</v>
      </c>
      <c r="F92" s="10"/>
      <c r="G92" s="9">
        <v>0</v>
      </c>
      <c r="H92" s="10"/>
      <c r="I92" s="9">
        <v>0</v>
      </c>
      <c r="J92" s="10"/>
      <c r="K92" s="9">
        <v>0</v>
      </c>
      <c r="L92" s="10"/>
      <c r="M92" s="9">
        <v>0</v>
      </c>
      <c r="N92" s="10"/>
      <c r="O92" s="9">
        <v>0</v>
      </c>
      <c r="P92" s="10"/>
      <c r="Q92" s="9">
        <v>0</v>
      </c>
      <c r="R92" s="10"/>
      <c r="S92" s="9">
        <v>0</v>
      </c>
      <c r="T92" s="10"/>
      <c r="U92" s="9">
        <v>0</v>
      </c>
      <c r="V92" s="10"/>
      <c r="W92" s="9">
        <v>0</v>
      </c>
      <c r="X92" s="16"/>
      <c r="Y92" s="9">
        <v>0</v>
      </c>
      <c r="Z92" s="10"/>
      <c r="AA92" s="11">
        <f t="shared" si="30"/>
        <v>0</v>
      </c>
      <c r="AB92">
        <f t="shared" si="31"/>
        <v>0</v>
      </c>
      <c r="AD92" t="s">
        <v>141</v>
      </c>
    </row>
    <row r="93" spans="1:30" x14ac:dyDescent="0.2">
      <c r="A93" t="s">
        <v>142</v>
      </c>
      <c r="B93">
        <v>2041</v>
      </c>
      <c r="C93" s="9">
        <v>815</v>
      </c>
      <c r="D93" s="10"/>
      <c r="E93" s="9">
        <v>815</v>
      </c>
      <c r="F93" s="10"/>
      <c r="G93" s="9">
        <v>815</v>
      </c>
      <c r="H93" s="10"/>
      <c r="I93" s="9">
        <v>815</v>
      </c>
      <c r="J93" s="10"/>
      <c r="K93" s="9">
        <v>815</v>
      </c>
      <c r="L93" s="10"/>
      <c r="M93" s="9">
        <v>815</v>
      </c>
      <c r="N93" s="10"/>
      <c r="O93" s="9">
        <v>815</v>
      </c>
      <c r="P93" s="10"/>
      <c r="Q93" s="9">
        <v>815</v>
      </c>
      <c r="R93" s="10"/>
      <c r="S93" s="9">
        <v>815</v>
      </c>
      <c r="T93" s="10"/>
      <c r="U93" s="9">
        <v>815</v>
      </c>
      <c r="V93" s="10"/>
      <c r="W93" s="9">
        <v>815</v>
      </c>
      <c r="X93" s="16"/>
      <c r="Y93" s="9">
        <v>815</v>
      </c>
      <c r="Z93" s="10"/>
      <c r="AA93" s="11">
        <f t="shared" si="30"/>
        <v>9780</v>
      </c>
      <c r="AB93">
        <f t="shared" si="31"/>
        <v>0</v>
      </c>
      <c r="AD93" t="s">
        <v>143</v>
      </c>
    </row>
    <row r="94" spans="1:30" x14ac:dyDescent="0.2">
      <c r="A94" s="1" t="s">
        <v>144</v>
      </c>
      <c r="B94" s="1"/>
      <c r="C94" s="12">
        <f>SUM(C81:C93)</f>
        <v>18440</v>
      </c>
      <c r="D94" s="14"/>
      <c r="E94" s="12">
        <f>SUM(E81:E93)</f>
        <v>19015</v>
      </c>
      <c r="F94" s="14"/>
      <c r="G94" s="12">
        <f>SUM(G81:G93)</f>
        <v>21857.5</v>
      </c>
      <c r="H94" s="14"/>
      <c r="I94" s="12">
        <f>SUM(I81:I93)</f>
        <v>23670</v>
      </c>
      <c r="J94" s="14"/>
      <c r="K94" s="12">
        <f>SUM(K81:K93)</f>
        <v>25775</v>
      </c>
      <c r="L94" s="14"/>
      <c r="M94" s="12">
        <f>SUM(M81:M93)</f>
        <v>24220</v>
      </c>
      <c r="N94" s="14"/>
      <c r="O94" s="12">
        <f>SUM(O81:O93)</f>
        <v>23932.5</v>
      </c>
      <c r="P94" s="14"/>
      <c r="Q94" s="12">
        <f>SUM(Q81:Q93)</f>
        <v>22432.5</v>
      </c>
      <c r="R94" s="14"/>
      <c r="S94" s="12">
        <f>SUM(S81:S93)</f>
        <v>24450</v>
      </c>
      <c r="T94" s="14"/>
      <c r="U94" s="12">
        <f>SUM(U81:U93)</f>
        <v>23095</v>
      </c>
      <c r="V94" s="14"/>
      <c r="W94" s="12">
        <f>SUM(W81:W93)</f>
        <v>19785</v>
      </c>
      <c r="X94" s="14"/>
      <c r="Y94" s="12">
        <f>SUM(Y81:Y93)</f>
        <v>19710</v>
      </c>
      <c r="Z94" s="14"/>
      <c r="AA94" s="15">
        <f>SUM(AA81:AA93)</f>
        <v>266382.5</v>
      </c>
      <c r="AB94" s="1">
        <f t="shared" si="31"/>
        <v>0</v>
      </c>
      <c r="AD94" t="s">
        <v>198</v>
      </c>
    </row>
    <row r="95" spans="1:30" x14ac:dyDescent="0.2">
      <c r="C95" s="9"/>
      <c r="D95" s="10"/>
      <c r="E95" s="9"/>
      <c r="F95" s="10"/>
      <c r="G95" s="9"/>
      <c r="H95" s="10"/>
      <c r="I95" s="9"/>
      <c r="J95" s="10"/>
      <c r="K95" s="9"/>
      <c r="L95" s="10"/>
      <c r="M95" s="9"/>
      <c r="N95" s="10"/>
      <c r="O95" s="9"/>
      <c r="P95" s="10"/>
      <c r="Q95" s="9"/>
      <c r="R95" s="10"/>
      <c r="S95" s="9"/>
      <c r="T95" s="10"/>
      <c r="U95" s="9"/>
      <c r="V95" s="10"/>
      <c r="W95" s="9"/>
      <c r="X95" s="10"/>
      <c r="Y95" s="9"/>
      <c r="Z95" s="10"/>
      <c r="AA95" s="11"/>
    </row>
    <row r="96" spans="1:30" x14ac:dyDescent="0.2">
      <c r="C96" s="9"/>
      <c r="D96" s="10"/>
      <c r="E96" s="9"/>
      <c r="F96" s="10"/>
      <c r="G96" s="9"/>
      <c r="H96" s="10"/>
      <c r="I96" s="9"/>
      <c r="J96" s="10"/>
      <c r="K96" s="9"/>
      <c r="L96" s="10"/>
      <c r="M96" s="9"/>
      <c r="N96" s="10"/>
      <c r="O96" s="9"/>
      <c r="P96" s="10"/>
      <c r="Q96" s="9"/>
      <c r="R96" s="10"/>
      <c r="S96" s="9"/>
      <c r="T96" s="10"/>
      <c r="U96" s="9"/>
      <c r="V96" s="10"/>
      <c r="W96" s="9"/>
      <c r="X96" s="10"/>
      <c r="Y96" s="9"/>
      <c r="Z96" s="10"/>
      <c r="AA96" s="11"/>
    </row>
    <row r="97" spans="1:30" x14ac:dyDescent="0.2">
      <c r="A97" s="1" t="s">
        <v>145</v>
      </c>
      <c r="C97" s="9"/>
      <c r="D97" s="10"/>
      <c r="E97" s="9"/>
      <c r="F97" s="10"/>
      <c r="G97" s="9"/>
      <c r="H97" s="10"/>
      <c r="I97" s="9"/>
      <c r="J97" s="10"/>
      <c r="K97" s="9"/>
      <c r="L97" s="10"/>
      <c r="M97" s="9"/>
      <c r="N97" s="10"/>
      <c r="O97" s="9"/>
      <c r="P97" s="10"/>
      <c r="Q97" s="9"/>
      <c r="R97" s="10"/>
      <c r="S97" s="9"/>
      <c r="T97" s="10"/>
      <c r="U97" s="9"/>
      <c r="V97" s="10"/>
      <c r="W97" s="9"/>
      <c r="X97" s="10"/>
      <c r="Y97" s="9"/>
      <c r="Z97" s="10"/>
      <c r="AA97" s="11"/>
    </row>
    <row r="98" spans="1:30" x14ac:dyDescent="0.2">
      <c r="A98" t="s">
        <v>146</v>
      </c>
      <c r="B98">
        <v>2000</v>
      </c>
      <c r="C98" s="9">
        <v>33500</v>
      </c>
      <c r="D98" s="10"/>
      <c r="E98" s="9">
        <v>33250</v>
      </c>
      <c r="F98" s="10"/>
      <c r="G98" s="9">
        <v>36690</v>
      </c>
      <c r="H98" s="10"/>
      <c r="I98" s="9">
        <v>36754</v>
      </c>
      <c r="J98" s="10"/>
      <c r="K98" s="9">
        <v>38100</v>
      </c>
      <c r="L98" s="10"/>
      <c r="M98" s="9">
        <v>38150</v>
      </c>
      <c r="N98" s="10"/>
      <c r="O98" s="9">
        <v>38100</v>
      </c>
      <c r="P98" s="10"/>
      <c r="Q98" s="9">
        <v>38100</v>
      </c>
      <c r="R98" s="10"/>
      <c r="S98" s="9">
        <v>38100</v>
      </c>
      <c r="T98" s="10"/>
      <c r="U98" s="9">
        <v>36750</v>
      </c>
      <c r="V98" s="10"/>
      <c r="W98" s="9">
        <v>33500</v>
      </c>
      <c r="X98" s="10"/>
      <c r="Y98" s="9">
        <v>33250</v>
      </c>
      <c r="Z98" s="10"/>
      <c r="AA98" s="11">
        <f t="shared" ref="AA98:AA121" si="32">SUM(C98+E98+G98+I98+K98+M98+O98+Q98+S98+U98+W98+Y98)</f>
        <v>434244</v>
      </c>
      <c r="AB98">
        <f t="shared" ref="AB98:AB121" si="33">(D98+F98+H98+J98+L98+N98+P98+R98+T98+V98+X98+Z98)</f>
        <v>0</v>
      </c>
      <c r="AD98" t="s">
        <v>191</v>
      </c>
    </row>
    <row r="99" spans="1:30" x14ac:dyDescent="0.2">
      <c r="A99" t="s">
        <v>147</v>
      </c>
      <c r="B99">
        <v>2021</v>
      </c>
      <c r="C99" s="9">
        <v>115</v>
      </c>
      <c r="D99" s="10"/>
      <c r="E99" s="9">
        <v>115</v>
      </c>
      <c r="F99" s="10"/>
      <c r="G99" s="9">
        <v>115</v>
      </c>
      <c r="H99" s="10"/>
      <c r="I99" s="9">
        <v>115</v>
      </c>
      <c r="J99" s="10"/>
      <c r="K99" s="9">
        <v>115</v>
      </c>
      <c r="L99" s="10"/>
      <c r="M99" s="9">
        <v>115</v>
      </c>
      <c r="N99" s="10"/>
      <c r="O99" s="9">
        <v>115</v>
      </c>
      <c r="P99" s="10"/>
      <c r="Q99" s="9">
        <v>115</v>
      </c>
      <c r="R99" s="10"/>
      <c r="S99" s="9">
        <v>115</v>
      </c>
      <c r="T99" s="10"/>
      <c r="U99" s="9">
        <v>115</v>
      </c>
      <c r="V99" s="10"/>
      <c r="W99" s="9">
        <v>115</v>
      </c>
      <c r="X99" s="16"/>
      <c r="Y99" s="9">
        <v>115</v>
      </c>
      <c r="Z99" s="10"/>
      <c r="AA99" s="11">
        <f t="shared" si="32"/>
        <v>1380</v>
      </c>
      <c r="AB99">
        <f t="shared" si="33"/>
        <v>0</v>
      </c>
      <c r="AD99" t="s">
        <v>148</v>
      </c>
    </row>
    <row r="100" spans="1:30" x14ac:dyDescent="0.2">
      <c r="A100" t="s">
        <v>149</v>
      </c>
      <c r="B100">
        <v>2042</v>
      </c>
      <c r="C100" s="9">
        <v>0</v>
      </c>
      <c r="D100" s="10"/>
      <c r="E100" s="9">
        <v>150</v>
      </c>
      <c r="F100" s="10"/>
      <c r="G100" s="9">
        <v>350</v>
      </c>
      <c r="H100" s="10"/>
      <c r="I100" s="9">
        <v>300</v>
      </c>
      <c r="J100" s="10"/>
      <c r="K100" s="9">
        <v>300</v>
      </c>
      <c r="L100" s="10"/>
      <c r="M100" s="9">
        <v>300</v>
      </c>
      <c r="N100" s="10"/>
      <c r="O100" s="9">
        <v>300</v>
      </c>
      <c r="P100" s="10"/>
      <c r="Q100" s="9">
        <v>300</v>
      </c>
      <c r="R100" s="10"/>
      <c r="S100" s="9">
        <v>300</v>
      </c>
      <c r="T100" s="10"/>
      <c r="U100" s="9">
        <v>250</v>
      </c>
      <c r="V100" s="10"/>
      <c r="W100" s="9">
        <v>0</v>
      </c>
      <c r="X100" s="16"/>
      <c r="Y100" s="9">
        <v>0</v>
      </c>
      <c r="Z100" s="10"/>
      <c r="AA100" s="11">
        <f t="shared" si="32"/>
        <v>2550</v>
      </c>
      <c r="AB100">
        <f>(D100+F100+H100+J100+L100+N100+P100+R100+T101+V100+X100+Z100)</f>
        <v>0</v>
      </c>
      <c r="AD100" t="s">
        <v>150</v>
      </c>
    </row>
    <row r="101" spans="1:30" x14ac:dyDescent="0.2">
      <c r="A101" t="s">
        <v>151</v>
      </c>
      <c r="B101">
        <v>2043</v>
      </c>
      <c r="C101" s="9">
        <v>0</v>
      </c>
      <c r="D101" s="10"/>
      <c r="E101" s="9">
        <v>0</v>
      </c>
      <c r="F101" s="10"/>
      <c r="G101" s="9">
        <v>0</v>
      </c>
      <c r="H101" s="10"/>
      <c r="I101" s="9">
        <v>0</v>
      </c>
      <c r="J101" s="10"/>
      <c r="K101" s="9">
        <v>0</v>
      </c>
      <c r="L101" s="10"/>
      <c r="M101" s="9">
        <v>0</v>
      </c>
      <c r="N101" s="10"/>
      <c r="O101" s="9">
        <v>0</v>
      </c>
      <c r="P101" s="10"/>
      <c r="Q101" s="9">
        <v>0</v>
      </c>
      <c r="R101" s="10"/>
      <c r="S101" s="9">
        <v>0</v>
      </c>
      <c r="T101" s="10"/>
      <c r="U101" s="9">
        <v>250</v>
      </c>
      <c r="V101" s="10"/>
      <c r="W101" s="9">
        <v>0</v>
      </c>
      <c r="X101" s="16"/>
      <c r="Y101" s="9">
        <v>0</v>
      </c>
      <c r="Z101" s="10"/>
      <c r="AA101" s="11">
        <f t="shared" si="32"/>
        <v>250</v>
      </c>
      <c r="AB101">
        <f>(D101+F101+H101+J101+L101+N101+P101+R101+T101+V101+X101+Z101)</f>
        <v>0</v>
      </c>
      <c r="AD101" t="s">
        <v>152</v>
      </c>
    </row>
    <row r="102" spans="1:30" x14ac:dyDescent="0.2">
      <c r="A102" t="s">
        <v>153</v>
      </c>
      <c r="B102">
        <v>2044</v>
      </c>
      <c r="C102" s="9">
        <v>0</v>
      </c>
      <c r="D102" s="10"/>
      <c r="E102" s="9">
        <v>0</v>
      </c>
      <c r="F102" s="10"/>
      <c r="G102" s="9">
        <v>0</v>
      </c>
      <c r="H102" s="10"/>
      <c r="I102" s="9">
        <v>0</v>
      </c>
      <c r="J102" s="10"/>
      <c r="K102" s="9">
        <v>0</v>
      </c>
      <c r="L102" s="10"/>
      <c r="M102" s="9">
        <v>0</v>
      </c>
      <c r="N102" s="10"/>
      <c r="O102" s="9">
        <v>0</v>
      </c>
      <c r="P102" s="10"/>
      <c r="Q102" s="9">
        <v>0</v>
      </c>
      <c r="R102" s="10"/>
      <c r="S102" s="9">
        <v>0</v>
      </c>
      <c r="T102" s="10"/>
      <c r="U102" s="9">
        <v>0</v>
      </c>
      <c r="V102" s="10"/>
      <c r="W102" s="9">
        <v>0</v>
      </c>
      <c r="X102" s="16"/>
      <c r="Y102" s="9">
        <v>0</v>
      </c>
      <c r="Z102" s="10"/>
      <c r="AA102" s="11">
        <f t="shared" si="32"/>
        <v>0</v>
      </c>
      <c r="AB102">
        <f t="shared" si="33"/>
        <v>0</v>
      </c>
    </row>
    <row r="103" spans="1:30" x14ac:dyDescent="0.2">
      <c r="A103" t="s">
        <v>154</v>
      </c>
      <c r="B103">
        <v>2045</v>
      </c>
      <c r="C103" s="9">
        <v>10435</v>
      </c>
      <c r="D103" s="10"/>
      <c r="E103" s="9">
        <v>10435</v>
      </c>
      <c r="F103" s="10"/>
      <c r="G103" s="9">
        <v>10435</v>
      </c>
      <c r="H103" s="10"/>
      <c r="I103" s="9">
        <v>10435</v>
      </c>
      <c r="J103" s="10"/>
      <c r="K103" s="9">
        <v>10435</v>
      </c>
      <c r="L103" s="10"/>
      <c r="M103" s="9">
        <v>10435</v>
      </c>
      <c r="N103" s="10"/>
      <c r="O103" s="9">
        <v>10435</v>
      </c>
      <c r="P103" s="10"/>
      <c r="Q103" s="9">
        <v>10435</v>
      </c>
      <c r="R103" s="10"/>
      <c r="S103" s="9">
        <v>10435</v>
      </c>
      <c r="T103" s="10"/>
      <c r="U103" s="9">
        <v>10435</v>
      </c>
      <c r="V103" s="10"/>
      <c r="W103" s="9">
        <v>10435</v>
      </c>
      <c r="X103" s="16"/>
      <c r="Y103" s="9">
        <v>10435</v>
      </c>
      <c r="Z103" s="10"/>
      <c r="AA103" s="11">
        <f>SUM(C103+E103+G103+I103+K103+M103+O103+Q103+S103+U103+W103+Y103)</f>
        <v>125220</v>
      </c>
      <c r="AB103">
        <f t="shared" si="33"/>
        <v>0</v>
      </c>
      <c r="AD103" t="s">
        <v>155</v>
      </c>
    </row>
    <row r="104" spans="1:30" x14ac:dyDescent="0.2">
      <c r="A104" t="s">
        <v>156</v>
      </c>
      <c r="B104">
        <v>2007</v>
      </c>
      <c r="C104" s="9">
        <v>0</v>
      </c>
      <c r="D104" s="10"/>
      <c r="E104" s="9">
        <v>0</v>
      </c>
      <c r="F104" s="10"/>
      <c r="G104" s="9">
        <v>7000</v>
      </c>
      <c r="H104" s="10"/>
      <c r="I104" s="9">
        <v>0</v>
      </c>
      <c r="J104" s="10"/>
      <c r="K104" s="9">
        <v>0</v>
      </c>
      <c r="L104" s="10"/>
      <c r="M104" s="9">
        <v>0</v>
      </c>
      <c r="N104" s="10"/>
      <c r="O104" s="9">
        <v>0</v>
      </c>
      <c r="P104" s="10"/>
      <c r="Q104" s="9">
        <v>0</v>
      </c>
      <c r="R104" s="10"/>
      <c r="S104" s="9">
        <v>0</v>
      </c>
      <c r="T104" s="10"/>
      <c r="U104" s="9">
        <v>0</v>
      </c>
      <c r="V104" s="10"/>
      <c r="W104" s="9">
        <v>0</v>
      </c>
      <c r="X104" s="16"/>
      <c r="Y104" s="9">
        <v>0</v>
      </c>
      <c r="Z104" s="10"/>
      <c r="AA104" s="11">
        <f>SUM(C104+E104+G104+I104+K104+M104+O104+Q104+S104+U104+W104+Y104)</f>
        <v>7000</v>
      </c>
      <c r="AB104">
        <f t="shared" si="33"/>
        <v>0</v>
      </c>
    </row>
    <row r="105" spans="1:30" x14ac:dyDescent="0.2">
      <c r="A105" t="s">
        <v>157</v>
      </c>
      <c r="B105">
        <v>2046</v>
      </c>
      <c r="C105" s="9">
        <v>750</v>
      </c>
      <c r="D105" s="10"/>
      <c r="E105" s="9">
        <v>500</v>
      </c>
      <c r="F105" s="10"/>
      <c r="G105" s="9">
        <v>1100</v>
      </c>
      <c r="H105" s="10"/>
      <c r="I105" s="9">
        <v>1100</v>
      </c>
      <c r="J105" s="10"/>
      <c r="K105" s="9">
        <v>1350</v>
      </c>
      <c r="L105" s="10"/>
      <c r="M105" s="9">
        <v>1200</v>
      </c>
      <c r="N105" s="10"/>
      <c r="O105" s="9">
        <v>1050</v>
      </c>
      <c r="P105" s="10"/>
      <c r="Q105" s="9">
        <v>800</v>
      </c>
      <c r="R105" s="10"/>
      <c r="S105" s="9">
        <v>550</v>
      </c>
      <c r="T105" s="10"/>
      <c r="U105" s="9">
        <v>500</v>
      </c>
      <c r="V105" s="10"/>
      <c r="W105" s="9">
        <v>300</v>
      </c>
      <c r="X105" s="16"/>
      <c r="Y105" s="9">
        <v>250</v>
      </c>
      <c r="Z105" s="10"/>
      <c r="AA105" s="11">
        <f t="shared" si="32"/>
        <v>9450</v>
      </c>
      <c r="AB105">
        <f t="shared" si="33"/>
        <v>0</v>
      </c>
      <c r="AD105" t="s">
        <v>158</v>
      </c>
    </row>
    <row r="106" spans="1:30" x14ac:dyDescent="0.2">
      <c r="A106" t="s">
        <v>159</v>
      </c>
      <c r="B106">
        <v>2047</v>
      </c>
      <c r="C106" s="9">
        <v>0</v>
      </c>
      <c r="D106" s="10"/>
      <c r="E106" s="9">
        <v>0</v>
      </c>
      <c r="F106" s="10"/>
      <c r="G106" s="9">
        <v>0</v>
      </c>
      <c r="H106" s="10"/>
      <c r="I106" s="9">
        <v>12000</v>
      </c>
      <c r="J106" s="10"/>
      <c r="K106" s="9">
        <v>2000</v>
      </c>
      <c r="L106" s="10"/>
      <c r="M106" s="9">
        <v>0</v>
      </c>
      <c r="N106" s="10"/>
      <c r="O106" s="9">
        <v>12000</v>
      </c>
      <c r="P106" s="10"/>
      <c r="Q106" s="9">
        <v>0</v>
      </c>
      <c r="R106" s="10"/>
      <c r="S106" s="9">
        <v>0</v>
      </c>
      <c r="T106" s="10"/>
      <c r="U106" s="9">
        <v>12000</v>
      </c>
      <c r="V106" s="10"/>
      <c r="W106" s="9">
        <v>0</v>
      </c>
      <c r="X106" s="16"/>
      <c r="Y106" s="9">
        <v>0</v>
      </c>
      <c r="Z106" s="10"/>
      <c r="AA106" s="11">
        <f t="shared" si="32"/>
        <v>38000</v>
      </c>
      <c r="AB106">
        <f t="shared" si="33"/>
        <v>0</v>
      </c>
      <c r="AD106" t="s">
        <v>202</v>
      </c>
    </row>
    <row r="107" spans="1:30" x14ac:dyDescent="0.2">
      <c r="A107" t="s">
        <v>160</v>
      </c>
      <c r="B107">
        <v>2048</v>
      </c>
      <c r="C107" s="9">
        <v>0</v>
      </c>
      <c r="D107" s="10"/>
      <c r="E107" s="9">
        <v>0</v>
      </c>
      <c r="F107" s="10"/>
      <c r="G107" s="9">
        <v>5500</v>
      </c>
      <c r="H107" s="10"/>
      <c r="I107" s="9">
        <v>8000</v>
      </c>
      <c r="J107" s="10"/>
      <c r="K107" s="9">
        <v>5500</v>
      </c>
      <c r="L107" s="10"/>
      <c r="M107" s="9">
        <v>8000</v>
      </c>
      <c r="N107" s="10"/>
      <c r="O107" s="9">
        <v>5500</v>
      </c>
      <c r="P107" s="10"/>
      <c r="Q107" s="9">
        <v>8000</v>
      </c>
      <c r="R107" s="10"/>
      <c r="S107" s="9">
        <v>2000</v>
      </c>
      <c r="T107" s="10"/>
      <c r="U107" s="9">
        <v>6000</v>
      </c>
      <c r="V107" s="10"/>
      <c r="W107" s="9">
        <v>0</v>
      </c>
      <c r="X107" s="16"/>
      <c r="Y107" s="9">
        <v>0</v>
      </c>
      <c r="Z107" s="10"/>
      <c r="AA107" s="11">
        <f t="shared" si="32"/>
        <v>48500</v>
      </c>
      <c r="AB107">
        <f t="shared" si="33"/>
        <v>0</v>
      </c>
      <c r="AD107" t="s">
        <v>202</v>
      </c>
    </row>
    <row r="108" spans="1:30" x14ac:dyDescent="0.2">
      <c r="A108" t="s">
        <v>161</v>
      </c>
      <c r="B108">
        <v>2049</v>
      </c>
      <c r="C108" s="9">
        <v>0</v>
      </c>
      <c r="D108" s="10"/>
      <c r="E108" s="9">
        <v>500</v>
      </c>
      <c r="F108" s="10"/>
      <c r="G108" s="9">
        <v>1000</v>
      </c>
      <c r="H108" s="10"/>
      <c r="I108" s="9">
        <v>2100</v>
      </c>
      <c r="J108" s="10"/>
      <c r="K108" s="9">
        <v>1000</v>
      </c>
      <c r="L108" s="10"/>
      <c r="M108" s="9">
        <v>2100</v>
      </c>
      <c r="N108" s="10"/>
      <c r="O108" s="9">
        <v>800</v>
      </c>
      <c r="P108" s="10"/>
      <c r="Q108" s="9">
        <v>2100</v>
      </c>
      <c r="R108" s="10"/>
      <c r="S108" s="9">
        <v>2000</v>
      </c>
      <c r="T108" s="10"/>
      <c r="U108" s="9">
        <v>900</v>
      </c>
      <c r="V108" s="10"/>
      <c r="W108" s="9">
        <v>0</v>
      </c>
      <c r="X108" s="16"/>
      <c r="Y108" s="9">
        <v>0</v>
      </c>
      <c r="Z108" s="10"/>
      <c r="AA108" s="11">
        <f t="shared" si="32"/>
        <v>12500</v>
      </c>
      <c r="AB108">
        <f t="shared" si="33"/>
        <v>0</v>
      </c>
      <c r="AD108" t="s">
        <v>201</v>
      </c>
    </row>
    <row r="109" spans="1:30" x14ac:dyDescent="0.2">
      <c r="A109" t="s">
        <v>162</v>
      </c>
      <c r="B109">
        <v>2050</v>
      </c>
      <c r="C109" s="9">
        <v>750</v>
      </c>
      <c r="D109" s="10"/>
      <c r="E109" s="9">
        <v>500</v>
      </c>
      <c r="F109" s="10"/>
      <c r="G109" s="9">
        <v>600</v>
      </c>
      <c r="H109" s="10"/>
      <c r="I109" s="9">
        <v>850</v>
      </c>
      <c r="J109" s="10"/>
      <c r="K109" s="9">
        <v>850</v>
      </c>
      <c r="L109" s="10"/>
      <c r="M109" s="9">
        <v>1000</v>
      </c>
      <c r="N109" s="10"/>
      <c r="O109" s="9">
        <v>1000</v>
      </c>
      <c r="P109" s="10"/>
      <c r="Q109" s="9">
        <v>1000</v>
      </c>
      <c r="R109" s="10"/>
      <c r="S109" s="9">
        <v>1000</v>
      </c>
      <c r="T109" s="10"/>
      <c r="U109" s="9">
        <v>1000</v>
      </c>
      <c r="V109" s="10"/>
      <c r="W109" s="9">
        <v>500</v>
      </c>
      <c r="X109" s="16"/>
      <c r="Y109" s="9">
        <v>350</v>
      </c>
      <c r="Z109" s="10"/>
      <c r="AA109" s="11">
        <f t="shared" si="32"/>
        <v>9400</v>
      </c>
      <c r="AB109">
        <f t="shared" si="33"/>
        <v>0</v>
      </c>
      <c r="AD109" t="s">
        <v>163</v>
      </c>
    </row>
    <row r="110" spans="1:30" x14ac:dyDescent="0.2">
      <c r="A110" t="s">
        <v>164</v>
      </c>
      <c r="B110">
        <v>2074</v>
      </c>
      <c r="C110" s="9">
        <v>250</v>
      </c>
      <c r="D110" s="10"/>
      <c r="E110" s="9">
        <v>250</v>
      </c>
      <c r="F110" s="10"/>
      <c r="G110" s="9">
        <v>750</v>
      </c>
      <c r="H110" s="10"/>
      <c r="I110" s="9">
        <v>1500</v>
      </c>
      <c r="J110" s="10"/>
      <c r="K110" s="9">
        <v>1500</v>
      </c>
      <c r="L110" s="10"/>
      <c r="M110" s="9">
        <v>750</v>
      </c>
      <c r="N110" s="10"/>
      <c r="O110" s="9">
        <v>500</v>
      </c>
      <c r="P110" s="10"/>
      <c r="Q110" s="9">
        <v>500</v>
      </c>
      <c r="R110" s="10"/>
      <c r="S110" s="9">
        <v>500</v>
      </c>
      <c r="T110" s="10"/>
      <c r="U110" s="9">
        <v>750</v>
      </c>
      <c r="V110" s="10"/>
      <c r="W110" s="9">
        <v>250</v>
      </c>
      <c r="X110" s="16"/>
      <c r="Y110" s="9">
        <v>250</v>
      </c>
      <c r="Z110" s="10"/>
      <c r="AA110" s="11">
        <f t="shared" si="32"/>
        <v>7750</v>
      </c>
      <c r="AB110">
        <f t="shared" si="33"/>
        <v>0</v>
      </c>
      <c r="AD110" t="s">
        <v>165</v>
      </c>
    </row>
    <row r="111" spans="1:30" x14ac:dyDescent="0.2">
      <c r="A111" t="s">
        <v>72</v>
      </c>
      <c r="B111">
        <v>2008</v>
      </c>
      <c r="C111" s="9">
        <v>50</v>
      </c>
      <c r="D111" s="10"/>
      <c r="E111" s="9">
        <v>50</v>
      </c>
      <c r="F111" s="10"/>
      <c r="G111" s="9">
        <v>50</v>
      </c>
      <c r="H111" s="10"/>
      <c r="I111" s="9">
        <v>50</v>
      </c>
      <c r="J111" s="10"/>
      <c r="K111" s="9">
        <v>50</v>
      </c>
      <c r="L111" s="10"/>
      <c r="M111" s="9">
        <v>50</v>
      </c>
      <c r="N111" s="10"/>
      <c r="O111" s="9">
        <v>50</v>
      </c>
      <c r="P111" s="10"/>
      <c r="Q111" s="9">
        <v>50</v>
      </c>
      <c r="R111" s="10"/>
      <c r="S111" s="9">
        <v>50</v>
      </c>
      <c r="T111" s="10"/>
      <c r="U111" s="9">
        <v>50</v>
      </c>
      <c r="V111" s="10"/>
      <c r="W111" s="9">
        <v>50</v>
      </c>
      <c r="X111" s="16"/>
      <c r="Y111" s="9">
        <v>0</v>
      </c>
      <c r="Z111" s="10"/>
      <c r="AA111" s="11">
        <f t="shared" si="32"/>
        <v>550</v>
      </c>
      <c r="AB111">
        <f t="shared" si="33"/>
        <v>0</v>
      </c>
      <c r="AD111" t="s">
        <v>166</v>
      </c>
    </row>
    <row r="112" spans="1:30" x14ac:dyDescent="0.2">
      <c r="A112" t="s">
        <v>82</v>
      </c>
      <c r="B112">
        <v>2015</v>
      </c>
      <c r="C112" s="9">
        <v>125</v>
      </c>
      <c r="D112" s="10"/>
      <c r="E112" s="9">
        <v>125</v>
      </c>
      <c r="F112" s="10"/>
      <c r="G112" s="9">
        <v>3750</v>
      </c>
      <c r="H112" s="10"/>
      <c r="I112" s="9">
        <v>125</v>
      </c>
      <c r="J112" s="10"/>
      <c r="K112" s="9">
        <v>3750</v>
      </c>
      <c r="L112" s="10"/>
      <c r="M112" s="9">
        <v>125</v>
      </c>
      <c r="N112" s="10"/>
      <c r="O112" s="9">
        <v>3750</v>
      </c>
      <c r="P112" s="10"/>
      <c r="Q112" s="9">
        <v>125</v>
      </c>
      <c r="R112" s="10"/>
      <c r="S112" s="9">
        <v>3750</v>
      </c>
      <c r="T112" s="10"/>
      <c r="U112" s="9">
        <v>125</v>
      </c>
      <c r="V112" s="10"/>
      <c r="W112" s="9">
        <v>3750</v>
      </c>
      <c r="X112" s="16"/>
      <c r="Y112" s="9">
        <v>125</v>
      </c>
      <c r="Z112" s="10"/>
      <c r="AA112" s="11">
        <f t="shared" si="32"/>
        <v>19625</v>
      </c>
      <c r="AB112">
        <f t="shared" si="33"/>
        <v>0</v>
      </c>
      <c r="AD112" t="s">
        <v>167</v>
      </c>
    </row>
    <row r="113" spans="1:30" x14ac:dyDescent="0.2">
      <c r="A113" t="s">
        <v>168</v>
      </c>
      <c r="B113">
        <v>2051</v>
      </c>
      <c r="C113" s="9">
        <v>0</v>
      </c>
      <c r="D113" s="10"/>
      <c r="E113" s="9">
        <v>0</v>
      </c>
      <c r="F113" s="10"/>
      <c r="G113" s="9">
        <v>3250</v>
      </c>
      <c r="H113" s="10"/>
      <c r="I113" s="9">
        <v>4500</v>
      </c>
      <c r="J113" s="10"/>
      <c r="K113" s="9">
        <v>5500</v>
      </c>
      <c r="L113" s="10"/>
      <c r="M113" s="9">
        <v>7500</v>
      </c>
      <c r="N113" s="10"/>
      <c r="O113" s="9">
        <v>8000</v>
      </c>
      <c r="P113" s="10"/>
      <c r="Q113" s="9">
        <v>8000</v>
      </c>
      <c r="R113" s="10"/>
      <c r="S113" s="9">
        <v>5500</v>
      </c>
      <c r="T113" s="10"/>
      <c r="U113" s="9">
        <v>4500</v>
      </c>
      <c r="V113" s="10"/>
      <c r="W113" s="9">
        <v>0</v>
      </c>
      <c r="X113" s="16"/>
      <c r="Y113" s="9">
        <v>0</v>
      </c>
      <c r="Z113" s="10"/>
      <c r="AA113" s="11">
        <f t="shared" si="32"/>
        <v>46750</v>
      </c>
      <c r="AB113">
        <f t="shared" si="33"/>
        <v>0</v>
      </c>
      <c r="AD113" t="s">
        <v>169</v>
      </c>
    </row>
    <row r="114" spans="1:30" x14ac:dyDescent="0.2">
      <c r="A114" t="s">
        <v>170</v>
      </c>
      <c r="B114">
        <v>2010</v>
      </c>
      <c r="C114" s="9">
        <v>0</v>
      </c>
      <c r="D114" s="10"/>
      <c r="E114" s="9">
        <v>75</v>
      </c>
      <c r="F114" s="10"/>
      <c r="G114" s="9">
        <v>75</v>
      </c>
      <c r="H114" s="10"/>
      <c r="I114" s="9">
        <v>75</v>
      </c>
      <c r="J114" s="10"/>
      <c r="K114" s="9">
        <v>75</v>
      </c>
      <c r="L114" s="10"/>
      <c r="M114" s="9">
        <v>75</v>
      </c>
      <c r="N114" s="10"/>
      <c r="O114" s="9">
        <v>75</v>
      </c>
      <c r="P114" s="10"/>
      <c r="Q114" s="9">
        <v>75</v>
      </c>
      <c r="R114" s="10"/>
      <c r="S114" s="9">
        <v>75</v>
      </c>
      <c r="T114" s="10"/>
      <c r="U114" s="9">
        <v>75</v>
      </c>
      <c r="V114" s="10"/>
      <c r="W114" s="9">
        <v>75</v>
      </c>
      <c r="X114" s="16"/>
      <c r="Y114" s="9">
        <v>0</v>
      </c>
      <c r="Z114" s="10"/>
      <c r="AA114" s="11">
        <f t="shared" si="32"/>
        <v>750</v>
      </c>
      <c r="AB114">
        <f t="shared" si="33"/>
        <v>0</v>
      </c>
      <c r="AD114" t="s">
        <v>171</v>
      </c>
    </row>
    <row r="115" spans="1:30" x14ac:dyDescent="0.2">
      <c r="A115" t="s">
        <v>85</v>
      </c>
      <c r="B115">
        <v>2052</v>
      </c>
      <c r="C115" s="9">
        <v>54</v>
      </c>
      <c r="D115" s="10"/>
      <c r="E115" s="9">
        <v>54</v>
      </c>
      <c r="F115" s="10"/>
      <c r="G115" s="9">
        <v>54</v>
      </c>
      <c r="H115" s="10"/>
      <c r="I115" s="9">
        <v>54</v>
      </c>
      <c r="J115" s="10"/>
      <c r="K115" s="9">
        <v>54</v>
      </c>
      <c r="L115" s="10"/>
      <c r="M115" s="9">
        <v>54</v>
      </c>
      <c r="N115" s="10"/>
      <c r="O115" s="9">
        <v>54</v>
      </c>
      <c r="P115" s="10"/>
      <c r="Q115" s="9">
        <v>54</v>
      </c>
      <c r="R115" s="10"/>
      <c r="S115" s="9">
        <v>54</v>
      </c>
      <c r="T115" s="10"/>
      <c r="U115" s="9">
        <v>54</v>
      </c>
      <c r="V115" s="10"/>
      <c r="W115" s="9">
        <v>54</v>
      </c>
      <c r="X115" s="16"/>
      <c r="Y115" s="9">
        <v>54</v>
      </c>
      <c r="Z115" s="10"/>
      <c r="AA115" s="11">
        <f t="shared" si="32"/>
        <v>648</v>
      </c>
      <c r="AB115">
        <f t="shared" si="33"/>
        <v>0</v>
      </c>
      <c r="AD115" t="s">
        <v>172</v>
      </c>
    </row>
    <row r="116" spans="1:30" x14ac:dyDescent="0.2">
      <c r="A116" t="s">
        <v>91</v>
      </c>
      <c r="B116">
        <v>2023</v>
      </c>
      <c r="C116" s="9">
        <v>2000</v>
      </c>
      <c r="D116" s="10"/>
      <c r="E116" s="9">
        <v>1750</v>
      </c>
      <c r="F116" s="10"/>
      <c r="G116" s="9">
        <v>2400</v>
      </c>
      <c r="H116" s="10"/>
      <c r="I116" s="9">
        <v>2500</v>
      </c>
      <c r="J116" s="10"/>
      <c r="K116" s="9">
        <v>2600</v>
      </c>
      <c r="L116" s="10"/>
      <c r="M116" s="9">
        <v>4000</v>
      </c>
      <c r="N116" s="10"/>
      <c r="O116" s="9">
        <v>4200</v>
      </c>
      <c r="P116" s="10"/>
      <c r="Q116" s="9">
        <v>4500</v>
      </c>
      <c r="R116" s="10"/>
      <c r="S116" s="9">
        <v>4200</v>
      </c>
      <c r="T116" s="10"/>
      <c r="U116" s="9">
        <v>2500</v>
      </c>
      <c r="V116" s="10"/>
      <c r="W116" s="9">
        <v>2000</v>
      </c>
      <c r="X116" s="16"/>
      <c r="Y116" s="9">
        <v>1500</v>
      </c>
      <c r="Z116" s="10"/>
      <c r="AA116" s="11">
        <f t="shared" si="32"/>
        <v>34150</v>
      </c>
      <c r="AB116">
        <f t="shared" si="33"/>
        <v>0</v>
      </c>
      <c r="AD116" t="s">
        <v>173</v>
      </c>
    </row>
    <row r="117" spans="1:30" x14ac:dyDescent="0.2">
      <c r="A117" t="s">
        <v>97</v>
      </c>
      <c r="B117">
        <v>2026</v>
      </c>
      <c r="C117" s="9">
        <v>0</v>
      </c>
      <c r="D117" s="10"/>
      <c r="E117" s="9">
        <v>0</v>
      </c>
      <c r="F117" s="10"/>
      <c r="G117" s="9">
        <v>0</v>
      </c>
      <c r="H117" s="10"/>
      <c r="I117" s="9">
        <v>0</v>
      </c>
      <c r="J117" s="10"/>
      <c r="K117" s="9">
        <v>0</v>
      </c>
      <c r="L117" s="10"/>
      <c r="M117" s="9">
        <v>0</v>
      </c>
      <c r="N117" s="10"/>
      <c r="O117" s="9">
        <v>0</v>
      </c>
      <c r="P117" s="10"/>
      <c r="Q117" s="9">
        <v>0</v>
      </c>
      <c r="R117" s="10"/>
      <c r="S117" s="9">
        <v>0</v>
      </c>
      <c r="T117" s="10"/>
      <c r="U117" s="9">
        <v>0</v>
      </c>
      <c r="V117" s="10"/>
      <c r="W117" s="9">
        <v>0</v>
      </c>
      <c r="X117" s="16"/>
      <c r="Y117" s="9">
        <v>0</v>
      </c>
      <c r="Z117" s="10"/>
      <c r="AA117" s="11">
        <f t="shared" si="32"/>
        <v>0</v>
      </c>
      <c r="AB117">
        <f t="shared" si="33"/>
        <v>0</v>
      </c>
    </row>
    <row r="118" spans="1:30" x14ac:dyDescent="0.2">
      <c r="A118" t="s">
        <v>174</v>
      </c>
      <c r="B118">
        <v>2025</v>
      </c>
      <c r="C118" s="9">
        <v>65</v>
      </c>
      <c r="D118" s="10"/>
      <c r="E118" s="9">
        <v>65</v>
      </c>
      <c r="F118" s="10"/>
      <c r="G118" s="9">
        <v>75</v>
      </c>
      <c r="H118" s="10"/>
      <c r="I118" s="9">
        <v>75</v>
      </c>
      <c r="J118" s="10"/>
      <c r="K118" s="9">
        <v>90</v>
      </c>
      <c r="L118" s="10"/>
      <c r="M118" s="9">
        <v>90</v>
      </c>
      <c r="N118" s="10"/>
      <c r="O118" s="9">
        <v>90</v>
      </c>
      <c r="P118" s="10"/>
      <c r="Q118" s="9">
        <v>90</v>
      </c>
      <c r="R118" s="10"/>
      <c r="S118" s="9">
        <v>90</v>
      </c>
      <c r="T118" s="10"/>
      <c r="U118" s="9">
        <v>90</v>
      </c>
      <c r="V118" s="10"/>
      <c r="W118" s="9">
        <v>65</v>
      </c>
      <c r="X118" s="16"/>
      <c r="Y118" s="9">
        <v>60</v>
      </c>
      <c r="Z118" s="10"/>
      <c r="AA118" s="11">
        <f t="shared" si="32"/>
        <v>945</v>
      </c>
      <c r="AB118">
        <f t="shared" si="33"/>
        <v>0</v>
      </c>
      <c r="AD118" t="s">
        <v>175</v>
      </c>
    </row>
    <row r="119" spans="1:30" x14ac:dyDescent="0.2">
      <c r="A119" t="s">
        <v>101</v>
      </c>
      <c r="B119">
        <v>2027</v>
      </c>
      <c r="C119" s="9">
        <v>275</v>
      </c>
      <c r="D119" s="10"/>
      <c r="E119" s="9">
        <v>275</v>
      </c>
      <c r="F119" s="10"/>
      <c r="G119" s="9">
        <v>300</v>
      </c>
      <c r="H119" s="10"/>
      <c r="I119" s="9">
        <v>300</v>
      </c>
      <c r="J119" s="10"/>
      <c r="K119" s="9">
        <v>300</v>
      </c>
      <c r="L119" s="10"/>
      <c r="M119" s="9">
        <v>300</v>
      </c>
      <c r="N119" s="10"/>
      <c r="O119" s="9">
        <v>300</v>
      </c>
      <c r="P119" s="10"/>
      <c r="Q119" s="9">
        <v>300</v>
      </c>
      <c r="R119" s="10"/>
      <c r="S119" s="9">
        <v>300</v>
      </c>
      <c r="T119" s="10"/>
      <c r="U119" s="9">
        <v>300</v>
      </c>
      <c r="V119" s="10"/>
      <c r="W119" s="9">
        <v>275</v>
      </c>
      <c r="X119" s="16"/>
      <c r="Y119" s="9">
        <v>275</v>
      </c>
      <c r="Z119" s="10"/>
      <c r="AA119" s="11">
        <f t="shared" si="32"/>
        <v>3500</v>
      </c>
      <c r="AB119">
        <f t="shared" si="33"/>
        <v>0</v>
      </c>
      <c r="AD119" t="s">
        <v>176</v>
      </c>
    </row>
    <row r="120" spans="1:30" x14ac:dyDescent="0.2">
      <c r="A120" t="s">
        <v>177</v>
      </c>
      <c r="B120">
        <v>2052</v>
      </c>
      <c r="C120" s="9">
        <v>0</v>
      </c>
      <c r="D120" s="10"/>
      <c r="E120" s="9">
        <v>0</v>
      </c>
      <c r="F120" s="10"/>
      <c r="G120" s="9">
        <v>0</v>
      </c>
      <c r="H120" s="10"/>
      <c r="I120" s="9">
        <v>0</v>
      </c>
      <c r="J120" s="10"/>
      <c r="K120" s="9">
        <v>0</v>
      </c>
      <c r="L120" s="10"/>
      <c r="M120" s="9">
        <v>0</v>
      </c>
      <c r="N120" s="10"/>
      <c r="O120" s="9">
        <v>0</v>
      </c>
      <c r="P120" s="10"/>
      <c r="Q120" s="9">
        <v>0</v>
      </c>
      <c r="R120" s="10"/>
      <c r="S120" s="9">
        <v>0</v>
      </c>
      <c r="T120" s="10"/>
      <c r="U120" s="9">
        <v>0</v>
      </c>
      <c r="V120" s="10"/>
      <c r="W120" s="9">
        <v>0</v>
      </c>
      <c r="X120" s="16"/>
      <c r="Y120" s="9">
        <v>0</v>
      </c>
      <c r="Z120" s="10"/>
      <c r="AA120" s="11">
        <f t="shared" si="32"/>
        <v>0</v>
      </c>
      <c r="AB120">
        <f t="shared" si="33"/>
        <v>0</v>
      </c>
    </row>
    <row r="121" spans="1:30" x14ac:dyDescent="0.2">
      <c r="A121" s="1" t="s">
        <v>178</v>
      </c>
      <c r="B121" s="1"/>
      <c r="C121" s="12">
        <f>SUM(C98:C120)</f>
        <v>48369</v>
      </c>
      <c r="D121" s="14"/>
      <c r="E121" s="12">
        <f>SUM(E98:E120)</f>
        <v>48094</v>
      </c>
      <c r="F121" s="14"/>
      <c r="G121" s="12">
        <f>SUM(G98:G120)</f>
        <v>73494</v>
      </c>
      <c r="H121" s="14"/>
      <c r="I121" s="12">
        <f>SUM(I98:I120)</f>
        <v>80833</v>
      </c>
      <c r="J121" s="14"/>
      <c r="K121" s="12">
        <f>SUM(K98:K120)</f>
        <v>73569</v>
      </c>
      <c r="L121" s="14"/>
      <c r="M121" s="12">
        <f>SUM(M98:M120)</f>
        <v>74244</v>
      </c>
      <c r="N121" s="14"/>
      <c r="O121" s="12">
        <f>SUM(O98:O120)</f>
        <v>86319</v>
      </c>
      <c r="P121" s="14"/>
      <c r="Q121" s="12">
        <f>SUM(Q98:Q120)</f>
        <v>74544</v>
      </c>
      <c r="R121" s="14"/>
      <c r="S121" s="12">
        <f>SUM(S98:S120)</f>
        <v>69019</v>
      </c>
      <c r="T121" s="14"/>
      <c r="U121" s="12">
        <f>SUM(U98:U120)</f>
        <v>76644</v>
      </c>
      <c r="V121" s="14"/>
      <c r="W121" s="12">
        <f>SUM(W98:W120)</f>
        <v>51369</v>
      </c>
      <c r="X121" s="14"/>
      <c r="Y121" s="12">
        <f>SUM(Y98:Y120)</f>
        <v>46664</v>
      </c>
      <c r="Z121" s="14"/>
      <c r="AA121" s="15">
        <f t="shared" si="32"/>
        <v>803162</v>
      </c>
      <c r="AB121" s="1">
        <f t="shared" si="33"/>
        <v>0</v>
      </c>
      <c r="AD121" t="s">
        <v>179</v>
      </c>
    </row>
    <row r="122" spans="1:30" ht="14.25" customHeight="1" x14ac:dyDescent="0.2">
      <c r="C122" s="9"/>
      <c r="D122" s="10"/>
      <c r="E122" s="9"/>
      <c r="F122" s="10"/>
      <c r="G122" s="9"/>
      <c r="H122" s="10"/>
      <c r="I122" s="9"/>
      <c r="J122" s="10"/>
      <c r="K122" s="9"/>
      <c r="L122" s="10"/>
      <c r="M122" s="9"/>
      <c r="N122" s="10"/>
      <c r="O122" s="9"/>
      <c r="P122" s="10"/>
      <c r="Q122" s="9"/>
      <c r="R122" s="10"/>
      <c r="S122" s="9"/>
      <c r="T122" s="10"/>
      <c r="U122" s="9"/>
      <c r="V122" s="10"/>
      <c r="W122" s="9"/>
      <c r="X122" s="10"/>
      <c r="Y122" s="9"/>
      <c r="Z122" s="10"/>
      <c r="AA122" s="11"/>
      <c r="AB122" s="1"/>
    </row>
    <row r="123" spans="1:30" x14ac:dyDescent="0.2">
      <c r="C123" s="9"/>
      <c r="D123" s="10"/>
      <c r="E123" s="9"/>
      <c r="F123" s="10"/>
      <c r="G123" s="9"/>
      <c r="H123" s="10"/>
      <c r="I123" s="9"/>
      <c r="J123" s="10"/>
      <c r="K123" s="9"/>
      <c r="L123" s="10"/>
      <c r="M123" s="9"/>
      <c r="N123" s="10"/>
      <c r="O123" s="9"/>
      <c r="P123" s="10"/>
      <c r="Q123" s="9"/>
      <c r="R123" s="10"/>
      <c r="S123" s="9"/>
      <c r="T123" s="10"/>
      <c r="U123" s="9"/>
      <c r="V123" s="10"/>
      <c r="W123" s="9"/>
      <c r="X123" s="10"/>
      <c r="Y123" s="9"/>
      <c r="Z123" s="10"/>
      <c r="AA123" s="11"/>
      <c r="AB123" s="1"/>
    </row>
    <row r="124" spans="1:30" x14ac:dyDescent="0.2">
      <c r="A124" s="1" t="s">
        <v>180</v>
      </c>
      <c r="B124" s="1"/>
      <c r="C124" s="12">
        <f>C31-C38-C65-C77-C94-C121</f>
        <v>-18831.899999999994</v>
      </c>
      <c r="D124" s="14">
        <f t="shared" ref="D124:Y124" si="34">D31-D38-D65-D77-D94-D121</f>
        <v>0</v>
      </c>
      <c r="E124" s="12">
        <f t="shared" si="34"/>
        <v>-4452.7999999999884</v>
      </c>
      <c r="F124" s="14">
        <f t="shared" si="34"/>
        <v>0</v>
      </c>
      <c r="G124" s="12">
        <f t="shared" si="34"/>
        <v>9841.1000000000058</v>
      </c>
      <c r="H124" s="14">
        <f t="shared" si="34"/>
        <v>0</v>
      </c>
      <c r="I124" s="12">
        <f t="shared" si="34"/>
        <v>17762.5</v>
      </c>
      <c r="J124" s="14">
        <f t="shared" si="34"/>
        <v>0</v>
      </c>
      <c r="K124" s="12">
        <f t="shared" si="34"/>
        <v>44601.399999999994</v>
      </c>
      <c r="L124" s="14">
        <f t="shared" si="34"/>
        <v>0</v>
      </c>
      <c r="M124" s="12">
        <f t="shared" si="34"/>
        <v>29975.899999999994</v>
      </c>
      <c r="N124" s="14">
        <f t="shared" si="34"/>
        <v>0</v>
      </c>
      <c r="O124" s="12">
        <f t="shared" si="34"/>
        <v>7233.1000000000058</v>
      </c>
      <c r="P124" s="14">
        <f t="shared" si="34"/>
        <v>0</v>
      </c>
      <c r="Q124" s="12">
        <f t="shared" si="34"/>
        <v>4528.9500000000116</v>
      </c>
      <c r="R124" s="14">
        <f t="shared" si="34"/>
        <v>0</v>
      </c>
      <c r="S124" s="12">
        <f t="shared" si="34"/>
        <v>11276.450000000012</v>
      </c>
      <c r="T124" s="14">
        <f t="shared" si="34"/>
        <v>0</v>
      </c>
      <c r="U124" s="12">
        <f t="shared" si="34"/>
        <v>3800.7000000000116</v>
      </c>
      <c r="V124" s="14">
        <f t="shared" si="34"/>
        <v>0</v>
      </c>
      <c r="W124" s="12">
        <f t="shared" si="34"/>
        <v>8806.0499999999884</v>
      </c>
      <c r="X124" s="14">
        <f t="shared" si="34"/>
        <v>0</v>
      </c>
      <c r="Y124" s="12">
        <f t="shared" si="34"/>
        <v>-1654.1999999999971</v>
      </c>
      <c r="Z124" s="14">
        <f>Z31-Z38-Z65-Z77-Z94-Z121</f>
        <v>0</v>
      </c>
      <c r="AA124" s="12">
        <f>AA31-AA38-AA65-AA77-AA94-AA121</f>
        <v>112887.25</v>
      </c>
      <c r="AB124" s="19">
        <f>SUM(D124+F124+H124+J124+L124+N124+P124+R124+T124+V124+X124+Z124)</f>
        <v>0</v>
      </c>
      <c r="AD124" t="s">
        <v>181</v>
      </c>
    </row>
    <row r="125" spans="1:30" x14ac:dyDescent="0.2">
      <c r="A125" t="s">
        <v>182</v>
      </c>
      <c r="C125" s="9"/>
      <c r="D125" s="10"/>
      <c r="E125" s="9"/>
      <c r="F125" s="14" t="s">
        <v>183</v>
      </c>
      <c r="G125" s="9">
        <f>SUM(C124+E124+G124)</f>
        <v>-13443.599999999977</v>
      </c>
      <c r="H125" s="17">
        <f>SUM(D124+F124+H124)</f>
        <v>0</v>
      </c>
      <c r="I125" s="9"/>
      <c r="J125" s="10"/>
      <c r="K125" s="9"/>
      <c r="L125" s="14" t="s">
        <v>204</v>
      </c>
      <c r="M125" s="9">
        <f>SUM(I124+K124+M124)</f>
        <v>92339.799999999988</v>
      </c>
      <c r="N125" s="17">
        <f>SUM(J124+L124+N124)</f>
        <v>0</v>
      </c>
      <c r="O125" s="9"/>
      <c r="P125" s="10"/>
      <c r="Q125" s="9"/>
      <c r="R125" s="14" t="s">
        <v>184</v>
      </c>
      <c r="S125" s="9">
        <f>SUM(O124+Q124+S124)</f>
        <v>23038.500000000029</v>
      </c>
      <c r="T125" s="17"/>
      <c r="U125" s="9"/>
      <c r="V125" s="10"/>
      <c r="W125" s="9"/>
      <c r="X125" s="14" t="s">
        <v>185</v>
      </c>
      <c r="Y125" s="9">
        <f>SUM(U124+W124+Y124)</f>
        <v>10952.550000000003</v>
      </c>
      <c r="Z125" s="17"/>
      <c r="AA125" s="11"/>
    </row>
    <row r="126" spans="1:30" x14ac:dyDescent="0.2">
      <c r="C126" s="9"/>
      <c r="D126" s="10"/>
      <c r="E126" s="9"/>
      <c r="F126" s="10"/>
      <c r="G126" s="9"/>
      <c r="H126" s="10"/>
      <c r="I126" s="9"/>
      <c r="J126" s="10"/>
      <c r="K126" s="9"/>
      <c r="L126" s="10"/>
      <c r="M126" s="9"/>
      <c r="N126" s="10"/>
      <c r="O126" s="9"/>
      <c r="P126" s="10"/>
      <c r="Q126" s="9"/>
      <c r="R126" s="10"/>
      <c r="S126" s="9"/>
      <c r="T126" s="10"/>
      <c r="U126" s="9"/>
      <c r="V126" s="10"/>
      <c r="W126" s="9"/>
      <c r="X126" s="10"/>
      <c r="Y126" s="9"/>
      <c r="Z126" s="14" t="s">
        <v>186</v>
      </c>
      <c r="AA126" s="15">
        <v>28221</v>
      </c>
      <c r="AD126" t="s">
        <v>206</v>
      </c>
    </row>
    <row r="127" spans="1:30" x14ac:dyDescent="0.2">
      <c r="C127" s="9"/>
      <c r="D127" s="18"/>
      <c r="E127" s="9"/>
      <c r="F127" s="18"/>
      <c r="G127" s="9"/>
      <c r="H127" s="18"/>
      <c r="I127" s="9"/>
      <c r="J127" s="18"/>
      <c r="K127" s="9"/>
      <c r="L127" s="18"/>
      <c r="M127" s="9"/>
      <c r="N127" s="18"/>
      <c r="O127" s="9"/>
      <c r="P127" s="18" t="s">
        <v>187</v>
      </c>
      <c r="Q127" s="9"/>
      <c r="R127" s="18"/>
      <c r="S127" s="9"/>
      <c r="T127" s="18"/>
      <c r="U127" s="9"/>
      <c r="V127" s="18"/>
      <c r="W127" s="9"/>
      <c r="X127" s="18"/>
      <c r="Y127" s="9"/>
      <c r="Z127" s="18"/>
      <c r="AA127" s="11"/>
    </row>
    <row r="128" spans="1:30" x14ac:dyDescent="0.2">
      <c r="C128" s="9"/>
      <c r="D128" s="18"/>
      <c r="E128" s="9"/>
      <c r="F128" s="18"/>
      <c r="G128" s="9"/>
      <c r="H128" s="18"/>
      <c r="I128" s="9"/>
      <c r="J128" s="18"/>
      <c r="K128" s="9"/>
      <c r="L128" s="18"/>
      <c r="M128" s="9"/>
      <c r="N128" s="18"/>
      <c r="O128" s="9"/>
      <c r="P128" s="18"/>
      <c r="Q128" s="9"/>
      <c r="R128" s="18"/>
      <c r="S128" s="9"/>
      <c r="T128" s="18"/>
      <c r="U128" s="9"/>
      <c r="V128" s="18"/>
      <c r="W128" s="9"/>
      <c r="X128" s="18"/>
      <c r="Y128" s="9"/>
      <c r="Z128" s="18"/>
      <c r="AA128" s="15">
        <v>84666.3</v>
      </c>
      <c r="AD128" t="s">
        <v>188</v>
      </c>
    </row>
    <row r="129" spans="3:27" x14ac:dyDescent="0.2">
      <c r="C129" s="9"/>
      <c r="D129" s="18"/>
      <c r="E129" s="9"/>
      <c r="F129" s="18"/>
      <c r="G129" s="9"/>
      <c r="H129" s="18"/>
      <c r="I129" s="9"/>
      <c r="J129" s="18"/>
      <c r="K129" s="9"/>
      <c r="L129" s="18"/>
      <c r="M129" s="9"/>
      <c r="N129" s="18"/>
      <c r="O129" s="9"/>
      <c r="P129" s="18"/>
      <c r="Q129" s="9"/>
      <c r="R129" s="18"/>
      <c r="S129" s="9"/>
      <c r="T129" s="18"/>
      <c r="U129" s="9"/>
      <c r="V129" s="18"/>
      <c r="W129" s="9"/>
      <c r="X129" s="18"/>
      <c r="Y129" s="9"/>
      <c r="Z129" s="18"/>
      <c r="AA1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Tate</dc:creator>
  <cp:lastModifiedBy>Chris Capehart</cp:lastModifiedBy>
  <dcterms:created xsi:type="dcterms:W3CDTF">2024-10-29T17:57:42Z</dcterms:created>
  <dcterms:modified xsi:type="dcterms:W3CDTF">2024-10-31T17:19:17Z</dcterms:modified>
</cp:coreProperties>
</file>