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UNI\Q6\gps-up-11\"/>
    </mc:Choice>
  </mc:AlternateContent>
  <bookViews>
    <workbookView xWindow="0" yWindow="0" windowWidth="13740" windowHeight="7380" activeTab="2"/>
  </bookViews>
  <sheets>
    <sheet name="Temps" sheetId="1" r:id="rId1"/>
    <sheet name="Pressupost" sheetId="2" r:id="rId2"/>
    <sheet name="Pla de fases" sheetId="3" r:id="rId3"/>
  </sheets>
  <calcPr calcId="152511"/>
</workbook>
</file>

<file path=xl/calcChain.xml><?xml version="1.0" encoding="utf-8"?>
<calcChain xmlns="http://schemas.openxmlformats.org/spreadsheetml/2006/main">
  <c r="F13" i="3" l="1"/>
  <c r="F11" i="3" s="1"/>
  <c r="E13" i="3"/>
  <c r="E11" i="3" s="1"/>
  <c r="D13" i="3"/>
  <c r="D11" i="3" s="1"/>
  <c r="C13" i="3"/>
  <c r="C11" i="3"/>
  <c r="C50" i="2"/>
  <c r="E46" i="2"/>
  <c r="F46" i="2" s="1"/>
  <c r="G46" i="2" s="1"/>
  <c r="D46" i="2"/>
  <c r="E39" i="2"/>
  <c r="F39" i="2" s="1"/>
  <c r="G39" i="2" s="1"/>
  <c r="D39" i="2"/>
  <c r="F31" i="2"/>
  <c r="E31" i="2"/>
  <c r="D31" i="2"/>
  <c r="C31" i="2"/>
  <c r="E30" i="2"/>
  <c r="D30" i="2"/>
  <c r="C30" i="2"/>
  <c r="F29" i="2"/>
  <c r="E29" i="2"/>
  <c r="D29" i="2"/>
  <c r="C29" i="2"/>
  <c r="F28" i="2"/>
  <c r="E28" i="2"/>
  <c r="D28" i="2"/>
  <c r="C28" i="2"/>
  <c r="F27" i="2"/>
  <c r="E27" i="2"/>
  <c r="D27" i="2"/>
  <c r="C27" i="2"/>
  <c r="E26" i="2"/>
  <c r="D26" i="2"/>
  <c r="C26" i="2"/>
  <c r="F25" i="2"/>
  <c r="E25" i="2"/>
  <c r="D25" i="2"/>
  <c r="C25" i="2"/>
  <c r="F24" i="2"/>
  <c r="E24" i="2"/>
  <c r="E34" i="2" s="1"/>
  <c r="D24" i="2"/>
  <c r="D34" i="2" s="1"/>
  <c r="C24" i="2"/>
  <c r="C34" i="2" s="1"/>
  <c r="F18" i="2"/>
  <c r="D45" i="2" s="1"/>
  <c r="E45" i="2" s="1"/>
  <c r="F45" i="2" s="1"/>
  <c r="G45" i="2" s="1"/>
  <c r="F17" i="2"/>
  <c r="D44" i="2" s="1"/>
  <c r="E44" i="2" s="1"/>
  <c r="F44" i="2" s="1"/>
  <c r="G44" i="2" s="1"/>
  <c r="F16" i="2"/>
  <c r="D43" i="2" s="1"/>
  <c r="E43" i="2" s="1"/>
  <c r="F43" i="2" s="1"/>
  <c r="G43" i="2" s="1"/>
  <c r="F15" i="2"/>
  <c r="D42" i="2" s="1"/>
  <c r="E42" i="2" s="1"/>
  <c r="F42" i="2" s="1"/>
  <c r="G42" i="2" s="1"/>
  <c r="F14" i="2"/>
  <c r="D41" i="2" s="1"/>
  <c r="E41" i="2" s="1"/>
  <c r="F41" i="2" s="1"/>
  <c r="G41" i="2" s="1"/>
  <c r="F13" i="2"/>
  <c r="D40" i="2" s="1"/>
  <c r="E40" i="2" s="1"/>
  <c r="F40" i="2" s="1"/>
  <c r="G40" i="2" s="1"/>
  <c r="F8" i="2"/>
  <c r="E8" i="2"/>
  <c r="D8" i="2"/>
  <c r="C8" i="2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67" i="1" s="1"/>
  <c r="E6" i="1" s="1"/>
  <c r="C48" i="1"/>
  <c r="E37" i="1"/>
  <c r="E36" i="1"/>
  <c r="E35" i="1"/>
  <c r="E34" i="1"/>
  <c r="E33" i="1"/>
  <c r="E32" i="1"/>
  <c r="E31" i="1"/>
  <c r="E30" i="1"/>
  <c r="E38" i="1" s="1"/>
  <c r="E9" i="1" s="1"/>
  <c r="E25" i="1"/>
  <c r="E24" i="1"/>
  <c r="E23" i="1"/>
  <c r="E22" i="1"/>
  <c r="E21" i="1"/>
  <c r="E20" i="1"/>
  <c r="E19" i="1"/>
  <c r="E18" i="1"/>
  <c r="E17" i="1"/>
  <c r="E16" i="1"/>
  <c r="E15" i="1"/>
  <c r="E14" i="1"/>
  <c r="E26" i="1" s="1"/>
  <c r="E8" i="1" s="1"/>
  <c r="E7" i="1"/>
  <c r="H4" i="1"/>
  <c r="E4" i="1" l="1"/>
  <c r="D2" i="1" s="1"/>
  <c r="C49" i="2"/>
  <c r="C54" i="2" s="1"/>
  <c r="F26" i="2"/>
  <c r="F34" i="2" s="1"/>
  <c r="F30" i="2"/>
  <c r="C55" i="2" l="1"/>
  <c r="C56" i="2" s="1"/>
  <c r="C57" i="2" s="1"/>
  <c r="C58" i="2" l="1"/>
</calcChain>
</file>

<file path=xl/sharedStrings.xml><?xml version="1.0" encoding="utf-8"?>
<sst xmlns="http://schemas.openxmlformats.org/spreadsheetml/2006/main" count="232" uniqueCount="164">
  <si>
    <t>ESTIMACIÓ DEL TEMPS</t>
  </si>
  <si>
    <t>=</t>
  </si>
  <si>
    <t xml:space="preserve">   hores de treball</t>
  </si>
  <si>
    <t xml:space="preserve">UCP </t>
  </si>
  <si>
    <t>FP</t>
  </si>
  <si>
    <t>UUCW</t>
  </si>
  <si>
    <t>UAW</t>
  </si>
  <si>
    <t>TCF</t>
  </si>
  <si>
    <t>ECF</t>
  </si>
  <si>
    <t>ESTIMACIÓ TCF</t>
  </si>
  <si>
    <t>Descripció</t>
  </si>
  <si>
    <t>Pes</t>
  </si>
  <si>
    <t>Prioritat</t>
  </si>
  <si>
    <t>Pes Ponderat</t>
  </si>
  <si>
    <t>Sistema distribuït</t>
  </si>
  <si>
    <t>Rendiment</t>
  </si>
  <si>
    <t>Eficiencia del Usuari Final</t>
  </si>
  <si>
    <t>Processamet intern complex</t>
  </si>
  <si>
    <t>Reusabilitat</t>
  </si>
  <si>
    <t>Fàcil de instalar</t>
  </si>
  <si>
    <t>Fàcil d'usar</t>
  </si>
  <si>
    <t>Portabilitat</t>
  </si>
  <si>
    <t>Fàcil de canviar</t>
  </si>
  <si>
    <t>Característiques especials de seguretat</t>
  </si>
  <si>
    <t>Accés directe desde tercers</t>
  </si>
  <si>
    <t>Es necessiten usuaris experts o entrenats</t>
  </si>
  <si>
    <t>ESTIMACIÓ ECF</t>
  </si>
  <si>
    <t>Factor d'Entorn</t>
  </si>
  <si>
    <t>Avaluació</t>
  </si>
  <si>
    <t>Pes Final</t>
  </si>
  <si>
    <t>Capacitat analistica</t>
  </si>
  <si>
    <t>Dificultat del llenguatge de programació</t>
  </si>
  <si>
    <t>Estabilitat dels requisits</t>
  </si>
  <si>
    <t>Experiència en l'aplicació</t>
  </si>
  <si>
    <t>Experiència en Orientació a Objectes</t>
  </si>
  <si>
    <t>Familiarització amb l'UML</t>
  </si>
  <si>
    <t>Motivació</t>
  </si>
  <si>
    <t>Treball a temps parcial</t>
  </si>
  <si>
    <t>ESTIMACIÓ UAW</t>
  </si>
  <si>
    <t>Actor</t>
  </si>
  <si>
    <t>Pes UAW</t>
  </si>
  <si>
    <t>API Google Maps</t>
  </si>
  <si>
    <t>API RRSS</t>
  </si>
  <si>
    <t>Usuari</t>
  </si>
  <si>
    <t>Administrador</t>
  </si>
  <si>
    <t>Botiguer</t>
  </si>
  <si>
    <t>Telerik</t>
  </si>
  <si>
    <t>ESTIMACIÓ UUCW</t>
  </si>
  <si>
    <t>Casos d'ús</t>
  </si>
  <si>
    <t>Complexitat</t>
  </si>
  <si>
    <t>Log in</t>
  </si>
  <si>
    <t>Simple</t>
  </si>
  <si>
    <t>Veure Newsletter</t>
  </si>
  <si>
    <t>Visualitzar Ruta</t>
  </si>
  <si>
    <t>Mig</t>
  </si>
  <si>
    <t>Consultar rutes temàtiques</t>
  </si>
  <si>
    <t>Compartir ruta visitada</t>
  </si>
  <si>
    <t>Compartir expèriencies</t>
  </si>
  <si>
    <t>Compartir Botiga</t>
  </si>
  <si>
    <t>Visualitzar Botiga</t>
  </si>
  <si>
    <t>Valorar Botigues</t>
  </si>
  <si>
    <t>Demanar gestions del sistema</t>
  </si>
  <si>
    <t>Administrar botigues</t>
  </si>
  <si>
    <t>Complex</t>
  </si>
  <si>
    <t>Gestionar notíces</t>
  </si>
  <si>
    <t>Administrar rutes temàtiques</t>
  </si>
  <si>
    <t>Llistar Botigues</t>
  </si>
  <si>
    <t>Fer Auditories</t>
  </si>
  <si>
    <t>ESTIMACIÓ DEL PRESSUPOST</t>
  </si>
  <si>
    <t>Hores total treball</t>
  </si>
  <si>
    <t>Inception</t>
  </si>
  <si>
    <t>Elaboration</t>
  </si>
  <si>
    <t>Construction</t>
  </si>
  <si>
    <t>Transition</t>
  </si>
  <si>
    <t>Effort</t>
  </si>
  <si>
    <t>Schedule</t>
  </si>
  <si>
    <t>Horas</t>
  </si>
  <si>
    <t>Cap de projecte</t>
  </si>
  <si>
    <t>Arquitecte</t>
  </si>
  <si>
    <t>Analista funcional</t>
  </si>
  <si>
    <t>Analista de xarxes</t>
  </si>
  <si>
    <t>Dissenyador</t>
  </si>
  <si>
    <t>Administrador de Base de Dades</t>
  </si>
  <si>
    <t>Programador Senior</t>
  </si>
  <si>
    <t>Tester</t>
  </si>
  <si>
    <t>STAFF</t>
  </si>
  <si>
    <t>Rol</t>
  </si>
  <si>
    <t>Salari/hora</t>
  </si>
  <si>
    <t>Factor de treball</t>
  </si>
  <si>
    <t>Hores de treball</t>
  </si>
  <si>
    <t>Preu en net</t>
  </si>
  <si>
    <t>Preu en brut</t>
  </si>
  <si>
    <t>Llista de costos del personal</t>
  </si>
  <si>
    <t>Preu</t>
  </si>
  <si>
    <t>Costos del personal</t>
  </si>
  <si>
    <t>Cost del lloc de treball</t>
  </si>
  <si>
    <t>Llista de costos</t>
  </si>
  <si>
    <t>Cost total del personal</t>
  </si>
  <si>
    <t>Despeses estructurals</t>
  </si>
  <si>
    <t>Percentatge del marge de benefici</t>
  </si>
  <si>
    <t>Percentatge de contingències (Riscos)</t>
  </si>
  <si>
    <t>Pressupost final</t>
  </si>
  <si>
    <t>PLA DE FASES</t>
  </si>
  <si>
    <t>Hores</t>
  </si>
  <si>
    <t>Dies Laborables</t>
  </si>
  <si>
    <t>Data Límit</t>
  </si>
  <si>
    <t>9 de Febrer</t>
  </si>
  <si>
    <t>2 de Març</t>
  </si>
  <si>
    <t>18 d'Abril</t>
  </si>
  <si>
    <t>5 de Maig</t>
  </si>
  <si>
    <t>Esforç (hores)</t>
  </si>
  <si>
    <t>FASE</t>
  </si>
  <si>
    <t>Iteracions</t>
  </si>
  <si>
    <t>Objectius Principals</t>
  </si>
  <si>
    <t xml:space="preserve">Dates                           </t>
  </si>
  <si>
    <t>Inici</t>
  </si>
  <si>
    <t>Fi</t>
  </si>
  <si>
    <t>- Establir el model de projecte</t>
  </si>
  <si>
    <t xml:space="preserve">- Definir visió del projecte </t>
  </si>
  <si>
    <t>I1</t>
  </si>
  <si>
    <t xml:space="preserve">- Estimar el temps i calcular pressupost </t>
  </si>
  <si>
    <t>1 de Febrer</t>
  </si>
  <si>
    <t>9  de Febrer</t>
  </si>
  <si>
    <t>- Esmentar els possibles ricos</t>
  </si>
  <si>
    <t>- Disenyar els casos d'ús i funcionalitats</t>
  </si>
  <si>
    <t>- Preparació de l'entorn de treball</t>
  </si>
  <si>
    <t>- Comprobació de l'entorn de treball</t>
  </si>
  <si>
    <t>- Implementar casos d'ús més importants</t>
  </si>
  <si>
    <t>E1</t>
  </si>
  <si>
    <t>- Fer pla de com recollir les dades</t>
  </si>
  <si>
    <t>10 de Febrer</t>
  </si>
  <si>
    <t>19 de Febrer</t>
  </si>
  <si>
    <t xml:space="preserve">- Dissenyar l'estructura de la base de dades </t>
  </si>
  <si>
    <t xml:space="preserve">- Validar requisits </t>
  </si>
  <si>
    <t>- Mitigar riscos arquitectònics</t>
  </si>
  <si>
    <t>E2</t>
  </si>
  <si>
    <t>- Iniciar a recollir dades per veure efectivitat</t>
  </si>
  <si>
    <t>22 de Febrer</t>
  </si>
  <si>
    <t>- Establir l'entorn de treball definitiu</t>
  </si>
  <si>
    <t>- Descriure casos d'ús adicionals</t>
  </si>
  <si>
    <t>- Implementar casos d'ús</t>
  </si>
  <si>
    <t>C1</t>
  </si>
  <si>
    <t>- Recollir dades de manera més optimitzada</t>
  </si>
  <si>
    <t>3 de Març</t>
  </si>
  <si>
    <t>16 de Març</t>
  </si>
  <si>
    <t>- Idem</t>
  </si>
  <si>
    <t>Contructions</t>
  </si>
  <si>
    <t>C2</t>
  </si>
  <si>
    <t xml:space="preserve">- Fer un seguimenta de la funcionalitat i practicitat </t>
  </si>
  <si>
    <t>17 de Març</t>
  </si>
  <si>
    <t>4 d'Abril</t>
  </si>
  <si>
    <t>-Idem</t>
  </si>
  <si>
    <t>C3</t>
  </si>
  <si>
    <t>- Crear una versió beta per a l'úsuari</t>
  </si>
  <si>
    <t>5 d'Abril</t>
  </si>
  <si>
    <t xml:space="preserve"> i rol de botiguer</t>
  </si>
  <si>
    <t xml:space="preserve">- Obtenir la valoració de posibles usuaris </t>
  </si>
  <si>
    <t>T1</t>
  </si>
  <si>
    <t>i beneficiaris del producte</t>
  </si>
  <si>
    <t>19 d'Abril</t>
  </si>
  <si>
    <t>- Fer millores del sistema</t>
  </si>
  <si>
    <t>- Entregar client</t>
  </si>
  <si>
    <t>Columna1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</si>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</sst>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&quot;€&quot;"/>
    <numFmt numFmtId="165" formatCode="#,##0[$€]"/>
  </numFmts>
  <fonts count="27">
    <font>
      <sz val="10"/>
      <color rgb="FF000000"/>
      <name val="Arial"/>
    </font>
    <font>
      <sz val="10"/>
      <name val="Arial"/>
      <family val="2"/>
    </font>
    <font>
      <b/>
      <sz val="18"/>
      <name val="Roboto Condensed"/>
    </font>
    <font>
      <sz val="18"/>
      <name val="Roboto Condensed"/>
    </font>
    <font>
      <b/>
      <sz val="14"/>
      <name val="Arial"/>
      <family val="2"/>
    </font>
    <font>
      <b/>
      <sz val="10"/>
      <name val="Arial"/>
      <family val="2"/>
    </font>
    <font>
      <sz val="10"/>
      <name val="Roboto Condensed"/>
    </font>
    <font>
      <sz val="10"/>
      <color rgb="FF000000"/>
      <name val="Arial"/>
      <family val="2"/>
    </font>
    <font>
      <b/>
      <sz val="12"/>
      <name val="Roboto Condensed"/>
    </font>
    <font>
      <sz val="12"/>
      <name val="Roboto Condensed"/>
    </font>
    <font>
      <sz val="12"/>
      <color rgb="FF000000"/>
      <name val="Roboto Condensed"/>
    </font>
    <font>
      <sz val="10"/>
      <name val="Arial"/>
      <family val="2"/>
    </font>
    <font>
      <b/>
      <sz val="10"/>
      <name val="Arial"/>
      <family val="2"/>
    </font>
    <font>
      <sz val="11"/>
      <color rgb="FF000000"/>
      <name val="Inconsolata"/>
    </font>
    <font>
      <b/>
      <sz val="12"/>
      <color rgb="FF000000"/>
      <name val="Roboto Condensed"/>
    </font>
    <font>
      <sz val="10"/>
      <color rgb="FFFF9900"/>
      <name val="Arial"/>
      <family val="2"/>
    </font>
    <font>
      <b/>
      <sz val="14"/>
      <color rgb="FF000000"/>
      <name val="Roboto Condensed"/>
    </font>
    <font>
      <b/>
      <sz val="10"/>
      <color rgb="FF000000"/>
      <name val="Roboto Condensed"/>
    </font>
    <font>
      <b/>
      <sz val="14"/>
      <name val="Roboto Condensed"/>
    </font>
    <font>
      <b/>
      <sz val="10"/>
      <color rgb="FF000000"/>
      <name val="'Roboto Condensed'"/>
    </font>
    <font>
      <sz val="10"/>
      <color theme="1"/>
      <name val="Arial"/>
      <family val="2"/>
    </font>
    <font>
      <b/>
      <sz val="12"/>
      <color theme="0"/>
      <name val="Roboto Condensed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color rgb="FF000000"/>
      <name val="Inconsolata"/>
    </font>
    <font>
      <u/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6CCF2E"/>
        <bgColor rgb="FF6CCF2E"/>
      </patternFill>
    </fill>
    <fill>
      <patternFill patternType="solid">
        <fgColor rgb="FFA4C2F4"/>
        <bgColor rgb="FFA4C2F4"/>
      </patternFill>
    </fill>
    <fill>
      <patternFill patternType="solid">
        <fgColor rgb="FFFFDE41"/>
        <bgColor rgb="FFFFDE41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D966"/>
        <bgColor rgb="FFFFD966"/>
      </patternFill>
    </fill>
    <fill>
      <patternFill patternType="solid">
        <fgColor rgb="FF50963E"/>
        <bgColor rgb="FF50963E"/>
      </patternFill>
    </fill>
    <fill>
      <patternFill patternType="solid">
        <fgColor rgb="FFF1C232"/>
        <bgColor rgb="FFF1C232"/>
      </patternFill>
    </fill>
    <fill>
      <patternFill patternType="solid">
        <fgColor rgb="FFBF9000"/>
        <bgColor rgb="FFBF9000"/>
      </patternFill>
    </fill>
    <fill>
      <patternFill patternType="solid">
        <fgColor theme="2"/>
        <bgColor rgb="FFB7B7B7"/>
      </patternFill>
    </fill>
  </fills>
  <borders count="6">
    <border>
      <left/>
      <right/>
      <top/>
      <bottom/>
      <diagonal/>
    </border>
    <border>
      <left/>
      <right style="thin">
        <color rgb="FFFFE599"/>
      </right>
      <top/>
      <bottom/>
      <diagonal/>
    </border>
    <border>
      <left/>
      <right style="thin">
        <color rgb="FFFFE599"/>
      </right>
      <top style="thin">
        <color rgb="FFBF9000"/>
      </top>
      <bottom/>
      <diagonal/>
    </border>
    <border>
      <left/>
      <right/>
      <top style="thin">
        <color rgb="FFBF9000"/>
      </top>
      <bottom/>
      <diagonal/>
    </border>
    <border>
      <left/>
      <right style="thin">
        <color rgb="FFFFE599"/>
      </right>
      <top/>
      <bottom style="thin">
        <color rgb="FFBF9000"/>
      </bottom>
      <diagonal/>
    </border>
    <border>
      <left/>
      <right/>
      <top/>
      <bottom style="thin">
        <color rgb="FFBF9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 applyAlignment="1"/>
    <xf numFmtId="0" fontId="3" fillId="3" borderId="0" xfId="0" applyFont="1" applyFill="1" applyAlignment="1"/>
    <xf numFmtId="0" fontId="4" fillId="4" borderId="0" xfId="0" applyFont="1" applyFill="1" applyAlignment="1">
      <alignment horizontal="right"/>
    </xf>
    <xf numFmtId="0" fontId="5" fillId="4" borderId="0" xfId="0" applyFont="1" applyFill="1" applyAlignment="1"/>
    <xf numFmtId="0" fontId="1" fillId="4" borderId="0" xfId="0" applyFont="1" applyFill="1"/>
    <xf numFmtId="0" fontId="6" fillId="4" borderId="0" xfId="0" applyFont="1" applyFill="1" applyAlignment="1">
      <alignment horizontal="right"/>
    </xf>
    <xf numFmtId="0" fontId="1" fillId="4" borderId="0" xfId="0" applyFont="1" applyFill="1"/>
    <xf numFmtId="0" fontId="7" fillId="2" borderId="0" xfId="0" applyFont="1" applyFill="1" applyAlignment="1"/>
    <xf numFmtId="0" fontId="2" fillId="3" borderId="0" xfId="0" applyFont="1" applyFill="1" applyAlignment="1">
      <alignment horizontal="right"/>
    </xf>
    <xf numFmtId="0" fontId="11" fillId="2" borderId="0" xfId="0" applyFont="1" applyFill="1" applyAlignment="1"/>
    <xf numFmtId="0" fontId="1" fillId="2" borderId="0" xfId="0" applyFont="1" applyFill="1" applyAlignment="1">
      <alignment horizontal="right"/>
    </xf>
    <xf numFmtId="0" fontId="12" fillId="2" borderId="0" xfId="0" applyFont="1" applyFill="1" applyAlignment="1"/>
    <xf numFmtId="0" fontId="13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right"/>
    </xf>
    <xf numFmtId="0" fontId="1" fillId="7" borderId="0" xfId="0" applyFont="1" applyFill="1"/>
    <xf numFmtId="0" fontId="2" fillId="7" borderId="0" xfId="0" applyFont="1" applyFill="1" applyAlignment="1"/>
    <xf numFmtId="0" fontId="2" fillId="8" borderId="0" xfId="0" applyFont="1" applyFill="1" applyAlignment="1"/>
    <xf numFmtId="0" fontId="9" fillId="2" borderId="0" xfId="0" applyFont="1" applyFill="1"/>
    <xf numFmtId="0" fontId="14" fillId="9" borderId="0" xfId="0" applyFont="1" applyFill="1" applyAlignment="1">
      <alignment horizontal="center"/>
    </xf>
    <xf numFmtId="0" fontId="8" fillId="12" borderId="0" xfId="0" applyFont="1" applyFill="1" applyAlignment="1">
      <alignment horizontal="right"/>
    </xf>
    <xf numFmtId="0" fontId="9" fillId="13" borderId="0" xfId="0" applyFont="1" applyFill="1"/>
    <xf numFmtId="0" fontId="10" fillId="14" borderId="0" xfId="0" applyFont="1" applyFill="1" applyAlignment="1">
      <alignment horizontal="right"/>
    </xf>
    <xf numFmtId="0" fontId="9" fillId="2" borderId="0" xfId="0" applyFont="1" applyFill="1" applyAlignment="1"/>
    <xf numFmtId="4" fontId="9" fillId="2" borderId="0" xfId="0" applyNumberFormat="1" applyFont="1" applyFill="1"/>
    <xf numFmtId="0" fontId="1" fillId="2" borderId="0" xfId="0" applyFont="1" applyFill="1" applyAlignment="1"/>
    <xf numFmtId="9" fontId="1" fillId="14" borderId="0" xfId="0" applyNumberFormat="1" applyFont="1" applyFill="1"/>
    <xf numFmtId="0" fontId="1" fillId="14" borderId="0" xfId="0" applyFont="1" applyFill="1"/>
    <xf numFmtId="0" fontId="9" fillId="14" borderId="0" xfId="0" applyFont="1" applyFill="1"/>
    <xf numFmtId="0" fontId="8" fillId="14" borderId="0" xfId="0" applyFont="1" applyFill="1" applyAlignment="1">
      <alignment horizontal="right"/>
    </xf>
    <xf numFmtId="0" fontId="8" fillId="14" borderId="0" xfId="0" applyFont="1" applyFill="1" applyAlignment="1"/>
    <xf numFmtId="0" fontId="14" fillId="16" borderId="0" xfId="0" applyFont="1" applyFill="1" applyAlignment="1">
      <alignment horizontal="right"/>
    </xf>
    <xf numFmtId="165" fontId="8" fillId="16" borderId="0" xfId="0" applyNumberFormat="1" applyFont="1" applyFill="1"/>
    <xf numFmtId="0" fontId="1" fillId="9" borderId="0" xfId="0" applyFont="1" applyFill="1"/>
    <xf numFmtId="0" fontId="2" fillId="9" borderId="0" xfId="0" applyFont="1" applyFill="1" applyAlignment="1"/>
    <xf numFmtId="0" fontId="15" fillId="11" borderId="0" xfId="0" applyFont="1" applyFill="1" applyAlignment="1">
      <alignment horizontal="right"/>
    </xf>
    <xf numFmtId="0" fontId="6" fillId="2" borderId="0" xfId="0" applyFont="1" applyFill="1"/>
    <xf numFmtId="0" fontId="14" fillId="9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0" fontId="5" fillId="10" borderId="1" xfId="0" applyFont="1" applyFill="1" applyBorder="1" applyAlignment="1">
      <alignment horizontal="center"/>
    </xf>
    <xf numFmtId="1" fontId="5" fillId="10" borderId="0" xfId="0" applyNumberFormat="1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16" fillId="10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" fontId="1" fillId="11" borderId="0" xfId="0" applyNumberFormat="1" applyFont="1" applyFill="1" applyAlignment="1">
      <alignment horizontal="left" vertical="center"/>
    </xf>
    <xf numFmtId="9" fontId="1" fillId="11" borderId="0" xfId="0" applyNumberFormat="1" applyFont="1" applyFill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0" fontId="1" fillId="11" borderId="0" xfId="0" applyFont="1" applyFill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9" fontId="1" fillId="11" borderId="1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1" fontId="1" fillId="11" borderId="1" xfId="0" applyNumberFormat="1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1" fontId="1" fillId="11" borderId="0" xfId="0" applyNumberFormat="1" applyFont="1" applyFill="1" applyAlignment="1">
      <alignment horizontal="left"/>
    </xf>
    <xf numFmtId="0" fontId="16" fillId="15" borderId="0" xfId="0" applyFont="1" applyFill="1" applyAlignment="1">
      <alignment horizontal="center" vertical="center"/>
    </xf>
    <xf numFmtId="9" fontId="1" fillId="10" borderId="2" xfId="0" applyNumberFormat="1" applyFont="1" applyFill="1" applyBorder="1" applyAlignment="1">
      <alignment horizontal="center" vertical="center"/>
    </xf>
    <xf numFmtId="1" fontId="1" fillId="10" borderId="3" xfId="0" applyNumberFormat="1" applyFont="1" applyFill="1" applyBorder="1" applyAlignment="1">
      <alignment horizontal="left"/>
    </xf>
    <xf numFmtId="9" fontId="1" fillId="10" borderId="3" xfId="0" applyNumberFormat="1" applyFont="1" applyFill="1" applyBorder="1" applyAlignment="1">
      <alignment horizontal="center"/>
    </xf>
    <xf numFmtId="1" fontId="1" fillId="10" borderId="2" xfId="0" applyNumberFormat="1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/>
    </xf>
    <xf numFmtId="0" fontId="18" fillId="15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" fontId="1" fillId="10" borderId="0" xfId="0" applyNumberFormat="1" applyFont="1" applyFill="1" applyAlignment="1">
      <alignment horizontal="left"/>
    </xf>
    <xf numFmtId="9" fontId="1" fillId="10" borderId="0" xfId="0" applyNumberFormat="1" applyFont="1" applyFill="1" applyAlignment="1">
      <alignment horizontal="center"/>
    </xf>
    <xf numFmtId="1" fontId="1" fillId="10" borderId="1" xfId="0" applyNumberFormat="1" applyFont="1" applyFill="1" applyBorder="1" applyAlignment="1">
      <alignment horizontal="center"/>
    </xf>
    <xf numFmtId="0" fontId="1" fillId="10" borderId="0" xfId="0" applyFont="1" applyFill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9" fillId="15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1" fontId="1" fillId="10" borderId="1" xfId="0" applyNumberFormat="1" applyFont="1" applyFill="1" applyBorder="1" applyAlignment="1">
      <alignment horizontal="center" vertical="center"/>
    </xf>
    <xf numFmtId="9" fontId="1" fillId="10" borderId="0" xfId="0" applyNumberFormat="1" applyFont="1" applyFill="1" applyAlignment="1">
      <alignment horizontal="center" vertical="center"/>
    </xf>
    <xf numFmtId="9" fontId="1" fillId="10" borderId="4" xfId="0" applyNumberFormat="1" applyFont="1" applyFill="1" applyBorder="1" applyAlignment="1">
      <alignment horizontal="center" vertical="center"/>
    </xf>
    <xf numFmtId="1" fontId="1" fillId="10" borderId="5" xfId="0" applyNumberFormat="1" applyFont="1" applyFill="1" applyBorder="1" applyAlignment="1">
      <alignment horizontal="center"/>
    </xf>
    <xf numFmtId="9" fontId="1" fillId="10" borderId="5" xfId="0" applyNumberFormat="1" applyFont="1" applyFill="1" applyBorder="1" applyAlignment="1">
      <alignment horizontal="center"/>
    </xf>
    <xf numFmtId="1" fontId="1" fillId="10" borderId="4" xfId="0" applyNumberFormat="1" applyFont="1" applyFill="1" applyBorder="1" applyAlignment="1">
      <alignment horizontal="center"/>
    </xf>
    <xf numFmtId="9" fontId="1" fillId="10" borderId="5" xfId="0" applyNumberFormat="1" applyFont="1" applyFill="1" applyBorder="1" applyAlignment="1">
      <alignment horizontal="center" vertical="center"/>
    </xf>
    <xf numFmtId="1" fontId="1" fillId="10" borderId="4" xfId="0" applyNumberFormat="1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9" fontId="1" fillId="10" borderId="1" xfId="0" applyNumberFormat="1" applyFont="1" applyFill="1" applyBorder="1" applyAlignment="1">
      <alignment horizontal="center" vertical="center"/>
    </xf>
    <xf numFmtId="1" fontId="1" fillId="10" borderId="0" xfId="0" applyNumberFormat="1" applyFont="1" applyFill="1" applyAlignment="1">
      <alignment horizontal="left" vertical="center"/>
    </xf>
    <xf numFmtId="1" fontId="1" fillId="10" borderId="0" xfId="0" applyNumberFormat="1" applyFont="1" applyFill="1" applyAlignment="1">
      <alignment horizontal="left" vertical="center"/>
    </xf>
    <xf numFmtId="1" fontId="1" fillId="10" borderId="5" xfId="0" applyNumberFormat="1" applyFont="1" applyFill="1" applyBorder="1" applyAlignment="1">
      <alignment horizontal="left" vertical="center"/>
    </xf>
    <xf numFmtId="0" fontId="16" fillId="17" borderId="0" xfId="0" applyFont="1" applyFill="1" applyAlignment="1">
      <alignment horizontal="center" vertical="center"/>
    </xf>
    <xf numFmtId="9" fontId="1" fillId="15" borderId="1" xfId="0" applyNumberFormat="1" applyFont="1" applyFill="1" applyBorder="1" applyAlignment="1">
      <alignment horizontal="center" vertical="center"/>
    </xf>
    <xf numFmtId="1" fontId="1" fillId="15" borderId="0" xfId="0" applyNumberFormat="1" applyFont="1" applyFill="1" applyAlignment="1">
      <alignment horizontal="left"/>
    </xf>
    <xf numFmtId="9" fontId="1" fillId="15" borderId="0" xfId="0" applyNumberFormat="1" applyFont="1" applyFill="1" applyAlignment="1">
      <alignment horizontal="center"/>
    </xf>
    <xf numFmtId="1" fontId="1" fillId="15" borderId="1" xfId="0" applyNumberFormat="1" applyFont="1" applyFill="1" applyBorder="1" applyAlignment="1">
      <alignment horizontal="center"/>
    </xf>
    <xf numFmtId="0" fontId="1" fillId="15" borderId="0" xfId="0" applyFont="1" applyFill="1" applyAlignment="1">
      <alignment horizontal="center" vertical="center"/>
    </xf>
    <xf numFmtId="1" fontId="1" fillId="15" borderId="1" xfId="0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" fontId="1" fillId="15" borderId="1" xfId="0" applyNumberFormat="1" applyFont="1" applyFill="1" applyBorder="1" applyAlignment="1">
      <alignment horizontal="center" vertical="center"/>
    </xf>
    <xf numFmtId="9" fontId="1" fillId="15" borderId="4" xfId="0" applyNumberFormat="1" applyFont="1" applyFill="1" applyBorder="1" applyAlignment="1">
      <alignment horizontal="center" vertical="center"/>
    </xf>
    <xf numFmtId="1" fontId="1" fillId="15" borderId="5" xfId="0" applyNumberFormat="1" applyFont="1" applyFill="1" applyBorder="1" applyAlignment="1">
      <alignment horizontal="center"/>
    </xf>
    <xf numFmtId="9" fontId="1" fillId="15" borderId="5" xfId="0" applyNumberFormat="1" applyFont="1" applyFill="1" applyBorder="1" applyAlignment="1">
      <alignment horizontal="center"/>
    </xf>
    <xf numFmtId="1" fontId="1" fillId="15" borderId="4" xfId="0" applyNumberFormat="1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1" fontId="1" fillId="15" borderId="5" xfId="0" applyNumberFormat="1" applyFont="1" applyFill="1" applyBorder="1" applyAlignment="1">
      <alignment horizontal="center"/>
    </xf>
    <xf numFmtId="0" fontId="1" fillId="18" borderId="0" xfId="0" applyFont="1" applyFill="1"/>
    <xf numFmtId="9" fontId="11" fillId="17" borderId="1" xfId="0" applyNumberFormat="1" applyFont="1" applyFill="1" applyBorder="1" applyAlignment="1"/>
    <xf numFmtId="1" fontId="11" fillId="17" borderId="0" xfId="0" applyNumberFormat="1" applyFont="1" applyFill="1" applyAlignment="1"/>
    <xf numFmtId="9" fontId="11" fillId="17" borderId="0" xfId="0" applyNumberFormat="1" applyFont="1" applyFill="1" applyAlignment="1"/>
    <xf numFmtId="1" fontId="11" fillId="17" borderId="1" xfId="0" applyNumberFormat="1" applyFont="1" applyFill="1" applyBorder="1" applyAlignment="1"/>
    <xf numFmtId="0" fontId="11" fillId="17" borderId="0" xfId="0" applyFont="1" applyFill="1" applyAlignment="1"/>
    <xf numFmtId="0" fontId="11" fillId="17" borderId="0" xfId="0" applyFont="1" applyFill="1" applyAlignment="1"/>
    <xf numFmtId="0" fontId="5" fillId="18" borderId="0" xfId="0" applyFont="1" applyFill="1" applyAlignment="1">
      <alignment horizontal="center"/>
    </xf>
    <xf numFmtId="0" fontId="11" fillId="17" borderId="1" xfId="0" applyFont="1" applyFill="1" applyBorder="1" applyAlignment="1">
      <alignment horizontal="center"/>
    </xf>
    <xf numFmtId="0" fontId="11" fillId="17" borderId="0" xfId="0" applyFont="1" applyFill="1" applyAlignment="1">
      <alignment horizontal="center"/>
    </xf>
    <xf numFmtId="1" fontId="11" fillId="17" borderId="1" xfId="0" applyNumberFormat="1" applyFont="1" applyFill="1" applyBorder="1" applyAlignment="1">
      <alignment horizontal="center"/>
    </xf>
    <xf numFmtId="9" fontId="11" fillId="17" borderId="4" xfId="0" applyNumberFormat="1" applyFont="1" applyFill="1" applyBorder="1" applyAlignment="1"/>
    <xf numFmtId="1" fontId="11" fillId="17" borderId="5" xfId="0" applyNumberFormat="1" applyFont="1" applyFill="1" applyBorder="1" applyAlignment="1"/>
    <xf numFmtId="9" fontId="11" fillId="17" borderId="5" xfId="0" applyNumberFormat="1" applyFont="1" applyFill="1" applyBorder="1" applyAlignment="1"/>
    <xf numFmtId="1" fontId="11" fillId="17" borderId="4" xfId="0" applyNumberFormat="1" applyFont="1" applyFill="1" applyBorder="1" applyAlignment="1"/>
    <xf numFmtId="0" fontId="11" fillId="17" borderId="5" xfId="0" applyFont="1" applyFill="1" applyBorder="1" applyAlignment="1"/>
    <xf numFmtId="0" fontId="11" fillId="17" borderId="5" xfId="0" applyFont="1" applyFill="1" applyBorder="1" applyAlignment="1"/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4" fontId="9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right"/>
    </xf>
    <xf numFmtId="9" fontId="9" fillId="0" borderId="0" xfId="0" applyNumberFormat="1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/>
    <xf numFmtId="164" fontId="9" fillId="0" borderId="0" xfId="0" applyNumberFormat="1" applyFont="1" applyFill="1" applyAlignment="1"/>
    <xf numFmtId="0" fontId="8" fillId="0" borderId="0" xfId="0" applyFont="1" applyFill="1" applyAlignment="1">
      <alignment horizontal="right"/>
    </xf>
    <xf numFmtId="165" fontId="9" fillId="0" borderId="0" xfId="0" applyNumberFormat="1" applyFont="1" applyFill="1" applyAlignment="1"/>
    <xf numFmtId="10" fontId="9" fillId="0" borderId="0" xfId="0" applyNumberFormat="1" applyFont="1" applyFill="1" applyAlignment="1">
      <alignment horizontal="right"/>
    </xf>
    <xf numFmtId="0" fontId="10" fillId="0" borderId="0" xfId="0" applyFont="1" applyFill="1" applyAlignment="1"/>
    <xf numFmtId="0" fontId="1" fillId="0" borderId="0" xfId="0" applyFont="1" applyFill="1" applyAlignment="1"/>
    <xf numFmtId="0" fontId="1" fillId="0" borderId="0" xfId="0" applyFont="1" applyFill="1"/>
    <xf numFmtId="0" fontId="20" fillId="0" borderId="0" xfId="0" applyFont="1" applyFill="1"/>
    <xf numFmtId="0" fontId="21" fillId="0" borderId="0" xfId="0" applyFont="1" applyFill="1" applyAlignment="1">
      <alignment horizontal="right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/>
    <xf numFmtId="9" fontId="9" fillId="0" borderId="0" xfId="0" applyNumberFormat="1" applyFont="1" applyFill="1" applyAlignment="1">
      <alignment horizontal="right"/>
    </xf>
    <xf numFmtId="164" fontId="9" fillId="0" borderId="0" xfId="0" applyNumberFormat="1" applyFont="1" applyFill="1" applyAlignment="1">
      <alignment horizontal="right"/>
    </xf>
    <xf numFmtId="1" fontId="9" fillId="0" borderId="0" xfId="0" applyNumberFormat="1" applyFont="1" applyFill="1" applyAlignment="1"/>
    <xf numFmtId="0" fontId="9" fillId="0" borderId="0" xfId="0" applyFont="1" applyFill="1" applyAlignment="1">
      <alignment horizontal="center"/>
    </xf>
    <xf numFmtId="0" fontId="8" fillId="6" borderId="0" xfId="0" applyFont="1" applyFill="1" applyAlignment="1">
      <alignment horizontal="right"/>
    </xf>
    <xf numFmtId="0" fontId="23" fillId="5" borderId="0" xfId="0" applyFont="1" applyFill="1" applyAlignment="1">
      <alignment horizontal="right"/>
    </xf>
    <xf numFmtId="0" fontId="24" fillId="5" borderId="0" xfId="0" applyFont="1" applyFill="1" applyAlignment="1">
      <alignment horizontal="right"/>
    </xf>
    <xf numFmtId="0" fontId="25" fillId="5" borderId="0" xfId="0" applyFont="1" applyFill="1" applyAlignment="1">
      <alignment horizontal="right"/>
    </xf>
    <xf numFmtId="0" fontId="23" fillId="19" borderId="0" xfId="0" applyFont="1" applyFill="1" applyAlignment="1">
      <alignment horizontal="right"/>
    </xf>
    <xf numFmtId="0" fontId="24" fillId="4" borderId="0" xfId="0" applyFont="1" applyFill="1"/>
    <xf numFmtId="0" fontId="22" fillId="2" borderId="0" xfId="0" applyFont="1" applyFill="1"/>
    <xf numFmtId="0" fontId="26" fillId="2" borderId="0" xfId="0" applyFont="1" applyFill="1"/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3" formatCode="0%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4" formatCode="#,##0.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64" formatCode="#,##0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Roboto Condensed"/>
        <scheme val="none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0"/>
        <name val="Roboto Condensed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64" formatCode="#,##0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64" formatCode="#,##0&quot;€&quot;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3" formatCode="0%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numFmt numFmtId="164" formatCode="#,##0&quot;€&quot;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Condensed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Roboto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Roboto Condensed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Condensed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Roboto Condensed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Roboto Condensed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0" name="Tabla10" displayName="Tabla10" ref="B13:E25" totalsRowShown="0" headerRowDxfId="76">
  <autoFilter ref="B13:E25"/>
  <tableColumns count="4">
    <tableColumn id="1" name="Descripció" dataDxfId="75"/>
    <tableColumn id="2" name="Pes" dataDxfId="74"/>
    <tableColumn id="3" name="Prioritat" dataDxfId="73"/>
    <tableColumn id="4" name="Pes Ponderat" dataDxfId="72">
      <calculatedColumnFormula>C14*D14</calculatedColumnFormula>
    </tableColumn>
  </tableColumns>
  <tableStyleInfo name="TableStyleDark2" showFirstColumn="0" showLastColumn="0" showRowStripes="1" showColumnStripes="0"/>
</table>
</file>

<file path=xl/tables/table10.xml><?xml version="1.0" encoding="utf-8"?>
<table xmlns="http://schemas.openxmlformats.org/spreadsheetml/2006/main" id="6" name="Tabla6" displayName="Tabla6" ref="B11:F19" totalsRowShown="0" headerRowDxfId="27" dataDxfId="26">
  <autoFilter ref="B11:F19"/>
  <tableColumns count="5">
    <tableColumn id="1" name="Rol" dataDxfId="25"/>
    <tableColumn id="2" name="Inception" dataDxfId="24"/>
    <tableColumn id="3" name="Elaboration" dataDxfId="23"/>
    <tableColumn id="4" name="Construction" dataDxfId="22"/>
    <tableColumn id="5" name="Transition" dataDxfId="21"/>
  </tableColumns>
  <tableStyleInfo name="TableStyleDark7" showFirstColumn="0" showLastColumn="0" showRowStripes="1" showColumnStripes="0"/>
</table>
</file>

<file path=xl/tables/table11.xml><?xml version="1.0" encoding="utf-8"?>
<table xmlns="http://schemas.openxmlformats.org/spreadsheetml/2006/main" id="9" name="Tabla9" displayName="Tabla9" ref="B5:F7" totalsRowShown="0" headerRowDxfId="20" dataDxfId="19">
  <autoFilter ref="B5:F7"/>
  <tableColumns count="5">
    <tableColumn id="1" name="Columna1" dataDxfId="18"/>
    <tableColumn id="2" name="Inception" dataDxfId="17"/>
    <tableColumn id="3" name="Elaboration" dataDxfId="16"/>
    <tableColumn id="4" name="Construction" dataDxfId="15"/>
    <tableColumn id="5" name="Transition" dataDxfId="14"/>
  </tableColumns>
  <tableStyleInfo name="TableStyleDark5" showFirstColumn="0" showLastColumn="0" showRowStripes="1" showColumnStripes="0"/>
</table>
</file>

<file path=xl/tables/table12.xml><?xml version="1.0" encoding="utf-8"?>
<table xmlns="http://schemas.openxmlformats.org/spreadsheetml/2006/main" id="7" name="Tabla7" displayName="Tabla7" ref="B5:F7" totalsRowShown="0" headerRowDxfId="13" dataDxfId="12">
  <autoFilter ref="B5:F7"/>
  <tableColumns count="5">
    <tableColumn id="1" name="Columna1" dataDxfId="11"/>
    <tableColumn id="2" name="Inception" dataDxfId="10"/>
    <tableColumn id="3" name="Elaboration" dataDxfId="9"/>
    <tableColumn id="4" name="Construction" dataDxfId="8"/>
    <tableColumn id="5" name="Transition" dataDxfId="7"/>
  </tableColumns>
  <tableStyleInfo name="TableStyleDark5" showFirstColumn="0" showLastColumn="0" showRowStripes="1" showColumnStripes="0"/>
</table>
</file>

<file path=xl/tables/table13.xml><?xml version="1.0" encoding="utf-8"?>
<table xmlns="http://schemas.openxmlformats.org/spreadsheetml/2006/main" id="8" name="Tabla8" displayName="Tabla8" ref="B10:F13" totalsRowShown="0" headerRowDxfId="6" dataDxfId="5">
  <autoFilter ref="B10:F13"/>
  <tableColumns count="5">
    <tableColumn id="1" name="Columna1" dataDxfId="4"/>
    <tableColumn id="2" name="Inception" dataDxfId="3"/>
    <tableColumn id="3" name="Elaboration" dataDxfId="2"/>
    <tableColumn id="4" name="Construction" dataDxfId="1"/>
    <tableColumn id="5" name="Transition" dataDxfId="0"/>
  </tableColumns>
  <tableStyleInfo name="TableStyleDark5" showFirstColumn="0" showLastColumn="0" showRowStripes="1" showColumnStripes="0"/>
</table>
</file>

<file path=xl/tables/table2.xml><?xml version="1.0" encoding="utf-8"?>
<table xmlns="http://schemas.openxmlformats.org/spreadsheetml/2006/main" id="11" name="Tabla11" displayName="Tabla11" ref="B29:E37" totalsRowShown="0" headerRowDxfId="71" dataDxfId="70">
  <autoFilter ref="B29:E37"/>
  <tableColumns count="4">
    <tableColumn id="1" name="Factor d'Entorn" dataDxfId="69"/>
    <tableColumn id="2" name="Pes" dataDxfId="68"/>
    <tableColumn id="3" name="Avaluació" dataDxfId="67"/>
    <tableColumn id="4" name="Pes Final" dataDxfId="66">
      <calculatedColumnFormula>(C30*D30)</calculatedColumnFormula>
    </tableColumn>
  </tableColumns>
  <tableStyleInfo name="TableStyleDark2" showFirstColumn="0" showLastColumn="0" showRowStripes="1" showColumnStripes="0"/>
</table>
</file>

<file path=xl/tables/table3.xml><?xml version="1.0" encoding="utf-8"?>
<table xmlns="http://schemas.openxmlformats.org/spreadsheetml/2006/main" id="12" name="Tabla12" displayName="Tabla12" ref="B41:C47" totalsRowShown="0" headerRowDxfId="65" dataDxfId="64">
  <autoFilter ref="B41:C47"/>
  <tableColumns count="2">
    <tableColumn id="1" name="Actor" dataDxfId="63"/>
    <tableColumn id="2" name="Pes UAW" dataDxfId="62"/>
  </tableColumns>
  <tableStyleInfo name="TableStyleDark2" showFirstColumn="0" showLastColumn="0" showRowStripes="1" showColumnStripes="0"/>
</table>
</file>

<file path=xl/tables/table4.xml><?xml version="1.0" encoding="utf-8"?>
<table xmlns="http://schemas.openxmlformats.org/spreadsheetml/2006/main" id="13" name="Tabla13" displayName="Tabla13" ref="B51:D66" totalsRowShown="0" headerRowDxfId="61">
  <autoFilter ref="B51:D66"/>
  <tableColumns count="3">
    <tableColumn id="1" name="Casos d'ús" dataDxfId="60"/>
    <tableColumn id="2" name="Complexitat" dataDxfId="59"/>
    <tableColumn id="3" name="Pes" dataDxfId="58">
      <calculatedColumnFormula>IF(C52 = "Simple", 5, IF(C52 = "Mig", 10, 15))</calculatedColumnFormula>
    </tableColumn>
  </tableColumns>
  <tableStyleInfo name="TableStyleDark2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B38:G46" totalsRowShown="0" headerRowDxfId="57" dataDxfId="56">
  <autoFilter ref="B38:G46"/>
  <tableColumns count="6">
    <tableColumn id="1" name="Rol" dataDxfId="55"/>
    <tableColumn id="2" name="Salari/hora" dataDxfId="54"/>
    <tableColumn id="3" name="Factor de treball" dataDxfId="53"/>
    <tableColumn id="4" name="Hores de treball" dataDxfId="52"/>
    <tableColumn id="5" name="Preu en net" dataDxfId="51">
      <calculatedColumnFormula>4*E39*C39</calculatedColumnFormula>
    </tableColumn>
    <tableColumn id="6" name="Preu en brut" dataDxfId="50">
      <calculatedColumnFormula>F39+F39*0.4</calculatedColumnFormula>
    </tableColumn>
  </tableColumns>
  <tableStyleInfo name="TableStyleDark7" showFirstColumn="0" showLastColumn="0" showRowStripes="1" showColumnStripes="0"/>
</table>
</file>

<file path=xl/tables/table6.xml><?xml version="1.0" encoding="utf-8"?>
<table xmlns="http://schemas.openxmlformats.org/spreadsheetml/2006/main" id="2" name="Tabla2" displayName="Tabla2" ref="B48:C50" totalsRowShown="0" headerRowDxfId="49" dataDxfId="48">
  <autoFilter ref="B48:C50"/>
  <tableColumns count="2">
    <tableColumn id="1" name="Llista de costos del personal" dataDxfId="47"/>
    <tableColumn id="2" name="Preu" dataDxfId="46">
      <calculatedColumnFormula>200*14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3" name="Tabla3" displayName="Tabla3" ref="B53:C57" totalsRowShown="0" headerRowDxfId="45" dataDxfId="44">
  <autoFilter ref="B53:C57"/>
  <tableColumns count="2">
    <tableColumn id="1" name="Llista de costos" dataDxfId="43"/>
    <tableColumn id="2" name="Preu" dataDxfId="42"/>
  </tableColumns>
  <tableStyleInfo name="TableStyleDark7" showFirstColumn="0" showLastColumn="0" showRowStripes="1" showColumnStripes="0"/>
</table>
</file>

<file path=xl/tables/table8.xml><?xml version="1.0" encoding="utf-8"?>
<table xmlns="http://schemas.openxmlformats.org/spreadsheetml/2006/main" id="4" name="Tabla4" displayName="Tabla4" ref="B23:F31" totalsRowShown="0" headerRowDxfId="41" dataDxfId="40">
  <autoFilter ref="B23:F31"/>
  <tableColumns count="5">
    <tableColumn id="1" name="Rol" dataDxfId="39"/>
    <tableColumn id="2" name="Inception" dataDxfId="38">
      <calculatedColumnFormula>C12*($C$2)*($C$7)</calculatedColumnFormula>
    </tableColumn>
    <tableColumn id="3" name="Elaboration" dataDxfId="37">
      <calculatedColumnFormula>D12*($C$2)*($D$7)</calculatedColumnFormula>
    </tableColumn>
    <tableColumn id="4" name="Construction" dataDxfId="36">
      <calculatedColumnFormula>E12*($C$2)*($E$7)</calculatedColumnFormula>
    </tableColumn>
    <tableColumn id="5" name="Transition" dataDxfId="35">
      <calculatedColumnFormula>F12*($C$2)*($F$7)</calculatedColumnFormula>
    </tableColumn>
  </tableColumns>
  <tableStyleInfo name="TableStyleDark7" showFirstColumn="0" showLastColumn="0" showRowStripes="1" showColumnStripes="0"/>
</table>
</file>

<file path=xl/tables/table9.xml><?xml version="1.0" encoding="utf-8"?>
<table xmlns="http://schemas.openxmlformats.org/spreadsheetml/2006/main" id="5" name="Tabla5" displayName="Tabla5" ref="B33:F34" totalsRowShown="0" headerRowDxfId="34" dataDxfId="33">
  <autoFilter ref="B33:F34"/>
  <tableColumns count="5">
    <tableColumn id="1" name="Columna1" dataDxfId="32"/>
    <tableColumn id="2" name="Inception" dataDxfId="31">
      <calculatedColumnFormula>SUM(C24:C31)/($C$2)</calculatedColumnFormula>
    </tableColumn>
    <tableColumn id="3" name="Elaboration" dataDxfId="30">
      <calculatedColumnFormula>SUM(D24:D31)/($C$2)</calculatedColumnFormula>
    </tableColumn>
    <tableColumn id="4" name="Construction" dataDxfId="29">
      <calculatedColumnFormula>SUM(E24:E31)/($C$2)</calculatedColumnFormula>
    </tableColumn>
    <tableColumn id="5" name="Transition" dataDxfId="28">
      <calculatedColumnFormula>SUM(F24:F31)/($C$2)</calculatedColumnFormula>
    </tableColumn>
  </tableColumns>
  <tableStyleInfo name="TableStyleDark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ersonalizado 5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92D05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68" workbookViewId="0">
      <selection activeCell="B89" sqref="B89"/>
    </sheetView>
  </sheetViews>
  <sheetFormatPr baseColWidth="10" defaultColWidth="14.42578125" defaultRowHeight="15.75" customHeight="1"/>
  <cols>
    <col min="2" max="2" width="43.7109375" customWidth="1"/>
    <col min="3" max="3" width="18.42578125" customWidth="1"/>
    <col min="5" max="5" width="21.42578125" customWidth="1"/>
    <col min="7" max="7" width="18.7109375" customWidth="1"/>
  </cols>
  <sheetData>
    <row r="1" spans="1:9" ht="12.75">
      <c r="A1" s="1"/>
      <c r="B1" s="1"/>
      <c r="C1" s="1"/>
      <c r="D1" s="1"/>
      <c r="E1" s="1"/>
      <c r="F1" s="1"/>
      <c r="G1" s="1"/>
      <c r="H1" s="1"/>
      <c r="I1" s="1"/>
    </row>
    <row r="2" spans="1:9" ht="31.5" customHeight="1">
      <c r="A2" s="2"/>
      <c r="B2" s="3" t="s">
        <v>0</v>
      </c>
      <c r="C2" s="4" t="s">
        <v>1</v>
      </c>
      <c r="D2" s="3">
        <f>E4*H4</f>
        <v>2636.2980000000002</v>
      </c>
      <c r="E2" s="3" t="s">
        <v>2</v>
      </c>
      <c r="F2" s="2"/>
      <c r="G2" s="2"/>
      <c r="H2" s="2"/>
      <c r="I2" s="2"/>
    </row>
    <row r="3" spans="1:9" ht="8.25" customHeight="1">
      <c r="A3" s="1"/>
      <c r="B3" s="1"/>
      <c r="C3" s="1"/>
      <c r="D3" s="1"/>
      <c r="E3" s="1"/>
      <c r="F3" s="1"/>
      <c r="G3" s="1"/>
      <c r="H3" s="1"/>
      <c r="I3" s="1"/>
    </row>
    <row r="4" spans="1:9" ht="25.5" customHeight="1">
      <c r="A4" s="1"/>
      <c r="B4" s="1"/>
      <c r="C4" s="1"/>
      <c r="D4" s="5" t="s">
        <v>3</v>
      </c>
      <c r="E4" s="154">
        <f>(E6+E7)*E8*E9</f>
        <v>117.1688</v>
      </c>
      <c r="F4" s="1"/>
      <c r="G4" s="5" t="s">
        <v>4</v>
      </c>
      <c r="H4" s="6">
        <f>15/2+15</f>
        <v>22.5</v>
      </c>
      <c r="I4" s="1"/>
    </row>
    <row r="5" spans="1:9" ht="6.75" customHeight="1">
      <c r="A5" s="1"/>
      <c r="B5" s="1"/>
      <c r="C5" s="1"/>
      <c r="D5" s="7"/>
      <c r="E5" s="7"/>
      <c r="F5" s="1"/>
      <c r="G5" s="1"/>
      <c r="H5" s="1"/>
      <c r="I5" s="1"/>
    </row>
    <row r="6" spans="1:9" ht="12.75">
      <c r="A6" s="1"/>
      <c r="B6" s="1"/>
      <c r="C6" s="1"/>
      <c r="D6" s="8" t="s">
        <v>5</v>
      </c>
      <c r="E6" s="9">
        <f>D67</f>
        <v>110</v>
      </c>
      <c r="F6" s="10"/>
      <c r="G6" s="1"/>
      <c r="H6" s="1"/>
      <c r="I6" s="1"/>
    </row>
    <row r="7" spans="1:9" ht="12.75">
      <c r="A7" s="1"/>
      <c r="B7" s="1"/>
      <c r="C7" s="155"/>
      <c r="D7" s="8" t="s">
        <v>6</v>
      </c>
      <c r="E7" s="9">
        <f>(C48)</f>
        <v>12</v>
      </c>
      <c r="F7" s="1"/>
      <c r="G7" s="1"/>
      <c r="H7" s="1"/>
      <c r="I7" s="1"/>
    </row>
    <row r="8" spans="1:9" ht="12.75">
      <c r="A8" s="1"/>
      <c r="B8" s="1"/>
      <c r="C8" s="1"/>
      <c r="D8" s="8" t="s">
        <v>7</v>
      </c>
      <c r="E8" s="9">
        <f>E26</f>
        <v>0.98</v>
      </c>
      <c r="F8" s="1"/>
      <c r="G8" s="1"/>
      <c r="H8" s="1"/>
      <c r="I8" s="1"/>
    </row>
    <row r="9" spans="1:9" ht="12.75">
      <c r="A9" s="1"/>
      <c r="B9" s="1"/>
      <c r="C9" s="1"/>
      <c r="D9" s="8" t="s">
        <v>8</v>
      </c>
      <c r="E9" s="9">
        <f>E38</f>
        <v>0.98</v>
      </c>
      <c r="F9" s="1"/>
      <c r="G9" s="1"/>
      <c r="H9" s="1"/>
      <c r="I9" s="1"/>
    </row>
    <row r="10" spans="1:9" ht="12.75">
      <c r="A10" s="1"/>
      <c r="B10" s="1"/>
      <c r="C10" s="1"/>
      <c r="D10" s="1"/>
      <c r="E10" s="1"/>
      <c r="F10" s="1"/>
      <c r="G10" s="1"/>
      <c r="H10" s="1"/>
      <c r="I10" s="1"/>
    </row>
    <row r="11" spans="1:9" ht="12.75">
      <c r="A11" s="1"/>
      <c r="B11" s="1"/>
      <c r="C11" s="1"/>
      <c r="D11" s="1"/>
      <c r="E11" s="1"/>
      <c r="F11" s="1"/>
      <c r="G11" s="1"/>
      <c r="H11" s="1"/>
      <c r="I11" s="1"/>
    </row>
    <row r="12" spans="1:9" ht="21" customHeight="1">
      <c r="A12" s="1"/>
      <c r="B12" s="11" t="s">
        <v>9</v>
      </c>
      <c r="C12" s="11"/>
      <c r="D12" s="11"/>
      <c r="E12" s="11"/>
      <c r="F12" s="1"/>
      <c r="G12" s="1"/>
      <c r="H12" s="1"/>
      <c r="I12" s="1"/>
    </row>
    <row r="13" spans="1:9">
      <c r="A13" s="1"/>
      <c r="B13" s="142" t="s">
        <v>10</v>
      </c>
      <c r="C13" s="143" t="s">
        <v>11</v>
      </c>
      <c r="D13" s="143" t="s">
        <v>12</v>
      </c>
      <c r="E13" s="143" t="s">
        <v>13</v>
      </c>
      <c r="F13" s="1"/>
      <c r="G13" s="1"/>
      <c r="H13" s="1"/>
      <c r="I13" s="1"/>
    </row>
    <row r="14" spans="1:9" ht="15">
      <c r="A14" s="1"/>
      <c r="B14" s="130" t="s">
        <v>14</v>
      </c>
      <c r="C14" s="130">
        <v>1</v>
      </c>
      <c r="D14" s="130">
        <v>5</v>
      </c>
      <c r="E14" s="130">
        <f t="shared" ref="E14:E25" si="0">C14*D14</f>
        <v>5</v>
      </c>
      <c r="F14" s="1"/>
      <c r="G14" s="1"/>
      <c r="H14" s="1"/>
      <c r="I14" s="1"/>
    </row>
    <row r="15" spans="1:9" ht="15">
      <c r="A15" s="1"/>
      <c r="B15" s="130" t="s">
        <v>15</v>
      </c>
      <c r="C15" s="130">
        <v>2</v>
      </c>
      <c r="D15" s="130">
        <v>3</v>
      </c>
      <c r="E15" s="130">
        <f t="shared" si="0"/>
        <v>6</v>
      </c>
      <c r="F15" s="1"/>
      <c r="G15" s="1"/>
      <c r="H15" s="1"/>
      <c r="I15" s="1"/>
    </row>
    <row r="16" spans="1:9" ht="15">
      <c r="A16" s="1"/>
      <c r="B16" s="130" t="s">
        <v>16</v>
      </c>
      <c r="C16" s="130">
        <v>2</v>
      </c>
      <c r="D16" s="130">
        <v>5</v>
      </c>
      <c r="E16" s="130">
        <f t="shared" si="0"/>
        <v>10</v>
      </c>
      <c r="F16" s="1"/>
      <c r="G16" s="1"/>
      <c r="H16" s="1"/>
      <c r="I16" s="1"/>
    </row>
    <row r="17" spans="1:9" ht="15">
      <c r="A17" s="1"/>
      <c r="B17" s="130" t="s">
        <v>17</v>
      </c>
      <c r="C17" s="130">
        <v>0.5</v>
      </c>
      <c r="D17" s="130">
        <v>1</v>
      </c>
      <c r="E17" s="130">
        <f t="shared" si="0"/>
        <v>0.5</v>
      </c>
      <c r="F17" s="1"/>
      <c r="G17" s="1"/>
      <c r="H17" s="1"/>
      <c r="I17" s="1"/>
    </row>
    <row r="18" spans="1:9" ht="15">
      <c r="A18" s="1"/>
      <c r="B18" s="130" t="s">
        <v>18</v>
      </c>
      <c r="C18" s="130">
        <v>1</v>
      </c>
      <c r="D18" s="130">
        <v>4</v>
      </c>
      <c r="E18" s="130">
        <f t="shared" si="0"/>
        <v>4</v>
      </c>
      <c r="F18" s="1"/>
      <c r="G18" s="1"/>
      <c r="H18" s="1"/>
      <c r="I18" s="1"/>
    </row>
    <row r="19" spans="1:9" ht="15">
      <c r="A19" s="1"/>
      <c r="B19" s="130" t="s">
        <v>19</v>
      </c>
      <c r="C19" s="130">
        <v>-1</v>
      </c>
      <c r="D19" s="130">
        <v>5</v>
      </c>
      <c r="E19" s="130">
        <f t="shared" si="0"/>
        <v>-5</v>
      </c>
      <c r="F19" s="1"/>
      <c r="G19" s="1"/>
      <c r="H19" s="1"/>
      <c r="I19" s="1"/>
    </row>
    <row r="20" spans="1:9" ht="15">
      <c r="A20" s="1"/>
      <c r="B20" s="130" t="s">
        <v>20</v>
      </c>
      <c r="C20" s="130">
        <v>0.5</v>
      </c>
      <c r="D20" s="130">
        <v>5</v>
      </c>
      <c r="E20" s="130">
        <f t="shared" si="0"/>
        <v>2.5</v>
      </c>
      <c r="F20" s="1"/>
      <c r="G20" s="1"/>
      <c r="H20" s="1"/>
      <c r="I20" s="1"/>
    </row>
    <row r="21" spans="1:9" ht="15">
      <c r="A21" s="1"/>
      <c r="B21" s="130" t="s">
        <v>21</v>
      </c>
      <c r="C21" s="130">
        <v>0.5</v>
      </c>
      <c r="D21" s="130">
        <v>4</v>
      </c>
      <c r="E21" s="130">
        <f t="shared" si="0"/>
        <v>2</v>
      </c>
      <c r="F21" s="1"/>
      <c r="G21" s="1"/>
      <c r="H21" s="1"/>
      <c r="I21" s="1"/>
    </row>
    <row r="22" spans="1:9" ht="15">
      <c r="A22" s="1"/>
      <c r="B22" s="130" t="s">
        <v>22</v>
      </c>
      <c r="C22" s="130">
        <v>2</v>
      </c>
      <c r="D22" s="130">
        <v>3</v>
      </c>
      <c r="E22" s="130">
        <f t="shared" si="0"/>
        <v>6</v>
      </c>
      <c r="F22" s="1"/>
      <c r="G22" s="1"/>
      <c r="H22" s="1"/>
      <c r="I22" s="1"/>
    </row>
    <row r="23" spans="1:9" ht="15">
      <c r="A23" s="1"/>
      <c r="B23" s="130" t="s">
        <v>23</v>
      </c>
      <c r="C23" s="130">
        <v>1</v>
      </c>
      <c r="D23" s="130">
        <v>5</v>
      </c>
      <c r="E23" s="130">
        <f t="shared" si="0"/>
        <v>5</v>
      </c>
      <c r="F23" s="1"/>
      <c r="G23" s="1"/>
      <c r="H23" s="1"/>
      <c r="I23" s="1"/>
    </row>
    <row r="24" spans="1:9" ht="15">
      <c r="A24" s="1"/>
      <c r="B24" s="130" t="s">
        <v>24</v>
      </c>
      <c r="C24" s="130">
        <v>1</v>
      </c>
      <c r="D24" s="130">
        <v>5</v>
      </c>
      <c r="E24" s="130">
        <f t="shared" si="0"/>
        <v>5</v>
      </c>
      <c r="F24" s="1"/>
      <c r="G24" s="1"/>
      <c r="H24" s="1"/>
      <c r="I24" s="1"/>
    </row>
    <row r="25" spans="1:9" ht="15">
      <c r="A25" s="1"/>
      <c r="B25" s="130" t="s">
        <v>25</v>
      </c>
      <c r="C25" s="130">
        <v>-1</v>
      </c>
      <c r="D25" s="130">
        <v>3</v>
      </c>
      <c r="E25" s="130">
        <f t="shared" si="0"/>
        <v>-3</v>
      </c>
      <c r="F25" s="1"/>
      <c r="G25" s="1"/>
      <c r="H25" s="1"/>
      <c r="I25" s="1"/>
    </row>
    <row r="26" spans="1:9" ht="15">
      <c r="A26" s="1"/>
      <c r="B26" s="1"/>
      <c r="C26" s="12"/>
      <c r="D26" s="150" t="s">
        <v>7</v>
      </c>
      <c r="E26" s="150">
        <f>0.6+SUM(E13:E25)/100</f>
        <v>0.98</v>
      </c>
      <c r="F26" s="1"/>
      <c r="G26" s="1"/>
      <c r="H26" s="1"/>
      <c r="I26" s="1"/>
    </row>
    <row r="27" spans="1:9" ht="12.75">
      <c r="A27" s="1"/>
      <c r="B27" s="1"/>
      <c r="C27" s="1"/>
      <c r="D27" s="1"/>
      <c r="E27" s="1"/>
      <c r="F27" s="1"/>
      <c r="G27" s="1"/>
      <c r="H27" s="1"/>
      <c r="I27" s="1"/>
    </row>
    <row r="28" spans="1:9" ht="28.5" customHeight="1">
      <c r="A28" s="1"/>
      <c r="B28" s="11" t="s">
        <v>26</v>
      </c>
      <c r="C28" s="11"/>
      <c r="D28" s="11"/>
      <c r="E28" s="11"/>
      <c r="F28" s="1"/>
      <c r="G28" s="1"/>
      <c r="H28" s="1"/>
      <c r="I28" s="1"/>
    </row>
    <row r="29" spans="1:9">
      <c r="A29" s="1"/>
      <c r="B29" s="142" t="s">
        <v>27</v>
      </c>
      <c r="C29" s="143" t="s">
        <v>11</v>
      </c>
      <c r="D29" s="143" t="s">
        <v>28</v>
      </c>
      <c r="E29" s="143" t="s">
        <v>29</v>
      </c>
      <c r="F29" s="1"/>
      <c r="G29" s="1"/>
      <c r="H29" s="1"/>
      <c r="I29" s="1"/>
    </row>
    <row r="30" spans="1:9" ht="15">
      <c r="A30" s="1"/>
      <c r="B30" s="130" t="s">
        <v>30</v>
      </c>
      <c r="C30" s="130">
        <v>0.5</v>
      </c>
      <c r="D30" s="130">
        <v>3</v>
      </c>
      <c r="E30" s="130">
        <f t="shared" ref="E30:E37" si="1">(C30*D30)</f>
        <v>1.5</v>
      </c>
      <c r="F30" s="1"/>
      <c r="G30" s="1"/>
      <c r="H30" s="1"/>
      <c r="I30" s="1"/>
    </row>
    <row r="31" spans="1:9" ht="15">
      <c r="A31" s="1"/>
      <c r="B31" s="130" t="s">
        <v>31</v>
      </c>
      <c r="C31" s="130">
        <v>-1</v>
      </c>
      <c r="D31" s="130">
        <v>2</v>
      </c>
      <c r="E31" s="130">
        <f t="shared" si="1"/>
        <v>-2</v>
      </c>
      <c r="F31" s="1"/>
      <c r="G31" s="1"/>
      <c r="H31" s="1"/>
      <c r="I31" s="1"/>
    </row>
    <row r="32" spans="1:9" ht="15">
      <c r="A32" s="1"/>
      <c r="B32" s="130" t="s">
        <v>32</v>
      </c>
      <c r="C32" s="130">
        <v>2</v>
      </c>
      <c r="D32" s="130">
        <v>3</v>
      </c>
      <c r="E32" s="130">
        <f t="shared" si="1"/>
        <v>6</v>
      </c>
      <c r="F32" s="1"/>
      <c r="G32" s="1"/>
      <c r="H32" s="1"/>
      <c r="I32" s="1"/>
    </row>
    <row r="33" spans="1:9" ht="15">
      <c r="A33" s="1"/>
      <c r="B33" s="130" t="s">
        <v>33</v>
      </c>
      <c r="C33" s="130">
        <v>0.5</v>
      </c>
      <c r="D33" s="130">
        <v>3</v>
      </c>
      <c r="E33" s="130">
        <f t="shared" si="1"/>
        <v>1.5</v>
      </c>
      <c r="F33" s="1"/>
      <c r="G33" s="1"/>
      <c r="H33" s="1"/>
      <c r="I33" s="1"/>
    </row>
    <row r="34" spans="1:9" ht="15">
      <c r="A34" s="1"/>
      <c r="B34" s="130" t="s">
        <v>34</v>
      </c>
      <c r="C34" s="130">
        <v>1</v>
      </c>
      <c r="D34" s="130">
        <v>3</v>
      </c>
      <c r="E34" s="130">
        <f t="shared" si="1"/>
        <v>3</v>
      </c>
      <c r="F34" s="1"/>
      <c r="G34" s="1"/>
      <c r="H34" s="1"/>
      <c r="I34" s="1"/>
    </row>
    <row r="35" spans="1:9" ht="15">
      <c r="A35" s="1"/>
      <c r="B35" s="130" t="s">
        <v>35</v>
      </c>
      <c r="C35" s="130">
        <v>1.5</v>
      </c>
      <c r="D35" s="130">
        <v>2</v>
      </c>
      <c r="E35" s="130">
        <f t="shared" si="1"/>
        <v>3</v>
      </c>
      <c r="F35" s="1"/>
      <c r="G35" s="1"/>
      <c r="H35" s="1"/>
      <c r="I35" s="1"/>
    </row>
    <row r="36" spans="1:9" ht="15">
      <c r="A36" s="1"/>
      <c r="B36" s="130" t="s">
        <v>36</v>
      </c>
      <c r="C36" s="130">
        <v>1</v>
      </c>
      <c r="D36" s="130">
        <v>2</v>
      </c>
      <c r="E36" s="130">
        <f t="shared" si="1"/>
        <v>2</v>
      </c>
      <c r="F36" s="1"/>
      <c r="G36" s="1"/>
      <c r="H36" s="1"/>
      <c r="I36" s="1"/>
    </row>
    <row r="37" spans="1:9" ht="15">
      <c r="A37" s="1"/>
      <c r="B37" s="130" t="s">
        <v>37</v>
      </c>
      <c r="C37" s="130">
        <v>-1</v>
      </c>
      <c r="D37" s="130">
        <v>1</v>
      </c>
      <c r="E37" s="130">
        <f t="shared" si="1"/>
        <v>-1</v>
      </c>
      <c r="F37" s="1"/>
      <c r="G37" s="1"/>
      <c r="H37" s="1"/>
      <c r="I37" s="1"/>
    </row>
    <row r="38" spans="1:9" ht="15">
      <c r="A38" s="1"/>
      <c r="B38" s="13"/>
      <c r="C38" s="12"/>
      <c r="D38" s="153" t="s">
        <v>8</v>
      </c>
      <c r="E38" s="153">
        <f>1.4+(-0.03*SUM(E30:E37))</f>
        <v>0.98</v>
      </c>
      <c r="F38" s="1"/>
      <c r="G38" s="1"/>
      <c r="H38" s="1"/>
      <c r="I38" s="1"/>
    </row>
    <row r="39" spans="1:9" ht="12.75">
      <c r="A39" s="1"/>
      <c r="B39" s="1"/>
      <c r="C39" s="1"/>
      <c r="D39" s="1"/>
      <c r="E39" s="1"/>
      <c r="F39" s="1"/>
      <c r="G39" s="1"/>
      <c r="H39" s="1"/>
      <c r="I39" s="1"/>
    </row>
    <row r="40" spans="1:9" ht="28.5" customHeight="1">
      <c r="A40" s="1"/>
      <c r="B40" s="11" t="s">
        <v>38</v>
      </c>
      <c r="C40" s="11"/>
      <c r="D40" s="1"/>
      <c r="E40" s="1"/>
      <c r="F40" s="1"/>
      <c r="G40" s="1"/>
      <c r="H40" s="1"/>
      <c r="I40" s="1"/>
    </row>
    <row r="41" spans="1:9">
      <c r="A41" s="1"/>
      <c r="B41" s="142" t="s">
        <v>39</v>
      </c>
      <c r="C41" s="143" t="s">
        <v>40</v>
      </c>
      <c r="D41" s="1"/>
      <c r="E41" s="1"/>
      <c r="F41" s="1"/>
      <c r="G41" s="1"/>
      <c r="H41" s="1"/>
      <c r="I41" s="1"/>
    </row>
    <row r="42" spans="1:9" ht="15">
      <c r="A42" s="1"/>
      <c r="B42" s="130" t="s">
        <v>41</v>
      </c>
      <c r="C42" s="130">
        <v>1</v>
      </c>
      <c r="D42" s="1"/>
      <c r="E42" s="1"/>
      <c r="F42" s="1"/>
      <c r="G42" s="1"/>
      <c r="H42" s="1"/>
      <c r="I42" s="1"/>
    </row>
    <row r="43" spans="1:9" ht="15">
      <c r="A43" s="1"/>
      <c r="B43" s="130" t="s">
        <v>42</v>
      </c>
      <c r="C43" s="130">
        <v>1</v>
      </c>
      <c r="D43" s="1"/>
      <c r="E43" s="1"/>
      <c r="F43" s="1"/>
      <c r="G43" s="1"/>
      <c r="H43" s="1"/>
      <c r="I43" s="1"/>
    </row>
    <row r="44" spans="1:9" ht="15">
      <c r="A44" s="1"/>
      <c r="B44" s="130" t="s">
        <v>43</v>
      </c>
      <c r="C44" s="130">
        <v>3</v>
      </c>
      <c r="D44" s="1"/>
      <c r="E44" s="1"/>
      <c r="F44" s="1"/>
      <c r="G44" s="1"/>
      <c r="H44" s="1"/>
      <c r="I44" s="1"/>
    </row>
    <row r="45" spans="1:9" ht="15">
      <c r="A45" s="1"/>
      <c r="B45" s="130" t="s">
        <v>44</v>
      </c>
      <c r="C45" s="130">
        <v>3</v>
      </c>
      <c r="D45" s="1"/>
      <c r="E45" s="1"/>
      <c r="F45" s="1"/>
      <c r="G45" s="1"/>
      <c r="H45" s="1"/>
      <c r="I45" s="1"/>
    </row>
    <row r="46" spans="1:9" ht="15">
      <c r="A46" s="1"/>
      <c r="B46" s="130" t="s">
        <v>45</v>
      </c>
      <c r="C46" s="130">
        <v>3</v>
      </c>
      <c r="D46" s="1"/>
      <c r="E46" s="1"/>
      <c r="F46" s="1"/>
      <c r="G46" s="1"/>
      <c r="H46" s="1"/>
      <c r="I46" s="1"/>
    </row>
    <row r="47" spans="1:9" ht="15">
      <c r="A47" s="1"/>
      <c r="B47" s="130" t="s">
        <v>46</v>
      </c>
      <c r="C47" s="130">
        <v>1</v>
      </c>
      <c r="D47" s="1"/>
      <c r="E47" s="1"/>
      <c r="F47" s="1"/>
      <c r="G47" s="1"/>
      <c r="H47" s="1"/>
      <c r="I47" s="1"/>
    </row>
    <row r="48" spans="1:9">
      <c r="A48" s="1"/>
      <c r="B48" s="151" t="s">
        <v>6</v>
      </c>
      <c r="C48" s="152">
        <f>SUM(C42:C47)</f>
        <v>12</v>
      </c>
      <c r="D48" s="1"/>
      <c r="E48" s="1"/>
      <c r="F48" s="1"/>
      <c r="G48" s="1"/>
      <c r="H48" s="1"/>
      <c r="I48" s="1"/>
    </row>
    <row r="49" spans="1:9" ht="14.25">
      <c r="A49" s="1"/>
      <c r="B49" s="14"/>
      <c r="C49" s="12"/>
      <c r="D49" s="15"/>
      <c r="E49" s="1"/>
      <c r="F49" s="1"/>
      <c r="G49" s="1"/>
      <c r="H49" s="1"/>
      <c r="I49" s="1"/>
    </row>
    <row r="50" spans="1:9" ht="30.75" customHeight="1">
      <c r="A50" s="1"/>
      <c r="B50" s="11" t="s">
        <v>47</v>
      </c>
      <c r="C50" s="11"/>
      <c r="D50" s="11"/>
      <c r="E50" s="1"/>
      <c r="F50" s="1"/>
      <c r="G50" s="1"/>
      <c r="H50" s="1"/>
      <c r="I50" s="1"/>
    </row>
    <row r="51" spans="1:9">
      <c r="A51" s="1"/>
      <c r="B51" s="142" t="s">
        <v>48</v>
      </c>
      <c r="C51" s="143" t="s">
        <v>49</v>
      </c>
      <c r="D51" s="143" t="s">
        <v>11</v>
      </c>
      <c r="E51" s="1"/>
      <c r="F51" s="1"/>
      <c r="G51" s="1"/>
      <c r="H51" s="1"/>
      <c r="I51" s="1"/>
    </row>
    <row r="52" spans="1:9" ht="15">
      <c r="A52" s="1"/>
      <c r="B52" s="130" t="s">
        <v>50</v>
      </c>
      <c r="C52" s="148" t="s">
        <v>51</v>
      </c>
      <c r="D52" s="130">
        <f t="shared" ref="D52:D66" si="2">IF(C52 = "Simple", 5, IF(C52 = "Mig", 10, 15))</f>
        <v>5</v>
      </c>
      <c r="E52" s="1"/>
      <c r="F52" s="1"/>
      <c r="G52" s="1"/>
      <c r="H52" s="1"/>
      <c r="I52" s="1"/>
    </row>
    <row r="53" spans="1:9" ht="15">
      <c r="A53" s="1"/>
      <c r="B53" s="130" t="s">
        <v>52</v>
      </c>
      <c r="C53" s="148" t="s">
        <v>51</v>
      </c>
      <c r="D53" s="130">
        <f t="shared" si="2"/>
        <v>5</v>
      </c>
      <c r="E53" s="1"/>
      <c r="F53" s="1"/>
      <c r="G53" s="1"/>
      <c r="H53" s="1"/>
      <c r="I53" s="1"/>
    </row>
    <row r="54" spans="1:9" ht="15">
      <c r="A54" s="1"/>
      <c r="B54" s="130" t="s">
        <v>53</v>
      </c>
      <c r="C54" s="148" t="s">
        <v>54</v>
      </c>
      <c r="D54" s="130">
        <f t="shared" si="2"/>
        <v>10</v>
      </c>
      <c r="E54" s="1"/>
      <c r="F54" s="1"/>
      <c r="G54" s="1"/>
      <c r="H54" s="1"/>
      <c r="I54" s="1"/>
    </row>
    <row r="55" spans="1:9" ht="15">
      <c r="A55" s="1"/>
      <c r="B55" s="130" t="s">
        <v>55</v>
      </c>
      <c r="C55" s="148" t="s">
        <v>51</v>
      </c>
      <c r="D55" s="130">
        <f t="shared" si="2"/>
        <v>5</v>
      </c>
      <c r="E55" s="1"/>
      <c r="F55" s="1"/>
      <c r="G55" s="1"/>
      <c r="H55" s="1"/>
      <c r="I55" s="1"/>
    </row>
    <row r="56" spans="1:9" ht="15">
      <c r="A56" s="1"/>
      <c r="B56" s="130" t="s">
        <v>56</v>
      </c>
      <c r="C56" s="148" t="s">
        <v>51</v>
      </c>
      <c r="D56" s="130">
        <f t="shared" si="2"/>
        <v>5</v>
      </c>
      <c r="E56" s="1"/>
      <c r="F56" s="1"/>
      <c r="G56" s="1"/>
      <c r="H56" s="1"/>
      <c r="I56" s="1"/>
    </row>
    <row r="57" spans="1:9" ht="15">
      <c r="A57" s="1"/>
      <c r="B57" s="130" t="s">
        <v>57</v>
      </c>
      <c r="C57" s="148" t="s">
        <v>51</v>
      </c>
      <c r="D57" s="130">
        <f t="shared" si="2"/>
        <v>5</v>
      </c>
      <c r="E57" s="1"/>
      <c r="F57" s="1"/>
      <c r="G57" s="1"/>
      <c r="H57" s="1"/>
      <c r="I57" s="1"/>
    </row>
    <row r="58" spans="1:9" ht="15">
      <c r="A58" s="1"/>
      <c r="B58" s="130" t="s">
        <v>58</v>
      </c>
      <c r="C58" s="148" t="s">
        <v>51</v>
      </c>
      <c r="D58" s="130">
        <f t="shared" si="2"/>
        <v>5</v>
      </c>
      <c r="E58" s="1"/>
      <c r="F58" s="1"/>
      <c r="G58" s="1"/>
      <c r="H58" s="1"/>
      <c r="I58" s="1"/>
    </row>
    <row r="59" spans="1:9" ht="15">
      <c r="A59" s="1"/>
      <c r="B59" s="130" t="s">
        <v>59</v>
      </c>
      <c r="C59" s="148" t="s">
        <v>54</v>
      </c>
      <c r="D59" s="130">
        <f t="shared" si="2"/>
        <v>10</v>
      </c>
      <c r="E59" s="1"/>
      <c r="F59" s="1"/>
      <c r="G59" s="1"/>
      <c r="H59" s="1"/>
      <c r="I59" s="1"/>
    </row>
    <row r="60" spans="1:9" ht="15">
      <c r="A60" s="1"/>
      <c r="B60" s="130" t="s">
        <v>60</v>
      </c>
      <c r="C60" s="148" t="s">
        <v>51</v>
      </c>
      <c r="D60" s="130">
        <f t="shared" si="2"/>
        <v>5</v>
      </c>
      <c r="E60" s="1"/>
      <c r="F60" s="1"/>
      <c r="G60" s="1"/>
      <c r="H60" s="1"/>
      <c r="I60" s="1"/>
    </row>
    <row r="61" spans="1:9" ht="15">
      <c r="A61" s="1"/>
      <c r="B61" s="130" t="s">
        <v>61</v>
      </c>
      <c r="C61" s="148" t="s">
        <v>51</v>
      </c>
      <c r="D61" s="130">
        <f t="shared" si="2"/>
        <v>5</v>
      </c>
      <c r="E61" s="1"/>
      <c r="F61" s="1"/>
      <c r="G61" s="1"/>
      <c r="H61" s="1"/>
      <c r="I61" s="1"/>
    </row>
    <row r="62" spans="1:9" ht="15">
      <c r="A62" s="1"/>
      <c r="B62" s="130" t="s">
        <v>62</v>
      </c>
      <c r="C62" s="148" t="s">
        <v>63</v>
      </c>
      <c r="D62" s="130">
        <f t="shared" si="2"/>
        <v>15</v>
      </c>
      <c r="E62" s="1"/>
      <c r="F62" s="1"/>
      <c r="G62" s="1"/>
      <c r="H62" s="1"/>
      <c r="I62" s="1"/>
    </row>
    <row r="63" spans="1:9" ht="15">
      <c r="A63" s="1"/>
      <c r="B63" s="130" t="s">
        <v>64</v>
      </c>
      <c r="C63" s="148" t="s">
        <v>54</v>
      </c>
      <c r="D63" s="130">
        <f t="shared" si="2"/>
        <v>10</v>
      </c>
      <c r="E63" s="1"/>
      <c r="F63" s="1"/>
      <c r="G63" s="1"/>
      <c r="H63" s="1"/>
      <c r="I63" s="1"/>
    </row>
    <row r="64" spans="1:9" ht="15">
      <c r="A64" s="1"/>
      <c r="B64" s="130" t="s">
        <v>65</v>
      </c>
      <c r="C64" s="148" t="s">
        <v>54</v>
      </c>
      <c r="D64" s="130">
        <f t="shared" si="2"/>
        <v>10</v>
      </c>
      <c r="E64" s="1"/>
      <c r="F64" s="1"/>
      <c r="G64" s="1"/>
      <c r="H64" s="1"/>
      <c r="I64" s="1"/>
    </row>
    <row r="65" spans="1:9" ht="15">
      <c r="A65" s="1"/>
      <c r="B65" s="130" t="s">
        <v>66</v>
      </c>
      <c r="C65" s="148" t="s">
        <v>54</v>
      </c>
      <c r="D65" s="130">
        <f t="shared" si="2"/>
        <v>10</v>
      </c>
      <c r="E65" s="1"/>
      <c r="F65" s="1"/>
      <c r="G65" s="1"/>
      <c r="H65" s="1"/>
      <c r="I65" s="1"/>
    </row>
    <row r="66" spans="1:9" ht="15">
      <c r="A66" s="1"/>
      <c r="B66" s="130" t="s">
        <v>67</v>
      </c>
      <c r="C66" s="148" t="s">
        <v>51</v>
      </c>
      <c r="D66" s="130">
        <f t="shared" si="2"/>
        <v>5</v>
      </c>
      <c r="E66" s="1"/>
      <c r="F66" s="1"/>
      <c r="G66" s="1"/>
      <c r="H66" s="1"/>
      <c r="I66" s="1"/>
    </row>
    <row r="67" spans="1:9">
      <c r="A67" s="1"/>
      <c r="B67" s="16"/>
      <c r="C67" s="149" t="s">
        <v>5</v>
      </c>
      <c r="D67" s="149">
        <f>SUM(D51:D66)</f>
        <v>110</v>
      </c>
      <c r="E67" s="1"/>
      <c r="F67" s="1"/>
      <c r="G67" s="1"/>
      <c r="H67" s="1"/>
      <c r="I67" s="1"/>
    </row>
    <row r="68" spans="1:9" ht="15">
      <c r="A68" s="1"/>
      <c r="B68" s="16"/>
      <c r="C68" s="17"/>
      <c r="D68" s="18"/>
      <c r="E68" s="1"/>
      <c r="F68" s="1"/>
      <c r="G68" s="1"/>
      <c r="H68" s="1"/>
      <c r="I68" s="1"/>
    </row>
    <row r="69" spans="1:9" ht="12.75">
      <c r="A69" s="1"/>
      <c r="B69" s="1"/>
      <c r="C69" s="1"/>
      <c r="D69" s="1"/>
      <c r="E69" s="1"/>
      <c r="F69" s="1"/>
      <c r="G69" s="1"/>
      <c r="H69" s="1"/>
      <c r="I69" s="1"/>
    </row>
    <row r="73" spans="1:9" ht="21" customHeight="1"/>
    <row r="74" spans="1:9" ht="21" customHeight="1"/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B1" sqref="B1"/>
    </sheetView>
  </sheetViews>
  <sheetFormatPr baseColWidth="10" defaultColWidth="14.42578125" defaultRowHeight="15.75" customHeight="1"/>
  <cols>
    <col min="2" max="2" width="41.85546875" customWidth="1"/>
    <col min="3" max="3" width="19.42578125" customWidth="1"/>
    <col min="4" max="4" width="20.7109375" customWidth="1"/>
    <col min="5" max="5" width="20.28515625" customWidth="1"/>
    <col min="6" max="6" width="20.42578125" customWidth="1"/>
    <col min="7" max="7" width="24" customWidth="1"/>
    <col min="8" max="8" width="21.85546875" customWidth="1"/>
    <col min="9" max="9" width="20.42578125" customWidth="1"/>
    <col min="10" max="10" width="25.85546875" customWidth="1"/>
  </cols>
  <sheetData>
    <row r="1" spans="1:10" ht="24" customHeight="1">
      <c r="A1" s="19"/>
      <c r="B1" s="20" t="s">
        <v>68</v>
      </c>
      <c r="C1" s="19"/>
      <c r="D1" s="19"/>
      <c r="E1" s="19"/>
      <c r="F1" s="19"/>
      <c r="G1" s="19"/>
      <c r="H1" s="19"/>
      <c r="I1" s="19"/>
      <c r="J1" s="19"/>
    </row>
    <row r="2" spans="1:10" ht="21" customHeight="1">
      <c r="A2" s="1"/>
      <c r="B2" s="21" t="s">
        <v>69</v>
      </c>
      <c r="C2" s="3">
        <v>2636.3</v>
      </c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22"/>
      <c r="C3" s="22"/>
      <c r="D3" s="22"/>
      <c r="E3" s="22"/>
      <c r="F3" s="22"/>
      <c r="G3" s="22"/>
      <c r="H3" s="1"/>
      <c r="I3" s="1"/>
      <c r="J3" s="1"/>
    </row>
    <row r="4" spans="1:10" ht="15.75" customHeight="1">
      <c r="A4" s="1"/>
      <c r="B4" s="22"/>
      <c r="C4" s="22"/>
      <c r="D4" s="22"/>
      <c r="E4" s="22"/>
      <c r="F4" s="22"/>
      <c r="G4" s="22"/>
      <c r="H4" s="1"/>
      <c r="I4" s="1"/>
      <c r="J4" s="1"/>
    </row>
    <row r="5" spans="1:10">
      <c r="A5" s="1"/>
      <c r="B5" s="127" t="s">
        <v>162</v>
      </c>
      <c r="C5" s="128" t="s">
        <v>70</v>
      </c>
      <c r="D5" s="128" t="s">
        <v>71</v>
      </c>
      <c r="E5" s="128" t="s">
        <v>72</v>
      </c>
      <c r="F5" s="128" t="s">
        <v>73</v>
      </c>
      <c r="G5" s="22"/>
      <c r="H5" s="1"/>
      <c r="I5" s="1"/>
      <c r="J5" s="1"/>
    </row>
    <row r="6" spans="1:10">
      <c r="A6" s="1"/>
      <c r="B6" s="135" t="s">
        <v>74</v>
      </c>
      <c r="C6" s="145">
        <v>0.05</v>
      </c>
      <c r="D6" s="145">
        <v>0.25</v>
      </c>
      <c r="E6" s="145">
        <v>0.55000000000000004</v>
      </c>
      <c r="F6" s="145">
        <v>0.15</v>
      </c>
      <c r="G6" s="22"/>
      <c r="H6" s="1"/>
      <c r="I6" s="1"/>
      <c r="J6" s="1"/>
    </row>
    <row r="7" spans="1:10">
      <c r="A7" s="1"/>
      <c r="B7" s="135" t="s">
        <v>75</v>
      </c>
      <c r="C7" s="145">
        <v>0.1</v>
      </c>
      <c r="D7" s="145">
        <v>0.3</v>
      </c>
      <c r="E7" s="145">
        <v>0.45</v>
      </c>
      <c r="F7" s="145">
        <v>0.15</v>
      </c>
      <c r="G7" s="22"/>
      <c r="H7" s="1"/>
      <c r="I7" s="1"/>
      <c r="J7" s="1"/>
    </row>
    <row r="8" spans="1:10">
      <c r="A8" s="1"/>
      <c r="B8" s="24" t="s">
        <v>76</v>
      </c>
      <c r="C8" s="25">
        <f>C2*C7</f>
        <v>263.63000000000005</v>
      </c>
      <c r="D8" s="25">
        <f>D7*C2</f>
        <v>790.89</v>
      </c>
      <c r="E8" s="25">
        <f>E7*C2</f>
        <v>1186.335</v>
      </c>
      <c r="F8" s="25">
        <f>F7*C2</f>
        <v>395.44499999999999</v>
      </c>
      <c r="G8" s="22"/>
      <c r="H8" s="1"/>
      <c r="I8" s="1"/>
      <c r="J8" s="1"/>
    </row>
    <row r="9" spans="1:10" ht="15.75" customHeight="1">
      <c r="A9" s="1"/>
      <c r="B9" s="22"/>
      <c r="C9" s="22"/>
      <c r="D9" s="22"/>
      <c r="E9" s="22"/>
      <c r="F9" s="22"/>
      <c r="G9" s="22"/>
      <c r="H9" s="1"/>
      <c r="I9" s="1"/>
      <c r="J9" s="1"/>
    </row>
    <row r="10" spans="1:10" ht="15.75" customHeight="1">
      <c r="A10" s="1"/>
      <c r="B10" s="22"/>
      <c r="C10" s="22"/>
      <c r="D10" s="22"/>
      <c r="E10" s="22"/>
      <c r="F10" s="22"/>
      <c r="G10" s="22"/>
      <c r="H10" s="1"/>
      <c r="I10" s="1"/>
      <c r="J10" s="1"/>
    </row>
    <row r="11" spans="1:10">
      <c r="A11" s="1"/>
      <c r="B11" s="127" t="s">
        <v>86</v>
      </c>
      <c r="C11" s="128" t="s">
        <v>70</v>
      </c>
      <c r="D11" s="128" t="s">
        <v>71</v>
      </c>
      <c r="E11" s="128" t="s">
        <v>72</v>
      </c>
      <c r="F11" s="128" t="s">
        <v>73</v>
      </c>
      <c r="G11" s="22"/>
      <c r="H11" s="1"/>
      <c r="I11" s="1"/>
      <c r="J11" s="1"/>
    </row>
    <row r="12" spans="1:10" ht="15.75" customHeight="1">
      <c r="A12" s="1"/>
      <c r="B12" s="130" t="s">
        <v>77</v>
      </c>
      <c r="C12" s="137">
        <v>0.19</v>
      </c>
      <c r="D12" s="137">
        <v>0.12</v>
      </c>
      <c r="E12" s="137">
        <v>0.12</v>
      </c>
      <c r="F12" s="137">
        <v>0.6</v>
      </c>
      <c r="G12" s="22"/>
      <c r="H12" s="1"/>
      <c r="I12" s="1"/>
      <c r="J12" s="1"/>
    </row>
    <row r="13" spans="1:10" ht="15.75" customHeight="1">
      <c r="A13" s="1"/>
      <c r="B13" s="130" t="s">
        <v>78</v>
      </c>
      <c r="C13" s="137">
        <v>0.1</v>
      </c>
      <c r="D13" s="137">
        <v>0.15</v>
      </c>
      <c r="E13" s="137">
        <v>0.12</v>
      </c>
      <c r="F13" s="137">
        <f t="shared" ref="F13:F18" si="0">0.4/6</f>
        <v>6.6666666666666666E-2</v>
      </c>
      <c r="G13" s="22"/>
      <c r="H13" s="1"/>
      <c r="I13" s="1"/>
      <c r="J13" s="1"/>
    </row>
    <row r="14" spans="1:10" ht="15.75" customHeight="1">
      <c r="A14" s="1"/>
      <c r="B14" s="130" t="s">
        <v>79</v>
      </c>
      <c r="C14" s="137">
        <v>0.35</v>
      </c>
      <c r="D14" s="137">
        <v>0.25</v>
      </c>
      <c r="E14" s="137">
        <v>0.05</v>
      </c>
      <c r="F14" s="137">
        <f t="shared" si="0"/>
        <v>6.6666666666666666E-2</v>
      </c>
      <c r="G14" s="22"/>
      <c r="H14" s="1"/>
      <c r="I14" s="1"/>
      <c r="J14" s="1"/>
    </row>
    <row r="15" spans="1:10" ht="15.75" customHeight="1">
      <c r="A15" s="1"/>
      <c r="B15" s="130" t="s">
        <v>80</v>
      </c>
      <c r="C15" s="137">
        <v>0.03</v>
      </c>
      <c r="D15" s="137">
        <v>0.1</v>
      </c>
      <c r="E15" s="137">
        <v>7.0000000000000007E-2</v>
      </c>
      <c r="F15" s="137">
        <f t="shared" si="0"/>
        <v>6.6666666666666666E-2</v>
      </c>
      <c r="G15" s="22"/>
      <c r="H15" s="1"/>
      <c r="I15" s="1"/>
      <c r="J15" s="1"/>
    </row>
    <row r="16" spans="1:10" ht="15.75" customHeight="1">
      <c r="A16" s="1"/>
      <c r="B16" s="130" t="s">
        <v>81</v>
      </c>
      <c r="C16" s="137">
        <v>0.3</v>
      </c>
      <c r="D16" s="137">
        <v>0.17</v>
      </c>
      <c r="E16" s="137">
        <v>0.05</v>
      </c>
      <c r="F16" s="137">
        <f t="shared" si="0"/>
        <v>6.6666666666666666E-2</v>
      </c>
      <c r="G16" s="22"/>
      <c r="H16" s="1"/>
      <c r="I16" s="1"/>
      <c r="J16" s="1"/>
    </row>
    <row r="17" spans="1:10" ht="15.75" customHeight="1">
      <c r="A17" s="1"/>
      <c r="B17" s="130" t="s">
        <v>82</v>
      </c>
      <c r="C17" s="137">
        <v>0.03</v>
      </c>
      <c r="D17" s="137">
        <v>0.1</v>
      </c>
      <c r="E17" s="137">
        <v>0.12</v>
      </c>
      <c r="F17" s="137">
        <f t="shared" si="0"/>
        <v>6.6666666666666666E-2</v>
      </c>
      <c r="G17" s="22"/>
      <c r="H17" s="1"/>
      <c r="I17" s="1"/>
      <c r="J17" s="1"/>
    </row>
    <row r="18" spans="1:10" ht="15.75" customHeight="1">
      <c r="A18" s="1"/>
      <c r="B18" s="130" t="s">
        <v>83</v>
      </c>
      <c r="C18" s="137">
        <v>0</v>
      </c>
      <c r="D18" s="137">
        <v>0.08</v>
      </c>
      <c r="E18" s="137">
        <v>0.35</v>
      </c>
      <c r="F18" s="137">
        <f t="shared" si="0"/>
        <v>6.6666666666666666E-2</v>
      </c>
      <c r="G18" s="22"/>
      <c r="H18" s="1"/>
      <c r="I18" s="1"/>
      <c r="J18" s="1"/>
    </row>
    <row r="19" spans="1:10" ht="15.75" customHeight="1">
      <c r="A19" s="1"/>
      <c r="B19" s="130" t="s">
        <v>84</v>
      </c>
      <c r="C19" s="137">
        <v>0</v>
      </c>
      <c r="D19" s="137">
        <v>0.03</v>
      </c>
      <c r="E19" s="137">
        <v>0.12</v>
      </c>
      <c r="F19" s="137">
        <v>0</v>
      </c>
      <c r="G19" s="22"/>
      <c r="H19" s="1"/>
      <c r="I19" s="1"/>
      <c r="J19" s="1"/>
    </row>
    <row r="20" spans="1:10" ht="15.75" customHeight="1">
      <c r="A20" s="1"/>
      <c r="B20" s="26"/>
      <c r="C20" s="22"/>
      <c r="D20" s="22"/>
      <c r="E20" s="22"/>
      <c r="F20" s="22"/>
      <c r="G20" s="22"/>
      <c r="H20" s="1"/>
      <c r="I20" s="1"/>
      <c r="J20" s="1"/>
    </row>
    <row r="21" spans="1:10" ht="15.75" customHeight="1">
      <c r="A21" s="1"/>
      <c r="B21" s="26"/>
      <c r="C21" s="22"/>
      <c r="D21" s="22"/>
      <c r="E21" s="22"/>
      <c r="F21" s="22"/>
      <c r="G21" s="22"/>
      <c r="H21" s="1"/>
      <c r="I21" s="1"/>
      <c r="J21" s="1"/>
    </row>
    <row r="22" spans="1:10" ht="15.75" customHeight="1">
      <c r="A22" s="1"/>
      <c r="B22" s="27"/>
      <c r="C22" s="22"/>
      <c r="D22" s="22"/>
      <c r="E22" s="22"/>
      <c r="F22" s="22"/>
      <c r="G22" s="22"/>
      <c r="H22" s="1"/>
      <c r="I22" s="1"/>
      <c r="J22" s="1"/>
    </row>
    <row r="23" spans="1:10">
      <c r="A23" s="1"/>
      <c r="B23" s="127" t="s">
        <v>86</v>
      </c>
      <c r="C23" s="128" t="s">
        <v>70</v>
      </c>
      <c r="D23" s="128" t="s">
        <v>71</v>
      </c>
      <c r="E23" s="128" t="s">
        <v>72</v>
      </c>
      <c r="F23" s="128" t="s">
        <v>73</v>
      </c>
      <c r="G23" s="27"/>
      <c r="H23" s="1"/>
      <c r="I23" s="1"/>
      <c r="J23" s="1"/>
    </row>
    <row r="24" spans="1:10" ht="15">
      <c r="A24" s="1"/>
      <c r="B24" s="130" t="s">
        <v>77</v>
      </c>
      <c r="C24" s="129">
        <f t="shared" ref="C24:C31" si="1">C12*($C$2)*($C$7)</f>
        <v>50.089700000000008</v>
      </c>
      <c r="D24" s="129">
        <f t="shared" ref="D24:D31" si="2">D12*($C$2)*($D$7)</f>
        <v>94.90679999999999</v>
      </c>
      <c r="E24" s="129">
        <f t="shared" ref="E24:E31" si="3">E12*($C$2)*($E$7)</f>
        <v>142.36019999999999</v>
      </c>
      <c r="F24" s="129">
        <f t="shared" ref="F24:F31" si="4">F12*($C$2)*($F$7)</f>
        <v>237.267</v>
      </c>
      <c r="G24" s="28"/>
      <c r="H24" s="1"/>
      <c r="I24" s="1"/>
      <c r="J24" s="1"/>
    </row>
    <row r="25" spans="1:10" ht="15">
      <c r="A25" s="1"/>
      <c r="B25" s="130" t="s">
        <v>78</v>
      </c>
      <c r="C25" s="129">
        <f t="shared" si="1"/>
        <v>26.363000000000007</v>
      </c>
      <c r="D25" s="129">
        <f t="shared" si="2"/>
        <v>118.6335</v>
      </c>
      <c r="E25" s="129">
        <f t="shared" si="3"/>
        <v>142.36019999999999</v>
      </c>
      <c r="F25" s="129">
        <f t="shared" si="4"/>
        <v>26.363</v>
      </c>
      <c r="G25" s="28"/>
      <c r="H25" s="1"/>
      <c r="I25" s="1"/>
      <c r="J25" s="1"/>
    </row>
    <row r="26" spans="1:10" ht="15">
      <c r="A26" s="1"/>
      <c r="B26" s="130" t="s">
        <v>79</v>
      </c>
      <c r="C26" s="129">
        <f t="shared" si="1"/>
        <v>92.270500000000013</v>
      </c>
      <c r="D26" s="129">
        <f t="shared" si="2"/>
        <v>197.7225</v>
      </c>
      <c r="E26" s="129">
        <f t="shared" si="3"/>
        <v>59.316750000000013</v>
      </c>
      <c r="F26" s="129">
        <f t="shared" si="4"/>
        <v>26.363</v>
      </c>
      <c r="G26" s="28"/>
      <c r="H26" s="1"/>
      <c r="I26" s="1"/>
      <c r="J26" s="1"/>
    </row>
    <row r="27" spans="1:10" ht="15">
      <c r="A27" s="1"/>
      <c r="B27" s="130" t="s">
        <v>80</v>
      </c>
      <c r="C27" s="129">
        <f t="shared" si="1"/>
        <v>7.9089</v>
      </c>
      <c r="D27" s="129">
        <f t="shared" si="2"/>
        <v>79.089000000000013</v>
      </c>
      <c r="E27" s="129">
        <f t="shared" si="3"/>
        <v>83.043450000000007</v>
      </c>
      <c r="F27" s="129">
        <f t="shared" si="4"/>
        <v>26.363</v>
      </c>
      <c r="G27" s="28"/>
      <c r="H27" s="1"/>
      <c r="I27" s="1"/>
      <c r="J27" s="1"/>
    </row>
    <row r="28" spans="1:10" ht="15">
      <c r="A28" s="1"/>
      <c r="B28" s="130" t="s">
        <v>81</v>
      </c>
      <c r="C28" s="129">
        <f t="shared" si="1"/>
        <v>79.088999999999999</v>
      </c>
      <c r="D28" s="129">
        <f t="shared" si="2"/>
        <v>134.4513</v>
      </c>
      <c r="E28" s="129">
        <f t="shared" si="3"/>
        <v>59.316750000000013</v>
      </c>
      <c r="F28" s="129">
        <f t="shared" si="4"/>
        <v>26.363</v>
      </c>
      <c r="G28" s="28"/>
      <c r="H28" s="1"/>
      <c r="I28" s="1"/>
      <c r="J28" s="1"/>
    </row>
    <row r="29" spans="1:10" ht="15">
      <c r="A29" s="1"/>
      <c r="B29" s="130" t="s">
        <v>82</v>
      </c>
      <c r="C29" s="129">
        <f t="shared" si="1"/>
        <v>7.9089</v>
      </c>
      <c r="D29" s="129">
        <f t="shared" si="2"/>
        <v>79.089000000000013</v>
      </c>
      <c r="E29" s="129">
        <f t="shared" si="3"/>
        <v>142.36019999999999</v>
      </c>
      <c r="F29" s="129">
        <f t="shared" si="4"/>
        <v>26.363</v>
      </c>
      <c r="G29" s="28"/>
      <c r="H29" s="1"/>
      <c r="I29" s="1"/>
      <c r="J29" s="1"/>
    </row>
    <row r="30" spans="1:10" ht="15">
      <c r="A30" s="1"/>
      <c r="B30" s="130" t="s">
        <v>83</v>
      </c>
      <c r="C30" s="129">
        <f t="shared" si="1"/>
        <v>0</v>
      </c>
      <c r="D30" s="129">
        <f t="shared" si="2"/>
        <v>63.271200000000007</v>
      </c>
      <c r="E30" s="129">
        <f t="shared" si="3"/>
        <v>415.21725000000004</v>
      </c>
      <c r="F30" s="129">
        <f t="shared" si="4"/>
        <v>26.363</v>
      </c>
      <c r="G30" s="28"/>
      <c r="H30" s="1"/>
      <c r="I30" s="1"/>
      <c r="J30" s="1"/>
    </row>
    <row r="31" spans="1:10" ht="15">
      <c r="A31" s="1"/>
      <c r="B31" s="130" t="s">
        <v>84</v>
      </c>
      <c r="C31" s="129">
        <f t="shared" si="1"/>
        <v>0</v>
      </c>
      <c r="D31" s="129">
        <f t="shared" si="2"/>
        <v>23.726699999999997</v>
      </c>
      <c r="E31" s="129">
        <f t="shared" si="3"/>
        <v>142.36019999999999</v>
      </c>
      <c r="F31" s="129">
        <f t="shared" si="4"/>
        <v>0</v>
      </c>
      <c r="G31" s="28"/>
      <c r="H31" s="1"/>
      <c r="I31" s="1"/>
      <c r="J31" s="1"/>
    </row>
    <row r="32" spans="1:10" ht="15">
      <c r="A32" s="1"/>
      <c r="B32" s="1"/>
      <c r="C32" s="1"/>
      <c r="D32" s="1"/>
      <c r="E32" s="1"/>
      <c r="F32" s="1"/>
      <c r="G32" s="22"/>
      <c r="H32" s="1"/>
      <c r="I32" s="1"/>
      <c r="J32" s="1"/>
    </row>
    <row r="33" spans="1:10">
      <c r="A33" s="1"/>
      <c r="B33" s="141" t="s">
        <v>162</v>
      </c>
      <c r="C33" s="128" t="s">
        <v>70</v>
      </c>
      <c r="D33" s="128" t="s">
        <v>71</v>
      </c>
      <c r="E33" s="128" t="s">
        <v>72</v>
      </c>
      <c r="F33" s="128" t="s">
        <v>73</v>
      </c>
      <c r="G33" s="22"/>
      <c r="H33" s="1"/>
      <c r="I33" s="1"/>
      <c r="J33" s="1"/>
    </row>
    <row r="34" spans="1:10" ht="15">
      <c r="A34" s="1"/>
      <c r="B34" s="139" t="s">
        <v>85</v>
      </c>
      <c r="C34" s="140">
        <f t="shared" ref="C34:F34" si="5">SUM(C24:C31)/($C$2)</f>
        <v>9.9999999999999992E-2</v>
      </c>
      <c r="D34" s="140">
        <f t="shared" si="5"/>
        <v>0.30000000000000004</v>
      </c>
      <c r="E34" s="140">
        <f t="shared" si="5"/>
        <v>0.44999999999999996</v>
      </c>
      <c r="F34" s="140">
        <f t="shared" si="5"/>
        <v>0.15</v>
      </c>
      <c r="G34" s="22"/>
      <c r="H34" s="1"/>
      <c r="I34" s="1"/>
      <c r="J34" s="1"/>
    </row>
    <row r="35" spans="1:10" ht="15">
      <c r="A35" s="1"/>
      <c r="B35" s="1"/>
      <c r="C35" s="1"/>
      <c r="D35" s="1"/>
      <c r="E35" s="1"/>
      <c r="F35" s="1"/>
      <c r="G35" s="22"/>
      <c r="H35" s="1"/>
      <c r="I35" s="1"/>
      <c r="J35" s="1"/>
    </row>
    <row r="36" spans="1:10" ht="15">
      <c r="A36" s="1"/>
      <c r="B36" s="1"/>
      <c r="C36" s="1"/>
      <c r="D36" s="1"/>
      <c r="E36" s="1"/>
      <c r="F36" s="1"/>
      <c r="G36" s="22"/>
      <c r="H36" s="1"/>
      <c r="I36" s="1"/>
      <c r="J36" s="1"/>
    </row>
    <row r="37" spans="1:10" ht="15">
      <c r="A37" s="1"/>
      <c r="B37" s="1"/>
      <c r="C37" s="1"/>
      <c r="D37" s="1"/>
      <c r="E37" s="1"/>
      <c r="F37" s="1"/>
      <c r="G37" s="22"/>
      <c r="H37" s="1"/>
      <c r="I37" s="1"/>
      <c r="J37" s="1"/>
    </row>
    <row r="38" spans="1:10">
      <c r="A38" s="1"/>
      <c r="B38" s="142" t="s">
        <v>86</v>
      </c>
      <c r="C38" s="143" t="s">
        <v>87</v>
      </c>
      <c r="D38" s="143" t="s">
        <v>88</v>
      </c>
      <c r="E38" s="143" t="s">
        <v>89</v>
      </c>
      <c r="F38" s="143" t="s">
        <v>90</v>
      </c>
      <c r="G38" s="143" t="s">
        <v>91</v>
      </c>
      <c r="H38" s="1"/>
      <c r="I38" s="1"/>
      <c r="J38" s="1"/>
    </row>
    <row r="39" spans="1:10" ht="15">
      <c r="A39" s="1"/>
      <c r="B39" s="130" t="s">
        <v>77</v>
      </c>
      <c r="C39" s="146">
        <v>14</v>
      </c>
      <c r="D39" s="131">
        <f>(C7*(C12)+D7*D12+E7*E12+F7*F12)</f>
        <v>0.19900000000000001</v>
      </c>
      <c r="E39" s="132">
        <f>C2*D39</f>
        <v>524.6237000000001</v>
      </c>
      <c r="F39" s="133">
        <f t="shared" ref="F39:F46" si="6">4*E39*C39</f>
        <v>29378.927200000006</v>
      </c>
      <c r="G39" s="133">
        <f t="shared" ref="G39:G46" si="7">F39+F39*0.4</f>
        <v>41130.498080000005</v>
      </c>
      <c r="H39" s="1"/>
      <c r="I39" s="1"/>
      <c r="J39" s="1"/>
    </row>
    <row r="40" spans="1:10" ht="15">
      <c r="A40" s="1"/>
      <c r="B40" s="130" t="s">
        <v>78</v>
      </c>
      <c r="C40" s="146">
        <v>12</v>
      </c>
      <c r="D40" s="131">
        <f>(C7*(C13)+D7*D13+E7*E13+F7*F13)</f>
        <v>0.11899999999999999</v>
      </c>
      <c r="E40" s="132">
        <f>$C2*D40</f>
        <v>313.71969999999999</v>
      </c>
      <c r="F40" s="133">
        <f t="shared" si="6"/>
        <v>15058.545599999999</v>
      </c>
      <c r="G40" s="133">
        <f t="shared" si="7"/>
        <v>21081.96384</v>
      </c>
      <c r="H40" s="29"/>
      <c r="I40" s="1"/>
      <c r="J40" s="1"/>
    </row>
    <row r="41" spans="1:10" ht="15">
      <c r="A41" s="1"/>
      <c r="B41" s="130" t="s">
        <v>79</v>
      </c>
      <c r="C41" s="146">
        <v>12</v>
      </c>
      <c r="D41" s="131">
        <f>(C7*(C14)+D7*D14+E7*E14+F7*F14)</f>
        <v>0.14249999999999999</v>
      </c>
      <c r="E41" s="132">
        <f>$C2*D41</f>
        <v>375.67275000000001</v>
      </c>
      <c r="F41" s="133">
        <f t="shared" si="6"/>
        <v>18032.292000000001</v>
      </c>
      <c r="G41" s="133">
        <f t="shared" si="7"/>
        <v>25245.2088</v>
      </c>
      <c r="H41" s="1"/>
      <c r="I41" s="1"/>
      <c r="J41" s="1"/>
    </row>
    <row r="42" spans="1:10" ht="15">
      <c r="A42" s="1"/>
      <c r="B42" s="130" t="s">
        <v>80</v>
      </c>
      <c r="C42" s="134">
        <v>12</v>
      </c>
      <c r="D42" s="131">
        <f>(C7*(C15)+D7*D15+E7*E15+F7*F15)</f>
        <v>7.4499999999999997E-2</v>
      </c>
      <c r="E42" s="132">
        <f>$C2*D42</f>
        <v>196.40434999999999</v>
      </c>
      <c r="F42" s="133">
        <f t="shared" si="6"/>
        <v>9427.4087999999992</v>
      </c>
      <c r="G42" s="133">
        <f t="shared" si="7"/>
        <v>13198.372319999999</v>
      </c>
      <c r="H42" s="1"/>
      <c r="I42" s="1"/>
      <c r="J42" s="1"/>
    </row>
    <row r="43" spans="1:10" ht="15">
      <c r="A43" s="1"/>
      <c r="B43" s="130" t="s">
        <v>81</v>
      </c>
      <c r="C43" s="146">
        <v>10</v>
      </c>
      <c r="D43" s="131">
        <f>(C7*(C16)+D7*D16+E7*E16+F7*F16)</f>
        <v>0.1135</v>
      </c>
      <c r="E43" s="132">
        <f>$C2*D43</f>
        <v>299.22005000000001</v>
      </c>
      <c r="F43" s="133">
        <f t="shared" si="6"/>
        <v>11968.802</v>
      </c>
      <c r="G43" s="133">
        <f t="shared" si="7"/>
        <v>16756.322800000002</v>
      </c>
      <c r="H43" s="1"/>
      <c r="I43" s="1"/>
      <c r="J43" s="1"/>
    </row>
    <row r="44" spans="1:10" ht="15">
      <c r="A44" s="1"/>
      <c r="B44" s="130" t="s">
        <v>82</v>
      </c>
      <c r="C44" s="134">
        <v>10</v>
      </c>
      <c r="D44" s="131">
        <f>(C7*(C17)+D7*D17+E7*E17+F7*F17)</f>
        <v>9.6999999999999989E-2</v>
      </c>
      <c r="E44" s="132">
        <f>$C2*D44</f>
        <v>255.72109999999998</v>
      </c>
      <c r="F44" s="133">
        <f t="shared" si="6"/>
        <v>10228.843999999999</v>
      </c>
      <c r="G44" s="133">
        <f t="shared" si="7"/>
        <v>14320.381599999999</v>
      </c>
      <c r="H44" s="1"/>
      <c r="I44" s="1"/>
      <c r="J44" s="1"/>
    </row>
    <row r="45" spans="1:10" ht="15">
      <c r="A45" s="1"/>
      <c r="B45" s="130" t="s">
        <v>83</v>
      </c>
      <c r="C45" s="146">
        <v>12</v>
      </c>
      <c r="D45" s="131">
        <f>(C7*(C18)+D7*D18+E7*E18+F7*F18)</f>
        <v>0.1915</v>
      </c>
      <c r="E45" s="132">
        <f>$C2*D45</f>
        <v>504.85145000000006</v>
      </c>
      <c r="F45" s="133">
        <f t="shared" si="6"/>
        <v>24232.869600000002</v>
      </c>
      <c r="G45" s="133">
        <f t="shared" si="7"/>
        <v>33926.017440000003</v>
      </c>
      <c r="H45" s="1"/>
      <c r="I45" s="1"/>
      <c r="J45" s="1"/>
    </row>
    <row r="46" spans="1:10" ht="15">
      <c r="A46" s="1"/>
      <c r="B46" s="130" t="s">
        <v>84</v>
      </c>
      <c r="C46" s="146">
        <v>6</v>
      </c>
      <c r="D46" s="131">
        <f>(C7*(C19)+D7*D19+E7*E19+F7*F19)</f>
        <v>6.3E-2</v>
      </c>
      <c r="E46" s="132">
        <f>$C2*D46</f>
        <v>166.08690000000001</v>
      </c>
      <c r="F46" s="133">
        <f t="shared" si="6"/>
        <v>3986.0856000000003</v>
      </c>
      <c r="G46" s="133">
        <f t="shared" si="7"/>
        <v>5580.5198400000008</v>
      </c>
      <c r="H46" s="1"/>
      <c r="I46" s="1"/>
      <c r="J46" s="1"/>
    </row>
    <row r="47" spans="1:10" ht="12.75">
      <c r="A47" s="1"/>
      <c r="B47" s="1"/>
      <c r="C47" s="1"/>
      <c r="D47" s="30"/>
      <c r="E47" s="31"/>
      <c r="F47" s="31"/>
      <c r="G47" s="31"/>
      <c r="H47" s="31"/>
      <c r="I47" s="1"/>
      <c r="J47" s="1"/>
    </row>
    <row r="48" spans="1:10">
      <c r="A48" s="1"/>
      <c r="B48" s="142" t="s">
        <v>92</v>
      </c>
      <c r="C48" s="144" t="s">
        <v>93</v>
      </c>
      <c r="D48" s="32"/>
      <c r="E48" s="31"/>
      <c r="F48" s="31"/>
      <c r="G48" s="32"/>
      <c r="H48" s="31"/>
      <c r="I48" s="1"/>
      <c r="J48" s="1"/>
    </row>
    <row r="49" spans="1:10">
      <c r="A49" s="1"/>
      <c r="B49" s="130" t="s">
        <v>94</v>
      </c>
      <c r="C49" s="133">
        <f>SUM(G39:G44)+G45*2+G46*6</f>
        <v>233067.90136000002</v>
      </c>
      <c r="D49" s="32"/>
      <c r="E49" s="33"/>
      <c r="F49" s="34"/>
      <c r="G49" s="32"/>
      <c r="H49" s="31"/>
      <c r="I49" s="1"/>
      <c r="J49" s="1"/>
    </row>
    <row r="50" spans="1:10">
      <c r="A50" s="1"/>
      <c r="B50" s="130" t="s">
        <v>95</v>
      </c>
      <c r="C50" s="136">
        <f>200*14</f>
        <v>2800</v>
      </c>
      <c r="D50" s="32"/>
      <c r="E50" s="33"/>
      <c r="F50" s="34"/>
      <c r="G50" s="32"/>
      <c r="H50" s="31"/>
      <c r="I50" s="1"/>
      <c r="J50" s="1"/>
    </row>
    <row r="51" spans="1:10">
      <c r="A51" s="1"/>
      <c r="B51" s="1"/>
      <c r="C51" s="1"/>
      <c r="D51" s="32"/>
      <c r="E51" s="33"/>
      <c r="F51" s="34"/>
      <c r="G51" s="32"/>
      <c r="H51" s="31"/>
      <c r="I51" s="1"/>
      <c r="J51" s="1"/>
    </row>
    <row r="52" spans="1:10" ht="15">
      <c r="A52" s="1"/>
      <c r="B52" s="1"/>
      <c r="C52" s="1"/>
      <c r="D52" s="32"/>
      <c r="E52" s="31"/>
      <c r="F52" s="31"/>
      <c r="G52" s="32"/>
      <c r="H52" s="31"/>
      <c r="I52" s="1"/>
      <c r="J52" s="1"/>
    </row>
    <row r="53" spans="1:10">
      <c r="A53" s="1"/>
      <c r="B53" s="142" t="s">
        <v>96</v>
      </c>
      <c r="C53" s="144" t="s">
        <v>93</v>
      </c>
      <c r="D53" s="32"/>
      <c r="E53" s="31"/>
      <c r="F53" s="31"/>
      <c r="G53" s="32"/>
      <c r="H53" s="31"/>
      <c r="I53" s="1"/>
      <c r="J53" s="1"/>
    </row>
    <row r="54" spans="1:10" ht="15">
      <c r="A54" s="1"/>
      <c r="B54" s="130" t="s">
        <v>97</v>
      </c>
      <c r="C54" s="133">
        <f>SUM(C49:C50)</f>
        <v>235867.90136000002</v>
      </c>
      <c r="D54" s="32"/>
      <c r="E54" s="32"/>
      <c r="F54" s="32"/>
      <c r="G54" s="32"/>
      <c r="H54" s="31"/>
      <c r="I54" s="1"/>
      <c r="J54" s="1"/>
    </row>
    <row r="55" spans="1:10" ht="15">
      <c r="A55" s="1"/>
      <c r="B55" s="130" t="s">
        <v>98</v>
      </c>
      <c r="C55" s="133">
        <f>(C54*0.15)</f>
        <v>35380.185204000001</v>
      </c>
      <c r="D55" s="22"/>
      <c r="E55" s="22"/>
      <c r="F55" s="22"/>
      <c r="G55" s="22"/>
      <c r="H55" s="1"/>
      <c r="I55" s="1"/>
      <c r="J55" s="1"/>
    </row>
    <row r="56" spans="1:10" ht="15">
      <c r="A56" s="1"/>
      <c r="B56" s="130" t="s">
        <v>99</v>
      </c>
      <c r="C56" s="133">
        <f>((C54+C55)*0.4)</f>
        <v>108499.2346256</v>
      </c>
      <c r="D56" s="22"/>
      <c r="E56" s="22"/>
      <c r="F56" s="22"/>
      <c r="G56" s="22"/>
      <c r="H56" s="1"/>
      <c r="I56" s="1"/>
      <c r="J56" s="1"/>
    </row>
    <row r="57" spans="1:10" ht="15">
      <c r="A57" s="1"/>
      <c r="B57" s="130" t="s">
        <v>100</v>
      </c>
      <c r="C57" s="133">
        <f>(C56+C54+C55)*0.1</f>
        <v>37974.732118959997</v>
      </c>
      <c r="D57" s="22"/>
      <c r="E57" s="22"/>
      <c r="F57" s="22"/>
      <c r="G57" s="22"/>
      <c r="H57" s="1"/>
      <c r="I57" s="1"/>
      <c r="J57" s="1"/>
    </row>
    <row r="58" spans="1:10">
      <c r="A58" s="1"/>
      <c r="B58" s="35" t="s">
        <v>101</v>
      </c>
      <c r="C58" s="36">
        <f>SUM(C54:C57)</f>
        <v>417722.05330855999</v>
      </c>
      <c r="D58" s="22"/>
      <c r="E58" s="22"/>
      <c r="F58" s="22"/>
      <c r="G58" s="22"/>
      <c r="H58" s="1"/>
      <c r="I58" s="1"/>
      <c r="J58" s="1"/>
    </row>
    <row r="59" spans="1:10" ht="15">
      <c r="A59" s="1"/>
      <c r="B59" s="22"/>
      <c r="C59" s="22"/>
      <c r="D59" s="22"/>
      <c r="E59" s="22"/>
      <c r="F59" s="22"/>
      <c r="G59" s="22"/>
      <c r="H59" s="1"/>
      <c r="I59" s="1"/>
      <c r="J59" s="1"/>
    </row>
    <row r="60" spans="1:10" ht="15">
      <c r="A60" s="1"/>
      <c r="B60" s="22"/>
      <c r="C60" s="22"/>
      <c r="D60" s="1"/>
      <c r="E60" s="1"/>
      <c r="F60" s="1"/>
      <c r="G60" s="1"/>
      <c r="H60" s="1"/>
      <c r="I60" s="1"/>
      <c r="J60" s="1"/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30" workbookViewId="0">
      <selection activeCell="J38" sqref="J38"/>
    </sheetView>
  </sheetViews>
  <sheetFormatPr baseColWidth="10" defaultColWidth="14.42578125" defaultRowHeight="15.75" customHeight="1"/>
  <cols>
    <col min="2" max="2" width="30.42578125" customWidth="1"/>
    <col min="4" max="4" width="15.7109375" customWidth="1"/>
    <col min="5" max="5" width="17.42578125" customWidth="1"/>
    <col min="7" max="8" width="15.28515625" customWidth="1"/>
    <col min="9" max="9" width="20.85546875" customWidth="1"/>
  </cols>
  <sheetData>
    <row r="1" spans="1:12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23.25">
      <c r="A2" s="37"/>
      <c r="B2" s="38" t="s">
        <v>102</v>
      </c>
      <c r="C2" s="37"/>
      <c r="D2" s="37"/>
      <c r="E2" s="37"/>
      <c r="F2" s="37"/>
      <c r="G2" s="37"/>
      <c r="H2" s="37"/>
      <c r="I2" s="37"/>
      <c r="J2" s="37"/>
      <c r="K2" s="37"/>
      <c r="L2" s="1"/>
    </row>
    <row r="3" spans="1:12" ht="23.25">
      <c r="A3" s="1"/>
      <c r="B3" s="39" t="s">
        <v>103</v>
      </c>
      <c r="C3" s="3">
        <v>2636.3</v>
      </c>
      <c r="D3" s="3"/>
      <c r="E3" s="1"/>
      <c r="F3" s="1"/>
      <c r="G3" s="1"/>
      <c r="H3" s="1"/>
      <c r="I3" s="1"/>
      <c r="J3" s="1"/>
      <c r="K3" s="1"/>
      <c r="L3" s="1"/>
    </row>
    <row r="4" spans="1:12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27" t="s">
        <v>162</v>
      </c>
      <c r="C5" s="128" t="s">
        <v>70</v>
      </c>
      <c r="D5" s="128" t="s">
        <v>71</v>
      </c>
      <c r="E5" s="128" t="s">
        <v>72</v>
      </c>
      <c r="F5" s="128" t="s">
        <v>73</v>
      </c>
      <c r="G5" s="40"/>
      <c r="H5" s="1"/>
      <c r="I5" s="1"/>
      <c r="J5" s="1"/>
      <c r="K5" s="1"/>
      <c r="L5" s="1"/>
    </row>
    <row r="6" spans="1:12">
      <c r="A6" s="1"/>
      <c r="B6" s="135" t="s">
        <v>74</v>
      </c>
      <c r="C6" s="145">
        <v>0.2</v>
      </c>
      <c r="D6" s="145">
        <v>0.2</v>
      </c>
      <c r="E6" s="145">
        <v>0.35</v>
      </c>
      <c r="F6" s="145">
        <v>0.25</v>
      </c>
      <c r="G6" s="40"/>
      <c r="H6" s="1"/>
      <c r="I6" s="1"/>
      <c r="J6" s="1"/>
      <c r="K6" s="1"/>
      <c r="L6" s="1"/>
    </row>
    <row r="7" spans="1:12">
      <c r="A7" s="1"/>
      <c r="B7" s="135" t="s">
        <v>75</v>
      </c>
      <c r="C7" s="145">
        <v>0.1</v>
      </c>
      <c r="D7" s="145">
        <v>0.25</v>
      </c>
      <c r="E7" s="145">
        <v>0.45</v>
      </c>
      <c r="F7" s="145">
        <v>0.2</v>
      </c>
      <c r="G7" s="40"/>
      <c r="H7" s="1"/>
      <c r="I7" s="1"/>
      <c r="J7" s="1"/>
      <c r="K7" s="1"/>
      <c r="L7" s="1"/>
    </row>
    <row r="8" spans="1:12" ht="12.75">
      <c r="A8" s="1"/>
      <c r="B8" s="40"/>
      <c r="C8" s="40"/>
      <c r="D8" s="40"/>
      <c r="E8" s="40"/>
      <c r="F8" s="40"/>
      <c r="G8" s="40"/>
      <c r="H8" s="1"/>
      <c r="I8" s="1"/>
      <c r="J8" s="1"/>
      <c r="K8" s="1"/>
      <c r="L8" s="1"/>
    </row>
    <row r="9" spans="1:12" ht="12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>
      <c r="A10" s="1"/>
      <c r="B10" s="138" t="s">
        <v>162</v>
      </c>
      <c r="C10" s="128" t="s">
        <v>70</v>
      </c>
      <c r="D10" s="128" t="s">
        <v>71</v>
      </c>
      <c r="E10" s="128" t="s">
        <v>72</v>
      </c>
      <c r="F10" s="128" t="s">
        <v>73</v>
      </c>
      <c r="G10" s="1"/>
      <c r="H10" s="1"/>
      <c r="I10" s="1"/>
      <c r="J10" s="1"/>
      <c r="K10" s="1"/>
      <c r="L10" s="1"/>
    </row>
    <row r="11" spans="1:12">
      <c r="A11" s="1"/>
      <c r="B11" s="135" t="s">
        <v>104</v>
      </c>
      <c r="C11" s="147">
        <f t="shared" ref="C11:F11" si="0">(C13/5)/8</f>
        <v>6.5907500000000017</v>
      </c>
      <c r="D11" s="147">
        <f t="shared" si="0"/>
        <v>16.476875</v>
      </c>
      <c r="E11" s="147">
        <f t="shared" si="0"/>
        <v>29.658374999999999</v>
      </c>
      <c r="F11" s="147">
        <f t="shared" si="0"/>
        <v>13.181500000000003</v>
      </c>
      <c r="G11" s="1"/>
      <c r="H11" s="1"/>
      <c r="I11" s="1"/>
      <c r="J11" s="1"/>
      <c r="K11" s="1"/>
      <c r="L11" s="1"/>
    </row>
    <row r="12" spans="1:12">
      <c r="A12" s="1"/>
      <c r="B12" s="135" t="s">
        <v>105</v>
      </c>
      <c r="C12" s="148" t="s">
        <v>106</v>
      </c>
      <c r="D12" s="148" t="s">
        <v>107</v>
      </c>
      <c r="E12" s="148" t="s">
        <v>108</v>
      </c>
      <c r="F12" s="148" t="s">
        <v>109</v>
      </c>
      <c r="G12" s="1"/>
      <c r="H12" s="1"/>
      <c r="I12" s="1"/>
      <c r="J12" s="1"/>
      <c r="K12" s="1"/>
      <c r="L12" s="1"/>
    </row>
    <row r="13" spans="1:12">
      <c r="A13" s="1"/>
      <c r="B13" s="135" t="s">
        <v>110</v>
      </c>
      <c r="C13" s="132">
        <f>(C3*C7)</f>
        <v>263.63000000000005</v>
      </c>
      <c r="D13" s="132">
        <f>(D7*C3)</f>
        <v>659.07500000000005</v>
      </c>
      <c r="E13" s="132">
        <f>(E7*C3)</f>
        <v>1186.335</v>
      </c>
      <c r="F13" s="132">
        <f>(F7*C3)</f>
        <v>527.2600000000001</v>
      </c>
      <c r="G13" s="1"/>
      <c r="H13" s="1"/>
      <c r="I13" s="1"/>
      <c r="J13" s="1"/>
      <c r="K13" s="1"/>
      <c r="L13" s="1"/>
    </row>
    <row r="14" spans="1:12" ht="12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12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ht="12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41" t="s">
        <v>111</v>
      </c>
      <c r="C17" s="41" t="s">
        <v>112</v>
      </c>
      <c r="D17" s="23"/>
      <c r="E17" s="23" t="s">
        <v>113</v>
      </c>
      <c r="F17" s="23"/>
      <c r="G17" s="23"/>
      <c r="H17" s="23" t="s">
        <v>114</v>
      </c>
      <c r="I17" s="23" t="s">
        <v>163</v>
      </c>
      <c r="J17" s="29"/>
      <c r="K17" s="1"/>
      <c r="L17" s="1"/>
    </row>
    <row r="18" spans="1:12" ht="15">
      <c r="A18" s="1"/>
      <c r="B18" s="42"/>
      <c r="C18" s="43"/>
      <c r="D18" s="44"/>
      <c r="E18" s="45"/>
      <c r="F18" s="44"/>
      <c r="G18" s="45" t="s">
        <v>115</v>
      </c>
      <c r="H18" s="44" t="s">
        <v>116</v>
      </c>
      <c r="I18" s="45"/>
      <c r="J18" s="1"/>
      <c r="K18" s="1"/>
      <c r="L18" s="1"/>
    </row>
    <row r="19" spans="1:12" ht="18" customHeight="1">
      <c r="A19" s="1"/>
      <c r="B19" s="46"/>
      <c r="C19" s="47"/>
      <c r="D19" s="48" t="s">
        <v>117</v>
      </c>
      <c r="E19" s="49"/>
      <c r="F19" s="50"/>
      <c r="G19" s="51"/>
      <c r="H19" s="52"/>
      <c r="I19" s="53"/>
      <c r="J19" s="1"/>
      <c r="K19" s="1"/>
      <c r="L19" s="1"/>
    </row>
    <row r="20" spans="1:12" ht="15.75" customHeight="1">
      <c r="A20" s="1"/>
      <c r="B20" s="46"/>
      <c r="C20" s="47"/>
      <c r="D20" s="48" t="s">
        <v>118</v>
      </c>
      <c r="E20" s="49"/>
      <c r="F20" s="50"/>
      <c r="G20" s="51"/>
      <c r="H20" s="52"/>
      <c r="I20" s="53"/>
      <c r="J20" s="1"/>
      <c r="K20" s="1"/>
      <c r="L20" s="1"/>
    </row>
    <row r="21" spans="1:12" ht="17.25" customHeight="1">
      <c r="A21" s="1"/>
      <c r="B21" s="46" t="s">
        <v>70</v>
      </c>
      <c r="C21" s="47" t="s">
        <v>119</v>
      </c>
      <c r="D21" s="48" t="s">
        <v>120</v>
      </c>
      <c r="E21" s="49"/>
      <c r="F21" s="50"/>
      <c r="G21" s="51" t="s">
        <v>121</v>
      </c>
      <c r="H21" s="52" t="s">
        <v>122</v>
      </c>
      <c r="I21" s="51">
        <v>0.1</v>
      </c>
      <c r="J21" s="1"/>
      <c r="K21" s="1"/>
      <c r="L21" s="1"/>
    </row>
    <row r="22" spans="1:12" ht="16.5" customHeight="1">
      <c r="A22" s="1"/>
      <c r="B22" s="46"/>
      <c r="C22" s="54"/>
      <c r="D22" s="48" t="s">
        <v>123</v>
      </c>
      <c r="E22" s="49"/>
      <c r="F22" s="50"/>
      <c r="G22" s="55"/>
      <c r="H22" s="56"/>
      <c r="I22" s="53"/>
      <c r="J22" s="1"/>
      <c r="K22" s="1"/>
      <c r="L22" s="1"/>
    </row>
    <row r="23" spans="1:12" ht="12" customHeight="1">
      <c r="A23" s="1"/>
      <c r="B23" s="57"/>
      <c r="C23" s="54"/>
      <c r="D23" s="58" t="s">
        <v>124</v>
      </c>
      <c r="E23" s="49"/>
      <c r="F23" s="50"/>
      <c r="G23" s="55"/>
      <c r="H23" s="56"/>
      <c r="I23" s="53"/>
      <c r="J23" s="1"/>
      <c r="K23" s="1"/>
      <c r="L23" s="1"/>
    </row>
    <row r="24" spans="1:12" ht="14.25" customHeight="1">
      <c r="A24" s="1"/>
      <c r="B24" s="57"/>
      <c r="C24" s="54"/>
      <c r="D24" s="58" t="s">
        <v>125</v>
      </c>
      <c r="E24" s="49"/>
      <c r="F24" s="50"/>
      <c r="G24" s="55"/>
      <c r="H24" s="56"/>
      <c r="I24" s="53"/>
      <c r="J24" s="1"/>
      <c r="K24" s="1"/>
      <c r="L24" s="1"/>
    </row>
    <row r="25" spans="1:12" ht="15" customHeight="1">
      <c r="A25" s="1"/>
      <c r="B25" s="59"/>
      <c r="C25" s="60"/>
      <c r="D25" s="61" t="s">
        <v>126</v>
      </c>
      <c r="E25" s="62"/>
      <c r="F25" s="63"/>
      <c r="G25" s="64"/>
      <c r="H25" s="65"/>
      <c r="I25" s="66"/>
      <c r="J25" s="1"/>
      <c r="K25" s="1"/>
      <c r="L25" s="1"/>
    </row>
    <row r="26" spans="1:12" ht="17.25" customHeight="1">
      <c r="A26" s="1"/>
      <c r="B26" s="67"/>
      <c r="C26" s="68"/>
      <c r="D26" s="69" t="s">
        <v>127</v>
      </c>
      <c r="E26" s="70"/>
      <c r="F26" s="71"/>
      <c r="G26" s="72"/>
      <c r="H26" s="73"/>
      <c r="I26" s="74"/>
      <c r="J26" s="1"/>
      <c r="K26" s="1"/>
      <c r="L26" s="1"/>
    </row>
    <row r="27" spans="1:12" ht="12.75">
      <c r="A27" s="1"/>
      <c r="B27" s="76"/>
      <c r="C27" s="68" t="s">
        <v>128</v>
      </c>
      <c r="D27" s="69" t="s">
        <v>129</v>
      </c>
      <c r="E27" s="70"/>
      <c r="F27" s="71"/>
      <c r="G27" s="77" t="s">
        <v>130</v>
      </c>
      <c r="H27" s="78" t="s">
        <v>131</v>
      </c>
      <c r="I27" s="74">
        <v>0.3</v>
      </c>
      <c r="J27" s="1"/>
      <c r="K27" s="1"/>
      <c r="L27" s="1"/>
    </row>
    <row r="28" spans="1:12" ht="12.75">
      <c r="A28" s="1"/>
      <c r="B28" s="76"/>
      <c r="C28" s="68"/>
      <c r="D28" s="69" t="s">
        <v>132</v>
      </c>
      <c r="E28" s="70"/>
      <c r="F28" s="71"/>
      <c r="G28" s="79"/>
      <c r="H28" s="73"/>
      <c r="I28" s="77"/>
      <c r="J28" s="1"/>
      <c r="K28" s="1"/>
      <c r="L28" s="1"/>
    </row>
    <row r="29" spans="1:12" ht="12.75">
      <c r="A29" s="1"/>
      <c r="B29" s="76" t="s">
        <v>71</v>
      </c>
      <c r="C29" s="80"/>
      <c r="D29" s="81" t="s">
        <v>133</v>
      </c>
      <c r="E29" s="82"/>
      <c r="F29" s="83"/>
      <c r="G29" s="84"/>
      <c r="H29" s="85"/>
      <c r="I29" s="86"/>
      <c r="J29" s="1"/>
      <c r="K29" s="1"/>
      <c r="L29" s="1"/>
    </row>
    <row r="30" spans="1:12" ht="18">
      <c r="A30" s="1"/>
      <c r="B30" s="67"/>
      <c r="C30" s="88"/>
      <c r="D30" s="89" t="s">
        <v>134</v>
      </c>
      <c r="E30" s="70"/>
      <c r="F30" s="71"/>
      <c r="G30" s="72"/>
      <c r="H30" s="73"/>
      <c r="I30" s="75"/>
      <c r="J30" s="1"/>
      <c r="K30" s="1"/>
      <c r="L30" s="1"/>
    </row>
    <row r="31" spans="1:12" ht="18">
      <c r="A31" s="1"/>
      <c r="B31" s="59"/>
      <c r="C31" s="68" t="s">
        <v>135</v>
      </c>
      <c r="D31" s="89" t="s">
        <v>136</v>
      </c>
      <c r="E31" s="70"/>
      <c r="F31" s="71"/>
      <c r="G31" s="77" t="s">
        <v>137</v>
      </c>
      <c r="H31" s="78" t="s">
        <v>107</v>
      </c>
      <c r="I31" s="75">
        <v>0.3</v>
      </c>
      <c r="J31" s="1"/>
      <c r="K31" s="1"/>
      <c r="L31" s="1"/>
    </row>
    <row r="32" spans="1:12" ht="18">
      <c r="A32" s="1"/>
      <c r="B32" s="59"/>
      <c r="C32" s="68"/>
      <c r="D32" s="89" t="s">
        <v>138</v>
      </c>
      <c r="E32" s="70"/>
      <c r="F32" s="71"/>
      <c r="G32" s="77"/>
      <c r="H32" s="78"/>
      <c r="I32" s="75"/>
      <c r="J32" s="1"/>
      <c r="K32" s="1"/>
      <c r="L32" s="1"/>
    </row>
    <row r="33" spans="1:12" ht="18">
      <c r="A33" s="1"/>
      <c r="B33" s="59"/>
      <c r="C33" s="68"/>
      <c r="D33" s="90"/>
      <c r="E33" s="70"/>
      <c r="F33" s="71"/>
      <c r="G33" s="77"/>
      <c r="H33" s="78"/>
      <c r="I33" s="75"/>
      <c r="J33" s="1"/>
      <c r="K33" s="1"/>
      <c r="L33" s="1"/>
    </row>
    <row r="34" spans="1:12" ht="18">
      <c r="A34" s="1"/>
      <c r="B34" s="59"/>
      <c r="C34" s="80"/>
      <c r="D34" s="91"/>
      <c r="E34" s="82"/>
      <c r="F34" s="83"/>
      <c r="G34" s="87"/>
      <c r="H34" s="83"/>
      <c r="I34" s="87"/>
      <c r="J34" s="1"/>
      <c r="K34" s="1"/>
      <c r="L34" s="1"/>
    </row>
    <row r="35" spans="1:12" ht="18">
      <c r="A35" s="1"/>
      <c r="B35" s="92"/>
      <c r="C35" s="93"/>
      <c r="D35" s="94" t="s">
        <v>139</v>
      </c>
      <c r="E35" s="95"/>
      <c r="F35" s="96"/>
      <c r="G35" s="97"/>
      <c r="H35" s="98"/>
      <c r="I35" s="99"/>
      <c r="J35" s="1"/>
      <c r="K35" s="1"/>
      <c r="L35" s="1"/>
    </row>
    <row r="36" spans="1:12" ht="18">
      <c r="A36" s="1"/>
      <c r="B36" s="92"/>
      <c r="C36" s="93"/>
      <c r="D36" s="94" t="s">
        <v>140</v>
      </c>
      <c r="E36" s="95"/>
      <c r="F36" s="96"/>
      <c r="G36" s="97"/>
      <c r="H36" s="98"/>
      <c r="I36" s="99"/>
      <c r="J36" s="1"/>
      <c r="K36" s="1"/>
      <c r="L36" s="1"/>
    </row>
    <row r="37" spans="1:12" ht="18">
      <c r="A37" s="1"/>
      <c r="B37" s="92"/>
      <c r="C37" s="100" t="s">
        <v>141</v>
      </c>
      <c r="D37" s="94" t="s">
        <v>142</v>
      </c>
      <c r="E37" s="95"/>
      <c r="F37" s="96"/>
      <c r="G37" s="101" t="s">
        <v>143</v>
      </c>
      <c r="H37" s="102" t="s">
        <v>144</v>
      </c>
      <c r="I37" s="99">
        <v>0.45</v>
      </c>
      <c r="J37" s="1"/>
      <c r="K37" s="1"/>
      <c r="L37" s="1"/>
    </row>
    <row r="38" spans="1:12" ht="18">
      <c r="A38" s="1"/>
      <c r="B38" s="92"/>
      <c r="C38" s="93"/>
      <c r="D38" s="94"/>
      <c r="E38" s="95"/>
      <c r="F38" s="99"/>
      <c r="G38" s="99"/>
      <c r="H38" s="99"/>
      <c r="I38" s="99"/>
      <c r="J38" s="156"/>
      <c r="K38" s="1"/>
      <c r="L38" s="1"/>
    </row>
    <row r="39" spans="1:12" ht="18">
      <c r="A39" s="1"/>
      <c r="B39" s="92"/>
      <c r="C39" s="103"/>
      <c r="D39" s="104"/>
      <c r="E39" s="105"/>
      <c r="F39" s="106"/>
      <c r="G39" s="107"/>
      <c r="H39" s="106"/>
      <c r="I39" s="107"/>
      <c r="J39" s="1"/>
      <c r="K39" s="1"/>
      <c r="L39" s="1"/>
    </row>
    <row r="40" spans="1:12" ht="18">
      <c r="A40" s="1"/>
      <c r="B40" s="92"/>
      <c r="C40" s="93"/>
      <c r="D40" s="94" t="s">
        <v>145</v>
      </c>
      <c r="E40" s="95"/>
      <c r="F40" s="96"/>
      <c r="G40" s="97"/>
      <c r="H40" s="98"/>
      <c r="I40" s="99"/>
      <c r="J40" s="1"/>
      <c r="K40" s="1"/>
      <c r="L40" s="1"/>
    </row>
    <row r="41" spans="1:12" ht="18">
      <c r="A41" s="1"/>
      <c r="B41" s="92" t="s">
        <v>146</v>
      </c>
      <c r="C41" s="100" t="s">
        <v>147</v>
      </c>
      <c r="D41" s="94" t="s">
        <v>148</v>
      </c>
      <c r="E41" s="95"/>
      <c r="F41" s="96"/>
      <c r="G41" s="101" t="s">
        <v>149</v>
      </c>
      <c r="H41" s="102" t="s">
        <v>150</v>
      </c>
      <c r="I41" s="99">
        <v>0.45</v>
      </c>
      <c r="J41" s="1"/>
      <c r="K41" s="1"/>
      <c r="L41" s="1"/>
    </row>
    <row r="42" spans="1:12" ht="18">
      <c r="A42" s="1"/>
      <c r="B42" s="92"/>
      <c r="C42" s="103"/>
      <c r="D42" s="104"/>
      <c r="E42" s="105"/>
      <c r="F42" s="106"/>
      <c r="G42" s="107"/>
      <c r="H42" s="106"/>
      <c r="I42" s="107"/>
      <c r="J42" s="1"/>
      <c r="K42" s="1"/>
      <c r="L42" s="1"/>
    </row>
    <row r="43" spans="1:12" ht="18">
      <c r="A43" s="1"/>
      <c r="B43" s="92"/>
      <c r="C43" s="93"/>
      <c r="D43" s="94" t="s">
        <v>151</v>
      </c>
      <c r="E43" s="95"/>
      <c r="F43" s="96"/>
      <c r="G43" s="97"/>
      <c r="H43" s="98"/>
      <c r="I43" s="108"/>
      <c r="J43" s="1"/>
      <c r="K43" s="1"/>
      <c r="L43" s="1"/>
    </row>
    <row r="44" spans="1:12" ht="18">
      <c r="A44" s="1"/>
      <c r="B44" s="92"/>
      <c r="C44" s="100" t="s">
        <v>152</v>
      </c>
      <c r="D44" s="94" t="s">
        <v>153</v>
      </c>
      <c r="E44" s="95"/>
      <c r="F44" s="96"/>
      <c r="G44" s="101" t="s">
        <v>154</v>
      </c>
      <c r="H44" s="102" t="s">
        <v>108</v>
      </c>
      <c r="I44" s="99">
        <v>0.45</v>
      </c>
      <c r="J44" s="1"/>
      <c r="K44" s="1"/>
      <c r="L44" s="1"/>
    </row>
    <row r="45" spans="1:12" ht="18">
      <c r="A45" s="1"/>
      <c r="B45" s="92"/>
      <c r="C45" s="103"/>
      <c r="D45" s="109" t="s">
        <v>155</v>
      </c>
      <c r="E45" s="105"/>
      <c r="F45" s="106"/>
      <c r="G45" s="107"/>
      <c r="H45" s="106"/>
      <c r="I45" s="107"/>
      <c r="J45" s="1"/>
      <c r="K45" s="1"/>
      <c r="L45" s="1"/>
    </row>
    <row r="46" spans="1:12" ht="12.75">
      <c r="A46" s="1"/>
      <c r="B46" s="110"/>
      <c r="C46" s="111"/>
      <c r="D46" s="112" t="s">
        <v>156</v>
      </c>
      <c r="E46" s="113"/>
      <c r="F46" s="114"/>
      <c r="G46" s="115"/>
      <c r="H46" s="114"/>
      <c r="I46" s="116"/>
      <c r="J46" s="1"/>
      <c r="K46" s="1"/>
      <c r="L46" s="1"/>
    </row>
    <row r="47" spans="1:12" ht="12.75">
      <c r="A47" s="1"/>
      <c r="B47" s="117" t="s">
        <v>73</v>
      </c>
      <c r="C47" s="118" t="s">
        <v>157</v>
      </c>
      <c r="D47" s="112" t="s">
        <v>158</v>
      </c>
      <c r="E47" s="113"/>
      <c r="F47" s="114"/>
      <c r="G47" s="119" t="s">
        <v>159</v>
      </c>
      <c r="H47" s="120" t="s">
        <v>109</v>
      </c>
      <c r="I47" s="119">
        <v>0.15</v>
      </c>
      <c r="J47" s="1"/>
      <c r="K47" s="1"/>
      <c r="L47" s="1"/>
    </row>
    <row r="48" spans="1:12" ht="12.75">
      <c r="A48" s="1"/>
      <c r="B48" s="117"/>
      <c r="C48" s="118"/>
      <c r="D48" s="112" t="s">
        <v>160</v>
      </c>
      <c r="E48" s="113"/>
      <c r="F48" s="114"/>
      <c r="G48" s="119"/>
      <c r="H48" s="120"/>
      <c r="I48" s="116"/>
      <c r="J48" s="1"/>
      <c r="K48" s="1"/>
      <c r="L48" s="1"/>
    </row>
    <row r="49" spans="1:12" ht="12.75">
      <c r="A49" s="1"/>
      <c r="B49" s="110"/>
      <c r="C49" s="121"/>
      <c r="D49" s="122" t="s">
        <v>161</v>
      </c>
      <c r="E49" s="123"/>
      <c r="F49" s="124"/>
      <c r="G49" s="125"/>
      <c r="H49" s="124"/>
      <c r="I49" s="126"/>
      <c r="J49" s="1"/>
      <c r="K49" s="1"/>
      <c r="L49" s="1"/>
    </row>
    <row r="50" spans="1:12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Temps</vt:lpstr>
      <vt:lpstr>Pressupost</vt:lpstr>
      <vt:lpstr>Pla de fases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dcterms:modified xsi:type="dcterms:W3CDTF">2016-04-12T21:03:42Z</dcterms:modified>
</cp:coreProperties>
</file>