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mps" sheetId="1" r:id="rId3"/>
    <sheet state="visible" name="Pressupost" sheetId="2" r:id="rId4"/>
    <sheet state="visible" name="Pla de fases" sheetId="3" r:id="rId5"/>
  </sheets>
  <definedNames/>
  <calcPr/>
</workbook>
</file>

<file path=xl/sharedStrings.xml><?xml version="1.0" encoding="utf-8"?>
<sst xmlns="http://schemas.openxmlformats.org/spreadsheetml/2006/main" count="228" uniqueCount="163">
  <si>
    <t>ESTIMACIÓ DEL TEMPS</t>
  </si>
  <si>
    <t>=</t>
  </si>
  <si>
    <t xml:space="preserve">   hores de treball</t>
  </si>
  <si>
    <t xml:space="preserve">UCP </t>
  </si>
  <si>
    <t>FP</t>
  </si>
  <si>
    <t>UUCW</t>
  </si>
  <si>
    <t>UAW</t>
  </si>
  <si>
    <t>TCF</t>
  </si>
  <si>
    <t>ECF</t>
  </si>
  <si>
    <t>ESTIMACIÓ TCF</t>
  </si>
  <si>
    <t>Descripció</t>
  </si>
  <si>
    <t>Pes</t>
  </si>
  <si>
    <t>Prioritat</t>
  </si>
  <si>
    <t>Pes Ponderat</t>
  </si>
  <si>
    <t>Sistema distribuït</t>
  </si>
  <si>
    <t>Rendiment</t>
  </si>
  <si>
    <t>Eficiencia del Usuari Final</t>
  </si>
  <si>
    <t>Processamet intern complex</t>
  </si>
  <si>
    <t>Reusabilitat</t>
  </si>
  <si>
    <t>Fàcil de instalar</t>
  </si>
  <si>
    <t>Fàcil d'usar</t>
  </si>
  <si>
    <t>Portabilitat</t>
  </si>
  <si>
    <t>Fàcil de canviar</t>
  </si>
  <si>
    <t>Característiques especials de seguretat</t>
  </si>
  <si>
    <t>Accés directe desde tercers</t>
  </si>
  <si>
    <t>Es necessiten usuaris experts o entrenats</t>
  </si>
  <si>
    <t>ESTIMACIÓ ECF</t>
  </si>
  <si>
    <t>Factor d'Entorn</t>
  </si>
  <si>
    <t>Avaluació</t>
  </si>
  <si>
    <t>Pes Final</t>
  </si>
  <si>
    <t>Capacitat analistica</t>
  </si>
  <si>
    <t>Dificultat del llenguatge de programació</t>
  </si>
  <si>
    <t>Estabilitat dels requisits</t>
  </si>
  <si>
    <t>Experiència en l'aplicació</t>
  </si>
  <si>
    <t>Experiència en Orientació a Objectes</t>
  </si>
  <si>
    <t>Familiarització amb l'UML</t>
  </si>
  <si>
    <t>Motivació</t>
  </si>
  <si>
    <t>Treball a temps parcial</t>
  </si>
  <si>
    <t>ESTIMACIÓ UAW</t>
  </si>
  <si>
    <t>Actor</t>
  </si>
  <si>
    <t>Pes UAW</t>
  </si>
  <si>
    <t>API Google Maps</t>
  </si>
  <si>
    <t>API RRSS</t>
  </si>
  <si>
    <t>Usuari</t>
  </si>
  <si>
    <t>Administrador</t>
  </si>
  <si>
    <t>Botiguer</t>
  </si>
  <si>
    <t>Telerik</t>
  </si>
  <si>
    <t>ESTIMACIÓ UUCW</t>
  </si>
  <si>
    <t>Casos d'ús</t>
  </si>
  <si>
    <t>Complexitat</t>
  </si>
  <si>
    <t>Log in</t>
  </si>
  <si>
    <t>Simple</t>
  </si>
  <si>
    <t>Veure Newsletter</t>
  </si>
  <si>
    <t>Visualitzar Ruta</t>
  </si>
  <si>
    <t>Mig</t>
  </si>
  <si>
    <t>Consultar rutes temàtiques</t>
  </si>
  <si>
    <t>Compartir ruta visitada</t>
  </si>
  <si>
    <t>Compartir expèriencies</t>
  </si>
  <si>
    <t>Compartir Botiga</t>
  </si>
  <si>
    <t>Visualitzar Botiga</t>
  </si>
  <si>
    <t>Valorar Botigues</t>
  </si>
  <si>
    <t>Demanar gestions del sistema</t>
  </si>
  <si>
    <t>Administrar botigues</t>
  </si>
  <si>
    <t>Complex</t>
  </si>
  <si>
    <t>Gestionar notíces</t>
  </si>
  <si>
    <t>Administrar rutes temàtiques</t>
  </si>
  <si>
    <t>Llistar Botigues</t>
  </si>
  <si>
    <t>Fer Auditories</t>
  </si>
  <si>
    <t>ESTIMACIÓ DEL PRESSUPOST</t>
  </si>
  <si>
    <t>Hores total treball</t>
  </si>
  <si>
    <t>Inception</t>
  </si>
  <si>
    <t>Elaboration</t>
  </si>
  <si>
    <t>Construction</t>
  </si>
  <si>
    <t>Transition</t>
  </si>
  <si>
    <t>Effort</t>
  </si>
  <si>
    <t>Schedule</t>
  </si>
  <si>
    <t>Horas</t>
  </si>
  <si>
    <t>Cap de projecte</t>
  </si>
  <si>
    <t>Arquitecte</t>
  </si>
  <si>
    <t>Analista funcional</t>
  </si>
  <si>
    <t>Analista de xarxes</t>
  </si>
  <si>
    <t>Dissenyador</t>
  </si>
  <si>
    <t>Administrador de Base de Dades</t>
  </si>
  <si>
    <t>Programador Senior</t>
  </si>
  <si>
    <t>Tester</t>
  </si>
  <si>
    <t>STAFF</t>
  </si>
  <si>
    <t>Rol</t>
  </si>
  <si>
    <t>Salari/hora</t>
  </si>
  <si>
    <t>Factor de treball</t>
  </si>
  <si>
    <t>Hores de treball</t>
  </si>
  <si>
    <t>Preu en net</t>
  </si>
  <si>
    <t>Preu en brut</t>
  </si>
  <si>
    <t>Llista de costos del personal</t>
  </si>
  <si>
    <t>Preu</t>
  </si>
  <si>
    <t>Costos del personal</t>
  </si>
  <si>
    <t>Cost del lloc de treball</t>
  </si>
  <si>
    <t>Llista de costos</t>
  </si>
  <si>
    <t>Cost total del personal</t>
  </si>
  <si>
    <t>Despeses estructurals</t>
  </si>
  <si>
    <t>Percentatge del marge de benefici</t>
  </si>
  <si>
    <t>Percentatge de contingències (Riscos)</t>
  </si>
  <si>
    <t>Pressupost final</t>
  </si>
  <si>
    <t>PLA DE FASES</t>
  </si>
  <si>
    <t>Hores</t>
  </si>
  <si>
    <t>Dies Laborables</t>
  </si>
  <si>
    <t>Data Límit</t>
  </si>
  <si>
    <t>9 de Febrer</t>
  </si>
  <si>
    <t>2 de Març</t>
  </si>
  <si>
    <t>18 d'Abril</t>
  </si>
  <si>
    <t>5 de Maig</t>
  </si>
  <si>
    <t>Esforç (hores)</t>
  </si>
  <si>
    <t>FASE</t>
  </si>
  <si>
    <t>Iteracions</t>
  </si>
  <si>
    <t>Objectius Principals</t>
  </si>
  <si>
    <t xml:space="preserve">Dates                           </t>
  </si>
  <si>
    <t xml:space="preserve">                             Staff</t>
  </si>
  <si>
    <t>Inici</t>
  </si>
  <si>
    <t>Fi</t>
  </si>
  <si>
    <t>- Establir el model de projecte</t>
  </si>
  <si>
    <t xml:space="preserve">- Definir visió del projecte </t>
  </si>
  <si>
    <t>I1</t>
  </si>
  <si>
    <t xml:space="preserve">- Estimar el temps i calcular pressupost </t>
  </si>
  <si>
    <t>1 de Febrer</t>
  </si>
  <si>
    <t>9  de Febrer</t>
  </si>
  <si>
    <t>- Esmentar els possibles ricos</t>
  </si>
  <si>
    <t>- Disenyar els casos d'ús i funcionalitats</t>
  </si>
  <si>
    <t>- Preparació de l'entorn de treball</t>
  </si>
  <si>
    <t>- Comprobació de l'entorn de treball</t>
  </si>
  <si>
    <t>- Implementar casos d'ús més importants</t>
  </si>
  <si>
    <t>E1</t>
  </si>
  <si>
    <t>- Fer pla de com recollir les dades</t>
  </si>
  <si>
    <t>10 de Febrer</t>
  </si>
  <si>
    <t>19 de Febrer</t>
  </si>
  <si>
    <t xml:space="preserve">- Dissenyar l'estructura de la base de dades </t>
  </si>
  <si>
    <t xml:space="preserve">- Validar requisits </t>
  </si>
  <si>
    <t>- Mitigar riscos arquitectònics</t>
  </si>
  <si>
    <t>E2</t>
  </si>
  <si>
    <t>- Iniciar a recollir dades per veure efectivitat</t>
  </si>
  <si>
    <t>22 de Febrer</t>
  </si>
  <si>
    <t>- Establir l'entorn de treball definitiu</t>
  </si>
  <si>
    <t>- Descriure casos d'ús adicionals</t>
  </si>
  <si>
    <t>- Implementar casos d'ús</t>
  </si>
  <si>
    <t>C1</t>
  </si>
  <si>
    <t>- Recollir dades de manera més optimitzada</t>
  </si>
  <si>
    <t>3 de Març</t>
  </si>
  <si>
    <t>16 de Març</t>
  </si>
  <si>
    <t>- Idem</t>
  </si>
  <si>
    <t>Contructions</t>
  </si>
  <si>
    <t>C2</t>
  </si>
  <si>
    <t xml:space="preserve">- Fer un seguimenta de la funcionalitat i practicitat </t>
  </si>
  <si>
    <t>17 de Març</t>
  </si>
  <si>
    <t>4 d'Abril</t>
  </si>
  <si>
    <t>-Idem</t>
  </si>
  <si>
    <t>C3</t>
  </si>
  <si>
    <t>- Crear una versió beta per a l'úsuari</t>
  </si>
  <si>
    <t>5 d'Abril</t>
  </si>
  <si>
    <t xml:space="preserve"> i rol de botiguer</t>
  </si>
  <si>
    <t xml:space="preserve">- Obtenir la valoració de posibles usuaris </t>
  </si>
  <si>
    <t>T1</t>
  </si>
  <si>
    <t>i beneficiaris del producte</t>
  </si>
  <si>
    <t>19 d'Abril</t>
  </si>
  <si>
    <t>- Fer millores del sistema</t>
  </si>
  <si>
    <t>- Entregar client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</si>
</sst>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&quot;€&quot;"/>
    <numFmt numFmtId="165" formatCode="#,##0[$€]"/>
  </numFmts>
  <fonts count="20">
    <font>
      <sz val="10.0"/>
      <color rgb="FF000000"/>
      <name val="Arial"/>
    </font>
    <font/>
    <font>
      <b/>
      <sz val="18.0"/>
      <name val="Roboto Condensed"/>
    </font>
    <font>
      <sz val="18.0"/>
      <name val="Roboto Condensed"/>
    </font>
    <font>
      <b/>
      <sz val="14.0"/>
    </font>
    <font>
      <b/>
    </font>
    <font>
      <name val="Roboto Condensed"/>
    </font>
    <font>
      <color rgb="FF000000"/>
      <name val="Arial"/>
    </font>
    <font>
      <b/>
      <sz val="12.0"/>
      <name val="Roboto Condensed"/>
    </font>
    <font>
      <sz val="12.0"/>
      <name val="Roboto Condensed"/>
    </font>
    <font>
      <sz val="12.0"/>
      <color rgb="FF000000"/>
      <name val="Roboto Condensed"/>
    </font>
    <font>
      <name val="Arial"/>
    </font>
    <font>
      <b/>
      <name val="Arial"/>
    </font>
    <font>
      <sz val="11.0"/>
      <color rgb="FF000000"/>
      <name val="Inconsolata"/>
    </font>
    <font>
      <b/>
      <sz val="12.0"/>
      <color rgb="FF000000"/>
      <name val="Roboto Condensed"/>
    </font>
    <font>
      <color rgb="FFFF9900"/>
    </font>
    <font>
      <b/>
      <sz val="14.0"/>
      <color rgb="FF000000"/>
      <name val="Roboto Condensed"/>
    </font>
    <font>
      <b/>
      <sz val="10.0"/>
      <color rgb="FF000000"/>
      <name val="Roboto Condensed"/>
    </font>
    <font>
      <b/>
      <sz val="14.0"/>
      <name val="Roboto Condensed"/>
    </font>
    <font>
      <b/>
      <color rgb="FF000000"/>
      <name val="'Roboto Condensed'"/>
    </font>
  </fonts>
  <fills count="2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3C78D8"/>
        <bgColor rgb="FF3C78D8"/>
      </patternFill>
    </fill>
    <fill>
      <patternFill patternType="solid">
        <fgColor rgb="FFB7B7B7"/>
        <bgColor rgb="FFB7B7B7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6CCF2E"/>
        <bgColor rgb="FF6CCF2E"/>
      </patternFill>
    </fill>
    <fill>
      <patternFill patternType="solid">
        <fgColor rgb="FFA4C2F4"/>
        <bgColor rgb="FFA4C2F4"/>
      </patternFill>
    </fill>
    <fill>
      <patternFill patternType="solid">
        <fgColor rgb="FFFFDE41"/>
        <bgColor rgb="FFFFDE41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50963E"/>
        <bgColor rgb="FF50963E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</fills>
  <borders count="6">
    <border>
      <left/>
      <right/>
      <top/>
      <bottom/>
    </border>
    <border>
      <left/>
      <right style="thin">
        <color rgb="FFFFE599"/>
      </right>
      <top/>
      <bottom/>
    </border>
    <border>
      <left/>
      <right style="thin">
        <color rgb="FFFFE599"/>
      </right>
      <top style="thin">
        <color rgb="FFBF9000"/>
      </top>
      <bottom/>
    </border>
    <border>
      <left/>
      <right/>
      <top style="thin">
        <color rgb="FFBF9000"/>
      </top>
      <bottom/>
    </border>
    <border>
      <left/>
      <right style="thin">
        <color rgb="FFFFE599"/>
      </right>
      <top/>
      <bottom style="thin">
        <color rgb="FFBF9000"/>
      </bottom>
    </border>
    <border>
      <left/>
      <right/>
      <top/>
      <bottom style="thin">
        <color rgb="FFBF9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/>
    </xf>
    <xf borderId="0" fillId="2" fontId="1" numFmtId="0" xfId="0" applyFill="1" applyFont="1"/>
    <xf borderId="0" fillId="3" fontId="1" numFmtId="0" xfId="0" applyFill="1" applyFont="1"/>
    <xf borderId="0" fillId="3" fontId="2" numFmtId="0" xfId="0" applyAlignment="1" applyFont="1">
      <alignment/>
    </xf>
    <xf borderId="0" fillId="3" fontId="3" numFmtId="0" xfId="0" applyAlignment="1" applyFont="1">
      <alignment/>
    </xf>
    <xf borderId="0" fillId="4" fontId="4" numFmtId="0" xfId="0" applyAlignment="1" applyFill="1" applyFont="1">
      <alignment horizontal="right"/>
    </xf>
    <xf borderId="0" fillId="4" fontId="5" numFmtId="0" xfId="0" applyFont="1"/>
    <xf borderId="0" fillId="4" fontId="5" numFmtId="0" xfId="0" applyAlignment="1" applyFont="1">
      <alignment/>
    </xf>
    <xf borderId="0" fillId="4" fontId="1" numFmtId="0" xfId="0" applyFont="1"/>
    <xf borderId="0" fillId="4" fontId="6" numFmtId="0" xfId="0" applyAlignment="1" applyFont="1">
      <alignment horizontal="right"/>
    </xf>
    <xf borderId="0" fillId="4" fontId="1" numFmtId="0" xfId="0" applyFont="1"/>
    <xf borderId="0" fillId="2" fontId="7" numFmtId="0" xfId="0" applyAlignment="1" applyFont="1">
      <alignment/>
    </xf>
    <xf borderId="0" fillId="3" fontId="2" numFmtId="0" xfId="0" applyAlignment="1" applyFont="1">
      <alignment horizontal="right"/>
    </xf>
    <xf borderId="0" fillId="5" fontId="8" numFmtId="0" xfId="0" applyAlignment="1" applyFill="1" applyFont="1">
      <alignment horizontal="right"/>
    </xf>
    <xf borderId="0" fillId="5" fontId="8" numFmtId="0" xfId="0" applyAlignment="1" applyFont="1">
      <alignment horizontal="center"/>
    </xf>
    <xf borderId="0" fillId="5" fontId="8" numFmtId="0" xfId="0" applyAlignment="1" applyFont="1">
      <alignment horizontal="center"/>
    </xf>
    <xf borderId="0" fillId="6" fontId="9" numFmtId="0" xfId="0" applyAlignment="1" applyFill="1" applyFont="1">
      <alignment horizontal="right"/>
    </xf>
    <xf borderId="0" fillId="6" fontId="10" numFmtId="0" xfId="0" applyAlignment="1" applyFont="1">
      <alignment horizontal="right"/>
    </xf>
    <xf borderId="0" fillId="6" fontId="10" numFmtId="0" xfId="0" applyAlignment="1" applyFont="1">
      <alignment horizontal="right"/>
    </xf>
    <xf borderId="0" fillId="2" fontId="11" numFmtId="0" xfId="0" applyAlignment="1" applyFont="1">
      <alignment/>
    </xf>
    <xf borderId="0" fillId="7" fontId="12" numFmtId="0" xfId="0" applyAlignment="1" applyFill="1" applyFont="1">
      <alignment horizontal="right"/>
    </xf>
    <xf borderId="0" fillId="7" fontId="11" numFmtId="0" xfId="0" applyAlignment="1" applyFont="1">
      <alignment horizontal="right"/>
    </xf>
    <xf borderId="0" fillId="8" fontId="8" numFmtId="0" xfId="0" applyAlignment="1" applyFill="1" applyFont="1">
      <alignment horizontal="right"/>
    </xf>
    <xf borderId="0" fillId="8" fontId="8" numFmtId="0" xfId="0" applyAlignment="1" applyFont="1">
      <alignment horizontal="center"/>
    </xf>
    <xf borderId="0" fillId="6" fontId="9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9" fontId="12" numFmtId="0" xfId="0" applyAlignment="1" applyFill="1" applyFont="1">
      <alignment horizontal="right"/>
    </xf>
    <xf borderId="0" fillId="9" fontId="11" numFmtId="0" xfId="0" applyAlignment="1" applyFont="1">
      <alignment horizontal="right"/>
    </xf>
    <xf borderId="0" fillId="8" fontId="8" numFmtId="0" xfId="0" applyAlignment="1" applyFont="1">
      <alignment horizontal="right"/>
    </xf>
    <xf borderId="0" fillId="6" fontId="9" numFmtId="0" xfId="0" applyAlignment="1" applyFont="1">
      <alignment horizontal="right"/>
    </xf>
    <xf borderId="0" fillId="7" fontId="12" numFmtId="0" xfId="0" applyAlignment="1" applyFont="1">
      <alignment/>
    </xf>
    <xf borderId="0" fillId="7" fontId="13" numFmtId="0" xfId="0" applyAlignment="1" applyFont="1">
      <alignment horizontal="right"/>
    </xf>
    <xf borderId="0" fillId="2" fontId="12" numFmtId="0" xfId="0" applyAlignment="1" applyFont="1">
      <alignment/>
    </xf>
    <xf borderId="0" fillId="2" fontId="13" numFmtId="0" xfId="0" applyAlignment="1" applyFont="1">
      <alignment horizontal="right"/>
    </xf>
    <xf borderId="0" fillId="6" fontId="9" numFmtId="0" xfId="0" applyAlignment="1" applyFont="1">
      <alignment horizontal="center"/>
    </xf>
    <xf borderId="0" fillId="6" fontId="9" numFmtId="0" xfId="0" applyAlignment="1" applyFont="1">
      <alignment horizontal="center"/>
    </xf>
    <xf borderId="0" fillId="10" fontId="9" numFmtId="0" xfId="0" applyAlignment="1" applyFill="1" applyFont="1">
      <alignment horizontal="right"/>
    </xf>
    <xf borderId="0" fillId="2" fontId="9" numFmtId="0" xfId="0" applyAlignment="1" applyFont="1">
      <alignment horizontal="right"/>
    </xf>
    <xf borderId="0" fillId="11" fontId="9" numFmtId="0" xfId="0" applyAlignment="1" applyFill="1" applyFont="1">
      <alignment horizontal="right"/>
    </xf>
    <xf borderId="0" fillId="2" fontId="9" numFmtId="0" xfId="0" applyAlignment="1" applyFont="1">
      <alignment horizontal="center"/>
    </xf>
    <xf borderId="0" fillId="2" fontId="9" numFmtId="0" xfId="0" applyAlignment="1" applyFont="1">
      <alignment horizontal="right"/>
    </xf>
    <xf borderId="0" fillId="12" fontId="1" numFmtId="0" xfId="0" applyFill="1" applyFont="1"/>
    <xf borderId="0" fillId="12" fontId="2" numFmtId="0" xfId="0" applyAlignment="1" applyFont="1">
      <alignment/>
    </xf>
    <xf borderId="0" fillId="13" fontId="2" numFmtId="0" xfId="0" applyAlignment="1" applyFill="1" applyFont="1">
      <alignment/>
    </xf>
    <xf borderId="0" fillId="2" fontId="9" numFmtId="0" xfId="0" applyFont="1"/>
    <xf borderId="0" fillId="14" fontId="14" numFmtId="0" xfId="0" applyAlignment="1" applyFill="1" applyFont="1">
      <alignment/>
    </xf>
    <xf borderId="0" fillId="14" fontId="14" numFmtId="0" xfId="0" applyAlignment="1" applyFont="1">
      <alignment horizontal="center"/>
    </xf>
    <xf borderId="0" fillId="15" fontId="14" numFmtId="0" xfId="0" applyAlignment="1" applyFill="1" applyFont="1">
      <alignment horizontal="right"/>
    </xf>
    <xf borderId="0" fillId="16" fontId="10" numFmtId="9" xfId="0" applyAlignment="1" applyFill="1" applyFont="1" applyNumberFormat="1">
      <alignment horizontal="right"/>
    </xf>
    <xf borderId="0" fillId="17" fontId="8" numFmtId="0" xfId="0" applyAlignment="1" applyFill="1" applyFont="1">
      <alignment horizontal="right"/>
    </xf>
    <xf borderId="0" fillId="18" fontId="9" numFmtId="0" xfId="0" applyFill="1" applyFont="1"/>
    <xf borderId="0" fillId="12" fontId="14" numFmtId="0" xfId="0" applyAlignment="1" applyFont="1">
      <alignment/>
    </xf>
    <xf borderId="0" fillId="12" fontId="14" numFmtId="0" xfId="0" applyAlignment="1" applyFont="1">
      <alignment horizontal="center"/>
    </xf>
    <xf borderId="0" fillId="18" fontId="10" numFmtId="0" xfId="0" applyAlignment="1" applyFont="1">
      <alignment horizontal="right"/>
    </xf>
    <xf borderId="0" fillId="18" fontId="9" numFmtId="10" xfId="0" applyAlignment="1" applyFont="1" applyNumberFormat="1">
      <alignment horizontal="right"/>
    </xf>
    <xf borderId="0" fillId="18" fontId="9" numFmtId="0" xfId="0" applyAlignment="1" applyFont="1">
      <alignment horizontal="right"/>
    </xf>
    <xf borderId="0" fillId="19" fontId="10" numFmtId="0" xfId="0" applyAlignment="1" applyFill="1" applyFont="1">
      <alignment horizontal="right"/>
    </xf>
    <xf borderId="0" fillId="2" fontId="9" numFmtId="0" xfId="0" applyAlignment="1" applyFont="1">
      <alignment/>
    </xf>
    <xf borderId="0" fillId="7" fontId="9" numFmtId="4" xfId="0" applyAlignment="1" applyFont="1" applyNumberFormat="1">
      <alignment horizontal="right"/>
    </xf>
    <xf borderId="0" fillId="2" fontId="9" numFmtId="4" xfId="0" applyFont="1" applyNumberFormat="1"/>
    <xf borderId="0" fillId="20" fontId="14" numFmtId="0" xfId="0" applyAlignment="1" applyFill="1" applyFont="1">
      <alignment horizontal="center"/>
    </xf>
    <xf borderId="0" fillId="14" fontId="1" numFmtId="0" xfId="0" applyAlignment="1" applyFont="1">
      <alignment/>
    </xf>
    <xf borderId="0" fillId="16" fontId="1" numFmtId="0" xfId="0" applyFont="1"/>
    <xf borderId="0" fillId="12" fontId="14" numFmtId="0" xfId="0" applyAlignment="1" applyFont="1">
      <alignment horizontal="right"/>
    </xf>
    <xf borderId="0" fillId="12" fontId="8" numFmtId="0" xfId="0" applyAlignment="1" applyFont="1">
      <alignment horizontal="center"/>
    </xf>
    <xf borderId="0" fillId="18" fontId="10" numFmtId="164" xfId="0" applyAlignment="1" applyFont="1" applyNumberFormat="1">
      <alignment horizontal="right"/>
    </xf>
    <xf borderId="0" fillId="18" fontId="9" numFmtId="9" xfId="0" applyAlignment="1" applyFont="1" applyNumberFormat="1">
      <alignment/>
    </xf>
    <xf borderId="0" fillId="18" fontId="9" numFmtId="0" xfId="0" applyAlignment="1" applyFont="1">
      <alignment/>
    </xf>
    <xf borderId="0" fillId="18" fontId="9" numFmtId="164" xfId="0" applyFont="1" applyNumberFormat="1"/>
    <xf borderId="0" fillId="2" fontId="1" numFmtId="0" xfId="0" applyAlignment="1" applyFont="1">
      <alignment/>
    </xf>
    <xf borderId="0" fillId="18" fontId="9" numFmtId="164" xfId="0" applyAlignment="1" applyFont="1" applyNumberFormat="1">
      <alignment/>
    </xf>
    <xf borderId="0" fillId="19" fontId="1" numFmtId="9" xfId="0" applyFont="1" applyNumberFormat="1"/>
    <xf borderId="0" fillId="19" fontId="1" numFmtId="0" xfId="0" applyFont="1"/>
    <xf borderId="0" fillId="12" fontId="8" numFmtId="0" xfId="0" applyAlignment="1" applyFont="1">
      <alignment horizontal="right"/>
    </xf>
    <xf borderId="0" fillId="12" fontId="8" numFmtId="0" xfId="0" applyAlignment="1" applyFont="1">
      <alignment/>
    </xf>
    <xf borderId="0" fillId="19" fontId="9" numFmtId="0" xfId="0" applyFont="1"/>
    <xf borderId="0" fillId="19" fontId="8" numFmtId="0" xfId="0" applyAlignment="1" applyFont="1">
      <alignment horizontal="right"/>
    </xf>
    <xf borderId="0" fillId="19" fontId="8" numFmtId="0" xfId="0" applyAlignment="1" applyFont="1">
      <alignment/>
    </xf>
    <xf borderId="0" fillId="18" fontId="9" numFmtId="165" xfId="0" applyAlignment="1" applyFont="1" applyNumberFormat="1">
      <alignment/>
    </xf>
    <xf borderId="0" fillId="21" fontId="9" numFmtId="0" xfId="0" applyAlignment="1" applyFill="1" applyFont="1">
      <alignment horizontal="right"/>
    </xf>
    <xf borderId="0" fillId="21" fontId="9" numFmtId="164" xfId="0" applyFont="1" applyNumberFormat="1"/>
    <xf borderId="0" fillId="21" fontId="10" numFmtId="0" xfId="0" applyAlignment="1" applyFont="1">
      <alignment horizontal="right"/>
    </xf>
    <xf borderId="0" fillId="22" fontId="14" numFmtId="0" xfId="0" applyAlignment="1" applyFill="1" applyFont="1">
      <alignment horizontal="right"/>
    </xf>
    <xf borderId="0" fillId="22" fontId="8" numFmtId="165" xfId="0" applyFont="1" applyNumberFormat="1"/>
    <xf borderId="0" fillId="14" fontId="1" numFmtId="0" xfId="0" applyFont="1"/>
    <xf borderId="0" fillId="14" fontId="2" numFmtId="0" xfId="0" applyAlignment="1" applyFont="1">
      <alignment/>
    </xf>
    <xf borderId="0" fillId="16" fontId="15" numFmtId="0" xfId="0" applyAlignment="1" applyFont="1">
      <alignment horizontal="right"/>
    </xf>
    <xf borderId="0" fillId="2" fontId="6" numFmtId="0" xfId="0" applyFont="1"/>
    <xf borderId="0" fillId="14" fontId="10" numFmtId="0" xfId="0" applyAlignment="1" applyFont="1">
      <alignment/>
    </xf>
    <xf borderId="0" fillId="16" fontId="10" numFmtId="1" xfId="0" applyAlignment="1" applyFont="1" applyNumberFormat="1">
      <alignment/>
    </xf>
    <xf borderId="0" fillId="16" fontId="10" numFmtId="0" xfId="0" applyAlignment="1" applyFont="1">
      <alignment horizontal="center"/>
    </xf>
    <xf borderId="0" fillId="16" fontId="10" numFmtId="0" xfId="0" applyAlignment="1" applyFont="1">
      <alignment/>
    </xf>
    <xf borderId="0" fillId="14" fontId="14" numFmtId="0" xfId="0" applyAlignment="1" applyFont="1">
      <alignment horizontal="right"/>
    </xf>
    <xf borderId="0" fillId="15" fontId="10" numFmtId="0" xfId="0" applyAlignment="1" applyFont="1">
      <alignment horizontal="right"/>
    </xf>
    <xf borderId="1" fillId="15" fontId="5" numFmtId="0" xfId="0" applyAlignment="1" applyBorder="1" applyFont="1">
      <alignment horizontal="center"/>
    </xf>
    <xf borderId="0" fillId="15" fontId="5" numFmtId="1" xfId="0" applyAlignment="1" applyFont="1" applyNumberFormat="1">
      <alignment horizontal="center"/>
    </xf>
    <xf borderId="0" fillId="15" fontId="5" numFmtId="0" xfId="0" applyAlignment="1" applyFont="1">
      <alignment horizontal="center"/>
    </xf>
    <xf borderId="0" fillId="15" fontId="16" numFmtId="0" xfId="0" applyAlignment="1" applyFont="1">
      <alignment horizontal="center" vertical="center"/>
    </xf>
    <xf borderId="1" fillId="16" fontId="1" numFmtId="0" xfId="0" applyAlignment="1" applyBorder="1" applyFont="1">
      <alignment horizontal="center" vertical="center"/>
    </xf>
    <xf borderId="0" fillId="16" fontId="1" numFmtId="1" xfId="0" applyAlignment="1" applyFont="1" applyNumberFormat="1">
      <alignment horizontal="left" vertical="center"/>
    </xf>
    <xf borderId="0" fillId="16" fontId="1" numFmtId="9" xfId="0" applyAlignment="1" applyFont="1" applyNumberFormat="1">
      <alignment horizontal="center"/>
    </xf>
    <xf borderId="1" fillId="16" fontId="1" numFmtId="1" xfId="0" applyAlignment="1" applyBorder="1" applyFont="1" applyNumberFormat="1">
      <alignment horizontal="center"/>
    </xf>
    <xf borderId="0" fillId="16" fontId="1" numFmtId="0" xfId="0" applyAlignment="1" applyFont="1">
      <alignment horizontal="center" vertical="center"/>
    </xf>
    <xf borderId="1" fillId="16" fontId="1" numFmtId="1" xfId="0" applyAlignment="1" applyBorder="1" applyFont="1" applyNumberFormat="1">
      <alignment horizontal="center" vertical="center"/>
    </xf>
    <xf borderId="0" fillId="16" fontId="1" numFmtId="0" xfId="0" applyAlignment="1" applyFont="1">
      <alignment horizontal="center"/>
    </xf>
    <xf borderId="0" fillId="16" fontId="1" numFmtId="1" xfId="0" applyAlignment="1" applyFont="1" applyNumberFormat="1">
      <alignment horizontal="center"/>
    </xf>
    <xf borderId="0" fillId="16" fontId="1" numFmtId="1" xfId="0" applyAlignment="1" applyFont="1" applyNumberFormat="1">
      <alignment horizontal="center" vertical="center"/>
    </xf>
    <xf borderId="1" fillId="16" fontId="1" numFmtId="9" xfId="0" applyAlignment="1" applyBorder="1" applyFont="1" applyNumberFormat="1">
      <alignment horizontal="center" vertical="center"/>
    </xf>
    <xf borderId="0" fillId="16" fontId="1" numFmtId="0" xfId="0" applyAlignment="1" applyFont="1">
      <alignment horizontal="center" vertical="center"/>
    </xf>
    <xf borderId="1" fillId="16" fontId="1" numFmtId="1" xfId="0" applyAlignment="1" applyBorder="1" applyFont="1" applyNumberFormat="1">
      <alignment horizontal="center" vertical="center"/>
    </xf>
    <xf borderId="0" fillId="15" fontId="17" numFmtId="0" xfId="0" applyAlignment="1" applyFont="1">
      <alignment horizontal="center" vertical="center"/>
    </xf>
    <xf borderId="0" fillId="16" fontId="1" numFmtId="1" xfId="0" applyAlignment="1" applyFont="1" applyNumberFormat="1">
      <alignment horizontal="left"/>
    </xf>
    <xf borderId="0" fillId="20" fontId="16" numFmtId="0" xfId="0" applyAlignment="1" applyFont="1">
      <alignment horizontal="center" vertical="center"/>
    </xf>
    <xf borderId="2" fillId="15" fontId="1" numFmtId="9" xfId="0" applyAlignment="1" applyBorder="1" applyFont="1" applyNumberFormat="1">
      <alignment horizontal="center" vertical="center"/>
    </xf>
    <xf borderId="3" fillId="15" fontId="1" numFmtId="1" xfId="0" applyAlignment="1" applyBorder="1" applyFont="1" applyNumberFormat="1">
      <alignment horizontal="left"/>
    </xf>
    <xf borderId="3" fillId="15" fontId="1" numFmtId="9" xfId="0" applyAlignment="1" applyBorder="1" applyFont="1" applyNumberFormat="1">
      <alignment horizontal="center"/>
    </xf>
    <xf borderId="2" fillId="15" fontId="1" numFmtId="1" xfId="0" applyAlignment="1" applyBorder="1" applyFont="1" applyNumberFormat="1">
      <alignment horizontal="center"/>
    </xf>
    <xf borderId="3" fillId="15" fontId="1" numFmtId="0" xfId="0" applyAlignment="1" applyBorder="1" applyFont="1">
      <alignment horizontal="center" vertical="center"/>
    </xf>
    <xf borderId="2" fillId="15" fontId="1" numFmtId="1" xfId="0" applyAlignment="1" applyBorder="1" applyFont="1" applyNumberFormat="1">
      <alignment horizontal="center" vertical="center"/>
    </xf>
    <xf borderId="3" fillId="15" fontId="1" numFmtId="0" xfId="0" applyAlignment="1" applyBorder="1" applyFont="1">
      <alignment horizontal="center"/>
    </xf>
    <xf borderId="3" fillId="15" fontId="1" numFmtId="0" xfId="0" applyAlignment="1" applyBorder="1" applyFont="1">
      <alignment horizontal="center"/>
    </xf>
    <xf borderId="0" fillId="20" fontId="18" numFmtId="0" xfId="0" applyAlignment="1" applyFont="1">
      <alignment horizontal="center" vertical="center"/>
    </xf>
    <xf borderId="1" fillId="15" fontId="1" numFmtId="0" xfId="0" applyAlignment="1" applyBorder="1" applyFont="1">
      <alignment horizontal="center" vertical="center"/>
    </xf>
    <xf borderId="0" fillId="15" fontId="1" numFmtId="1" xfId="0" applyAlignment="1" applyFont="1" applyNumberFormat="1">
      <alignment horizontal="left"/>
    </xf>
    <xf borderId="0" fillId="15" fontId="1" numFmtId="9" xfId="0" applyAlignment="1" applyFont="1" applyNumberFormat="1">
      <alignment horizontal="center"/>
    </xf>
    <xf borderId="1" fillId="15" fontId="1" numFmtId="1" xfId="0" applyAlignment="1" applyBorder="1" applyFont="1" applyNumberFormat="1">
      <alignment horizontal="center"/>
    </xf>
    <xf borderId="0" fillId="15" fontId="1" numFmtId="0" xfId="0" applyAlignment="1" applyFont="1">
      <alignment horizontal="center" vertical="center"/>
    </xf>
    <xf borderId="1" fillId="15" fontId="1" numFmtId="1" xfId="0" applyAlignment="1" applyBorder="1" applyFont="1" applyNumberFormat="1">
      <alignment horizontal="center" vertical="center"/>
    </xf>
    <xf borderId="0" fillId="15" fontId="1" numFmtId="0" xfId="0" applyAlignment="1" applyFont="1">
      <alignment horizontal="center"/>
    </xf>
    <xf borderId="0" fillId="15" fontId="1" numFmtId="0" xfId="0" applyAlignment="1" applyFont="1">
      <alignment horizontal="center"/>
    </xf>
    <xf borderId="0" fillId="20" fontId="19" numFmtId="0" xfId="0" applyAlignment="1" applyFont="1">
      <alignment horizontal="center"/>
    </xf>
    <xf borderId="0" fillId="15" fontId="1" numFmtId="0" xfId="0" applyAlignment="1" applyFont="1">
      <alignment horizontal="center" vertical="center"/>
    </xf>
    <xf borderId="1" fillId="15" fontId="1" numFmtId="1" xfId="0" applyAlignment="1" applyBorder="1" applyFont="1" applyNumberFormat="1">
      <alignment horizontal="center" vertical="center"/>
    </xf>
    <xf borderId="0" fillId="15" fontId="1" numFmtId="9" xfId="0" applyAlignment="1" applyFont="1" applyNumberFormat="1">
      <alignment horizontal="center" vertical="center"/>
    </xf>
    <xf borderId="4" fillId="15" fontId="1" numFmtId="9" xfId="0" applyAlignment="1" applyBorder="1" applyFont="1" applyNumberFormat="1">
      <alignment horizontal="center" vertical="center"/>
    </xf>
    <xf borderId="5" fillId="15" fontId="1" numFmtId="1" xfId="0" applyAlignment="1" applyBorder="1" applyFont="1" applyNumberFormat="1">
      <alignment horizontal="center"/>
    </xf>
    <xf borderId="5" fillId="15" fontId="1" numFmtId="9" xfId="0" applyAlignment="1" applyBorder="1" applyFont="1" applyNumberFormat="1">
      <alignment horizontal="center"/>
    </xf>
    <xf borderId="4" fillId="15" fontId="1" numFmtId="1" xfId="0" applyAlignment="1" applyBorder="1" applyFont="1" applyNumberFormat="1">
      <alignment horizontal="center"/>
    </xf>
    <xf borderId="5" fillId="15" fontId="1" numFmtId="9" xfId="0" applyAlignment="1" applyBorder="1" applyFont="1" applyNumberFormat="1">
      <alignment horizontal="center" vertical="center"/>
    </xf>
    <xf borderId="4" fillId="15" fontId="1" numFmtId="1" xfId="0" applyAlignment="1" applyBorder="1" applyFont="1" applyNumberFormat="1">
      <alignment horizontal="center" vertical="center"/>
    </xf>
    <xf borderId="5" fillId="15" fontId="1" numFmtId="0" xfId="0" applyAlignment="1" applyBorder="1" applyFont="1">
      <alignment horizontal="center"/>
    </xf>
    <xf borderId="5" fillId="15" fontId="1" numFmtId="0" xfId="0" applyAlignment="1" applyBorder="1" applyFont="1">
      <alignment horizontal="center"/>
    </xf>
    <xf borderId="1" fillId="15" fontId="1" numFmtId="9" xfId="0" applyAlignment="1" applyBorder="1" applyFont="1" applyNumberFormat="1">
      <alignment horizontal="center" vertical="center"/>
    </xf>
    <xf borderId="0" fillId="15" fontId="1" numFmtId="1" xfId="0" applyAlignment="1" applyFont="1" applyNumberFormat="1">
      <alignment horizontal="left" vertical="center"/>
    </xf>
    <xf borderId="0" fillId="15" fontId="1" numFmtId="1" xfId="0" applyAlignment="1" applyFont="1" applyNumberFormat="1">
      <alignment horizontal="left" vertical="center"/>
    </xf>
    <xf borderId="5" fillId="15" fontId="1" numFmtId="1" xfId="0" applyAlignment="1" applyBorder="1" applyFont="1" applyNumberFormat="1">
      <alignment horizontal="left" vertical="center"/>
    </xf>
    <xf borderId="0" fillId="23" fontId="16" numFmtId="0" xfId="0" applyAlignment="1" applyFill="1" applyFont="1">
      <alignment horizontal="center" vertical="center"/>
    </xf>
    <xf borderId="1" fillId="20" fontId="1" numFmtId="9" xfId="0" applyAlignment="1" applyBorder="1" applyFont="1" applyNumberFormat="1">
      <alignment horizontal="center" vertical="center"/>
    </xf>
    <xf borderId="0" fillId="20" fontId="1" numFmtId="1" xfId="0" applyAlignment="1" applyFont="1" applyNumberFormat="1">
      <alignment horizontal="left"/>
    </xf>
    <xf borderId="0" fillId="20" fontId="1" numFmtId="9" xfId="0" applyAlignment="1" applyFont="1" applyNumberFormat="1">
      <alignment horizontal="center"/>
    </xf>
    <xf borderId="1" fillId="20" fontId="1" numFmtId="1" xfId="0" applyAlignment="1" applyBorder="1" applyFont="1" applyNumberFormat="1">
      <alignment horizontal="center"/>
    </xf>
    <xf borderId="0" fillId="20" fontId="1" numFmtId="0" xfId="0" applyAlignment="1" applyFont="1">
      <alignment horizontal="center" vertical="center"/>
    </xf>
    <xf borderId="1" fillId="20" fontId="1" numFmtId="1" xfId="0" applyAlignment="1" applyBorder="1" applyFont="1" applyNumberFormat="1">
      <alignment horizontal="center" vertical="center"/>
    </xf>
    <xf borderId="0" fillId="20" fontId="1" numFmtId="0" xfId="0" applyAlignment="1" applyFont="1">
      <alignment horizontal="center"/>
    </xf>
    <xf borderId="1" fillId="20" fontId="1" numFmtId="0" xfId="0" applyAlignment="1" applyBorder="1" applyFont="1">
      <alignment horizontal="center" vertical="center"/>
    </xf>
    <xf borderId="0" fillId="20" fontId="1" numFmtId="0" xfId="0" applyAlignment="1" applyFont="1">
      <alignment horizontal="center" vertical="center"/>
    </xf>
    <xf borderId="1" fillId="20" fontId="1" numFmtId="1" xfId="0" applyAlignment="1" applyBorder="1" applyFont="1" applyNumberFormat="1">
      <alignment horizontal="center" vertical="center"/>
    </xf>
    <xf borderId="4" fillId="20" fontId="1" numFmtId="9" xfId="0" applyAlignment="1" applyBorder="1" applyFont="1" applyNumberFormat="1">
      <alignment horizontal="center" vertical="center"/>
    </xf>
    <xf borderId="5" fillId="20" fontId="1" numFmtId="1" xfId="0" applyAlignment="1" applyBorder="1" applyFont="1" applyNumberFormat="1">
      <alignment horizontal="center"/>
    </xf>
    <xf borderId="5" fillId="20" fontId="1" numFmtId="9" xfId="0" applyAlignment="1" applyBorder="1" applyFont="1" applyNumberFormat="1">
      <alignment horizontal="center"/>
    </xf>
    <xf borderId="4" fillId="20" fontId="1" numFmtId="1" xfId="0" applyAlignment="1" applyBorder="1" applyFont="1" applyNumberFormat="1">
      <alignment horizontal="center"/>
    </xf>
    <xf borderId="5" fillId="20" fontId="1" numFmtId="0" xfId="0" applyAlignment="1" applyBorder="1" applyFont="1">
      <alignment horizontal="center"/>
    </xf>
    <xf borderId="0" fillId="20" fontId="1" numFmtId="0" xfId="0" applyAlignment="1" applyFont="1">
      <alignment horizontal="center"/>
    </xf>
    <xf borderId="5" fillId="20" fontId="1" numFmtId="1" xfId="0" applyAlignment="1" applyBorder="1" applyFont="1" applyNumberFormat="1">
      <alignment horizontal="center"/>
    </xf>
    <xf borderId="0" fillId="24" fontId="1" numFmtId="0" xfId="0" applyFill="1" applyFont="1"/>
    <xf borderId="1" fillId="23" fontId="11" numFmtId="9" xfId="0" applyAlignment="1" applyBorder="1" applyFont="1" applyNumberFormat="1">
      <alignment/>
    </xf>
    <xf borderId="0" fillId="23" fontId="11" numFmtId="1" xfId="0" applyAlignment="1" applyFont="1" applyNumberFormat="1">
      <alignment/>
    </xf>
    <xf borderId="0" fillId="23" fontId="11" numFmtId="9" xfId="0" applyAlignment="1" applyFont="1" applyNumberFormat="1">
      <alignment/>
    </xf>
    <xf borderId="1" fillId="23" fontId="11" numFmtId="1" xfId="0" applyAlignment="1" applyBorder="1" applyFont="1" applyNumberFormat="1">
      <alignment/>
    </xf>
    <xf borderId="0" fillId="23" fontId="11" numFmtId="0" xfId="0" applyAlignment="1" applyFont="1">
      <alignment/>
    </xf>
    <xf borderId="0" fillId="23" fontId="11" numFmtId="0" xfId="0" applyAlignment="1" applyFont="1">
      <alignment/>
    </xf>
    <xf borderId="0" fillId="24" fontId="5" numFmtId="0" xfId="0" applyAlignment="1" applyFont="1">
      <alignment horizontal="center"/>
    </xf>
    <xf borderId="1" fillId="23" fontId="11" numFmtId="0" xfId="0" applyAlignment="1" applyBorder="1" applyFont="1">
      <alignment horizontal="center"/>
    </xf>
    <xf borderId="0" fillId="23" fontId="11" numFmtId="0" xfId="0" applyAlignment="1" applyFont="1">
      <alignment horizontal="center"/>
    </xf>
    <xf borderId="1" fillId="23" fontId="11" numFmtId="1" xfId="0" applyAlignment="1" applyBorder="1" applyFont="1" applyNumberFormat="1">
      <alignment horizontal="center"/>
    </xf>
    <xf borderId="4" fillId="23" fontId="11" numFmtId="9" xfId="0" applyAlignment="1" applyBorder="1" applyFont="1" applyNumberFormat="1">
      <alignment/>
    </xf>
    <xf borderId="5" fillId="23" fontId="11" numFmtId="1" xfId="0" applyAlignment="1" applyBorder="1" applyFont="1" applyNumberFormat="1">
      <alignment/>
    </xf>
    <xf borderId="5" fillId="23" fontId="11" numFmtId="9" xfId="0" applyAlignment="1" applyBorder="1" applyFont="1" applyNumberFormat="1">
      <alignment/>
    </xf>
    <xf borderId="4" fillId="23" fontId="11" numFmtId="1" xfId="0" applyAlignment="1" applyBorder="1" applyFont="1" applyNumberFormat="1">
      <alignment/>
    </xf>
    <xf borderId="5" fillId="23" fontId="11" numFmtId="0" xfId="0" applyAlignment="1" applyBorder="1" applyFont="1">
      <alignment/>
    </xf>
    <xf borderId="5" fillId="23" fontId="1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14"/>
    <col customWidth="1" min="3" max="3" width="18.43"/>
    <col customWidth="1" min="5" max="5" width="21.43"/>
    <col customWidth="1" min="7" max="7" width="18.71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 ht="31.5" customHeight="1">
      <c r="A2" s="2"/>
      <c r="B2" s="3" t="s">
        <v>0</v>
      </c>
      <c r="C2" s="4" t="s">
        <v>1</v>
      </c>
      <c r="D2" s="3" t="str">
        <f>E4*H4</f>
        <v>2636.298</v>
      </c>
      <c r="E2" s="3" t="s">
        <v>2</v>
      </c>
      <c r="F2" s="2"/>
      <c r="G2" s="2"/>
      <c r="H2" s="2"/>
      <c r="I2" s="2"/>
    </row>
    <row r="3" ht="8.25" customHeight="1">
      <c r="A3" s="1"/>
      <c r="B3" s="1"/>
      <c r="C3" s="1"/>
      <c r="D3" s="1"/>
      <c r="E3" s="1"/>
      <c r="F3" s="1"/>
      <c r="G3" s="1"/>
      <c r="H3" s="1"/>
      <c r="I3" s="1"/>
    </row>
    <row r="4" ht="25.5" customHeight="1">
      <c r="A4" s="1"/>
      <c r="B4" s="1"/>
      <c r="C4" s="1"/>
      <c r="D4" s="5" t="s">
        <v>3</v>
      </c>
      <c r="E4" s="6" t="str">
        <f>(E6+E7)*E8*E9</f>
        <v>117.1688</v>
      </c>
      <c r="F4" s="1"/>
      <c r="G4" s="5" t="s">
        <v>4</v>
      </c>
      <c r="H4" s="7" t="str">
        <f>15/2+15</f>
        <v>22.5</v>
      </c>
      <c r="I4" s="1"/>
    </row>
    <row r="5" ht="6.75" customHeight="1">
      <c r="A5" s="1"/>
      <c r="B5" s="1"/>
      <c r="C5" s="1"/>
      <c r="D5" s="8"/>
      <c r="E5" s="8"/>
      <c r="F5" s="1"/>
      <c r="G5" s="1"/>
      <c r="H5" s="1"/>
      <c r="I5" s="1"/>
    </row>
    <row r="6">
      <c r="A6" s="1"/>
      <c r="B6" s="1"/>
      <c r="C6" s="1"/>
      <c r="D6" s="9" t="s">
        <v>5</v>
      </c>
      <c r="E6" s="10" t="str">
        <f>D67</f>
        <v>110</v>
      </c>
      <c r="F6" s="11"/>
      <c r="G6" s="1"/>
      <c r="H6" s="1"/>
      <c r="I6" s="1"/>
    </row>
    <row r="7">
      <c r="A7" s="1"/>
      <c r="B7" s="1"/>
      <c r="C7" s="1"/>
      <c r="D7" s="9" t="s">
        <v>6</v>
      </c>
      <c r="E7" s="10" t="str">
        <f>(C48)</f>
        <v>12</v>
      </c>
      <c r="F7" s="1"/>
      <c r="G7" s="1"/>
      <c r="H7" s="1"/>
      <c r="I7" s="1"/>
    </row>
    <row r="8">
      <c r="A8" s="1"/>
      <c r="B8" s="1"/>
      <c r="C8" s="1"/>
      <c r="D8" s="9" t="s">
        <v>7</v>
      </c>
      <c r="E8" s="10" t="str">
        <f>E26</f>
        <v>0.98</v>
      </c>
      <c r="F8" s="1"/>
      <c r="G8" s="1"/>
      <c r="H8" s="1"/>
      <c r="I8" s="1"/>
    </row>
    <row r="9">
      <c r="A9" s="1"/>
      <c r="B9" s="1"/>
      <c r="C9" s="1"/>
      <c r="D9" s="9" t="s">
        <v>8</v>
      </c>
      <c r="E9" s="10" t="str">
        <f>E38</f>
        <v>0.98</v>
      </c>
      <c r="F9" s="1"/>
      <c r="G9" s="1"/>
      <c r="H9" s="1"/>
      <c r="I9" s="1"/>
    </row>
    <row r="10">
      <c r="A10" s="1"/>
      <c r="B10" s="1"/>
      <c r="C10" s="1"/>
      <c r="D10" s="1"/>
      <c r="E10" s="1"/>
      <c r="F10" s="1"/>
      <c r="G10" s="1"/>
      <c r="H10" s="1"/>
      <c r="I10" s="1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 ht="21.0" customHeight="1">
      <c r="A12" s="1"/>
      <c r="B12" s="12" t="s">
        <v>9</v>
      </c>
      <c r="C12" s="12"/>
      <c r="D12" s="12"/>
      <c r="E12" s="12"/>
      <c r="F12" s="1"/>
      <c r="G12" s="1"/>
      <c r="H12" s="1"/>
      <c r="I12" s="1"/>
    </row>
    <row r="13">
      <c r="A13" s="1"/>
      <c r="B13" s="13" t="s">
        <v>10</v>
      </c>
      <c r="C13" s="14" t="s">
        <v>11</v>
      </c>
      <c r="D13" s="14" t="s">
        <v>12</v>
      </c>
      <c r="E13" s="15" t="s">
        <v>13</v>
      </c>
      <c r="F13" s="1"/>
      <c r="G13" s="1"/>
      <c r="H13" s="1"/>
      <c r="I13" s="1"/>
    </row>
    <row r="14">
      <c r="A14" s="1"/>
      <c r="B14" s="16" t="s">
        <v>14</v>
      </c>
      <c r="C14" s="16">
        <v>1.0</v>
      </c>
      <c r="D14" s="17">
        <v>5.0</v>
      </c>
      <c r="E14" s="18" t="str">
        <f t="shared" ref="E14:E25" si="1">C14*D14</f>
        <v>5</v>
      </c>
      <c r="F14" s="1"/>
      <c r="G14" s="1"/>
      <c r="H14" s="1"/>
      <c r="I14" s="1"/>
    </row>
    <row r="15">
      <c r="A15" s="1"/>
      <c r="B15" s="16" t="s">
        <v>15</v>
      </c>
      <c r="C15" s="16">
        <v>2.0</v>
      </c>
      <c r="D15" s="17">
        <v>3.0</v>
      </c>
      <c r="E15" s="18" t="str">
        <f t="shared" si="1"/>
        <v>6</v>
      </c>
      <c r="F15" s="1"/>
      <c r="G15" s="1"/>
      <c r="H15" s="1"/>
      <c r="I15" s="1"/>
    </row>
    <row r="16">
      <c r="A16" s="1"/>
      <c r="B16" s="16" t="s">
        <v>16</v>
      </c>
      <c r="C16" s="16">
        <v>2.0</v>
      </c>
      <c r="D16" s="17">
        <v>5.0</v>
      </c>
      <c r="E16" s="18" t="str">
        <f t="shared" si="1"/>
        <v>10</v>
      </c>
      <c r="F16" s="1"/>
      <c r="G16" s="1"/>
      <c r="H16" s="1"/>
      <c r="I16" s="1"/>
    </row>
    <row r="17">
      <c r="A17" s="1"/>
      <c r="B17" s="16" t="s">
        <v>17</v>
      </c>
      <c r="C17" s="16">
        <v>0.5</v>
      </c>
      <c r="D17" s="17">
        <v>1.0</v>
      </c>
      <c r="E17" s="18" t="str">
        <f t="shared" si="1"/>
        <v>0.5</v>
      </c>
      <c r="F17" s="1"/>
      <c r="G17" s="1"/>
      <c r="H17" s="1"/>
      <c r="I17" s="1"/>
    </row>
    <row r="18">
      <c r="A18" s="1"/>
      <c r="B18" s="16" t="s">
        <v>18</v>
      </c>
      <c r="C18" s="16">
        <v>1.0</v>
      </c>
      <c r="D18" s="17">
        <v>4.0</v>
      </c>
      <c r="E18" s="18" t="str">
        <f t="shared" si="1"/>
        <v>4</v>
      </c>
      <c r="F18" s="1"/>
      <c r="G18" s="1"/>
      <c r="H18" s="1"/>
      <c r="I18" s="1"/>
    </row>
    <row r="19">
      <c r="A19" s="1"/>
      <c r="B19" s="16" t="s">
        <v>19</v>
      </c>
      <c r="C19" s="16">
        <v>-1.0</v>
      </c>
      <c r="D19" s="17">
        <v>5.0</v>
      </c>
      <c r="E19" s="18" t="str">
        <f t="shared" si="1"/>
        <v>-5</v>
      </c>
      <c r="F19" s="1"/>
      <c r="G19" s="1"/>
      <c r="H19" s="1"/>
      <c r="I19" s="1"/>
    </row>
    <row r="20">
      <c r="A20" s="1"/>
      <c r="B20" s="16" t="s">
        <v>20</v>
      </c>
      <c r="C20" s="16">
        <v>0.5</v>
      </c>
      <c r="D20" s="17">
        <v>5.0</v>
      </c>
      <c r="E20" s="18" t="str">
        <f t="shared" si="1"/>
        <v>2.5</v>
      </c>
      <c r="F20" s="1"/>
      <c r="G20" s="1"/>
      <c r="H20" s="1"/>
      <c r="I20" s="1"/>
    </row>
    <row r="21">
      <c r="A21" s="1"/>
      <c r="B21" s="16" t="s">
        <v>21</v>
      </c>
      <c r="C21" s="16">
        <v>0.5</v>
      </c>
      <c r="D21" s="17">
        <v>4.0</v>
      </c>
      <c r="E21" s="18" t="str">
        <f t="shared" si="1"/>
        <v>2</v>
      </c>
      <c r="F21" s="1"/>
      <c r="G21" s="1"/>
      <c r="H21" s="1"/>
      <c r="I21" s="1"/>
    </row>
    <row r="22">
      <c r="A22" s="1"/>
      <c r="B22" s="16" t="s">
        <v>22</v>
      </c>
      <c r="C22" s="16">
        <v>2.0</v>
      </c>
      <c r="D22" s="17">
        <v>3.0</v>
      </c>
      <c r="E22" s="18" t="str">
        <f t="shared" si="1"/>
        <v>6</v>
      </c>
      <c r="F22" s="1"/>
      <c r="G22" s="1"/>
      <c r="H22" s="1"/>
      <c r="I22" s="1"/>
    </row>
    <row r="23">
      <c r="A23" s="1"/>
      <c r="B23" s="16" t="s">
        <v>23</v>
      </c>
      <c r="C23" s="16">
        <v>1.0</v>
      </c>
      <c r="D23" s="17">
        <v>5.0</v>
      </c>
      <c r="E23" s="18" t="str">
        <f t="shared" si="1"/>
        <v>5</v>
      </c>
      <c r="F23" s="1"/>
      <c r="G23" s="1"/>
      <c r="H23" s="1"/>
      <c r="I23" s="1"/>
    </row>
    <row r="24">
      <c r="A24" s="1"/>
      <c r="B24" s="16" t="s">
        <v>24</v>
      </c>
      <c r="C24" s="16">
        <v>1.0</v>
      </c>
      <c r="D24" s="17">
        <v>5.0</v>
      </c>
      <c r="E24" s="18" t="str">
        <f t="shared" si="1"/>
        <v>5</v>
      </c>
      <c r="F24" s="1"/>
      <c r="G24" s="1"/>
      <c r="H24" s="1"/>
      <c r="I24" s="1"/>
    </row>
    <row r="25">
      <c r="A25" s="1"/>
      <c r="B25" s="16" t="s">
        <v>25</v>
      </c>
      <c r="C25" s="16">
        <v>-1.0</v>
      </c>
      <c r="D25" s="17">
        <v>3.0</v>
      </c>
      <c r="E25" s="18" t="str">
        <f t="shared" si="1"/>
        <v>-3</v>
      </c>
      <c r="F25" s="1"/>
      <c r="G25" s="1"/>
      <c r="H25" s="1"/>
      <c r="I25" s="1"/>
    </row>
    <row r="26">
      <c r="A26" s="1"/>
      <c r="B26" s="1"/>
      <c r="C26" s="19"/>
      <c r="D26" s="20" t="s">
        <v>7</v>
      </c>
      <c r="E26" s="21" t="str">
        <f>0.6+SUM(E13:E25)/100</f>
        <v>0.98</v>
      </c>
      <c r="F26" s="1"/>
      <c r="G26" s="1"/>
      <c r="H26" s="1"/>
      <c r="I26" s="1"/>
    </row>
    <row r="27">
      <c r="A27" s="1"/>
      <c r="B27" s="1"/>
      <c r="C27" s="1"/>
      <c r="D27" s="1"/>
      <c r="E27" s="1"/>
      <c r="F27" s="1"/>
      <c r="G27" s="1"/>
      <c r="H27" s="1"/>
      <c r="I27" s="1"/>
    </row>
    <row r="28" ht="28.5" customHeight="1">
      <c r="A28" s="1"/>
      <c r="B28" s="12" t="s">
        <v>26</v>
      </c>
      <c r="C28" s="12"/>
      <c r="D28" s="12"/>
      <c r="E28" s="12"/>
      <c r="F28" s="1"/>
      <c r="G28" s="1"/>
      <c r="H28" s="1"/>
      <c r="I28" s="1"/>
    </row>
    <row r="29">
      <c r="A29" s="1"/>
      <c r="B29" s="22" t="s">
        <v>27</v>
      </c>
      <c r="C29" s="23" t="s">
        <v>11</v>
      </c>
      <c r="D29" s="23" t="s">
        <v>28</v>
      </c>
      <c r="E29" s="23" t="s">
        <v>29</v>
      </c>
      <c r="F29" s="1"/>
      <c r="G29" s="1"/>
      <c r="H29" s="1"/>
      <c r="I29" s="1"/>
    </row>
    <row r="30">
      <c r="A30" s="1"/>
      <c r="B30" s="17" t="s">
        <v>30</v>
      </c>
      <c r="C30" s="16">
        <v>0.5</v>
      </c>
      <c r="D30" s="16">
        <v>3.0</v>
      </c>
      <c r="E30" s="24" t="str">
        <f t="shared" ref="E30:E37" si="2">(C30*D30)</f>
        <v>1.5</v>
      </c>
      <c r="F30" s="1"/>
      <c r="G30" s="1"/>
      <c r="H30" s="1"/>
      <c r="I30" s="1"/>
    </row>
    <row r="31">
      <c r="A31" s="1"/>
      <c r="B31" s="17" t="s">
        <v>31</v>
      </c>
      <c r="C31" s="16">
        <v>-1.0</v>
      </c>
      <c r="D31" s="16">
        <v>2.0</v>
      </c>
      <c r="E31" s="24" t="str">
        <f t="shared" si="2"/>
        <v>-2</v>
      </c>
      <c r="F31" s="1"/>
      <c r="G31" s="1"/>
      <c r="H31" s="1"/>
      <c r="I31" s="1"/>
    </row>
    <row r="32">
      <c r="A32" s="1"/>
      <c r="B32" s="17" t="s">
        <v>32</v>
      </c>
      <c r="C32" s="16">
        <v>2.0</v>
      </c>
      <c r="D32" s="16">
        <v>3.0</v>
      </c>
      <c r="E32" s="24" t="str">
        <f t="shared" si="2"/>
        <v>6</v>
      </c>
      <c r="F32" s="1"/>
      <c r="G32" s="1"/>
      <c r="H32" s="1"/>
      <c r="I32" s="1"/>
    </row>
    <row r="33">
      <c r="A33" s="1"/>
      <c r="B33" s="17" t="s">
        <v>33</v>
      </c>
      <c r="C33" s="16">
        <v>0.5</v>
      </c>
      <c r="D33" s="16">
        <v>3.0</v>
      </c>
      <c r="E33" s="24" t="str">
        <f t="shared" si="2"/>
        <v>1.5</v>
      </c>
      <c r="F33" s="1"/>
      <c r="G33" s="1"/>
      <c r="H33" s="1"/>
      <c r="I33" s="1"/>
    </row>
    <row r="34">
      <c r="A34" s="1"/>
      <c r="B34" s="17" t="s">
        <v>34</v>
      </c>
      <c r="C34" s="16">
        <v>1.0</v>
      </c>
      <c r="D34" s="16">
        <v>3.0</v>
      </c>
      <c r="E34" s="24" t="str">
        <f t="shared" si="2"/>
        <v>3</v>
      </c>
      <c r="F34" s="1"/>
      <c r="G34" s="1"/>
      <c r="H34" s="1"/>
      <c r="I34" s="1"/>
    </row>
    <row r="35">
      <c r="A35" s="1"/>
      <c r="B35" s="17" t="s">
        <v>35</v>
      </c>
      <c r="C35" s="16">
        <v>1.5</v>
      </c>
      <c r="D35" s="16">
        <v>2.0</v>
      </c>
      <c r="E35" s="24" t="str">
        <f t="shared" si="2"/>
        <v>3</v>
      </c>
      <c r="F35" s="1"/>
      <c r="G35" s="1"/>
      <c r="H35" s="1"/>
      <c r="I35" s="1"/>
    </row>
    <row r="36">
      <c r="A36" s="1"/>
      <c r="B36" s="17" t="s">
        <v>36</v>
      </c>
      <c r="C36" s="16">
        <v>1.0</v>
      </c>
      <c r="D36" s="16">
        <v>2.0</v>
      </c>
      <c r="E36" s="24" t="str">
        <f t="shared" si="2"/>
        <v>2</v>
      </c>
      <c r="F36" s="1"/>
      <c r="G36" s="1"/>
      <c r="H36" s="1"/>
      <c r="I36" s="1"/>
    </row>
    <row r="37">
      <c r="A37" s="1"/>
      <c r="B37" s="17" t="s">
        <v>37</v>
      </c>
      <c r="C37" s="16">
        <v>-1.0</v>
      </c>
      <c r="D37" s="16">
        <v>1.0</v>
      </c>
      <c r="E37" s="24" t="str">
        <f t="shared" si="2"/>
        <v>-1</v>
      </c>
      <c r="F37" s="1"/>
      <c r="G37" s="1"/>
      <c r="H37" s="1"/>
      <c r="I37" s="1"/>
    </row>
    <row r="38">
      <c r="A38" s="1"/>
      <c r="B38" s="25"/>
      <c r="C38" s="19"/>
      <c r="D38" s="26" t="s">
        <v>8</v>
      </c>
      <c r="E38" s="27" t="str">
        <f>1.4+(-0.03*SUM(E30:E37))</f>
        <v>0.98</v>
      </c>
      <c r="F38" s="1"/>
      <c r="G38" s="1"/>
      <c r="H38" s="1"/>
      <c r="I38" s="1"/>
    </row>
    <row r="39">
      <c r="A39" s="1"/>
      <c r="B39" s="1"/>
      <c r="C39" s="1"/>
      <c r="D39" s="1"/>
      <c r="E39" s="1"/>
      <c r="F39" s="1"/>
      <c r="G39" s="1"/>
      <c r="H39" s="1"/>
      <c r="I39" s="1"/>
    </row>
    <row r="40" ht="28.5" customHeight="1">
      <c r="A40" s="1"/>
      <c r="B40" s="12" t="s">
        <v>38</v>
      </c>
      <c r="C40" s="12"/>
      <c r="D40" s="1"/>
      <c r="E40" s="1"/>
      <c r="F40" s="1"/>
      <c r="G40" s="1"/>
      <c r="H40" s="1"/>
      <c r="I40" s="1"/>
    </row>
    <row r="41">
      <c r="A41" s="1"/>
      <c r="B41" s="28" t="s">
        <v>39</v>
      </c>
      <c r="C41" s="23" t="s">
        <v>40</v>
      </c>
      <c r="D41" s="1"/>
      <c r="E41" s="1"/>
      <c r="F41" s="1"/>
      <c r="G41" s="1"/>
      <c r="H41" s="1"/>
      <c r="I41" s="1"/>
    </row>
    <row r="42">
      <c r="A42" s="1"/>
      <c r="B42" s="29" t="s">
        <v>41</v>
      </c>
      <c r="C42" s="29">
        <v>1.0</v>
      </c>
      <c r="D42" s="1"/>
      <c r="E42" s="1"/>
      <c r="F42" s="1"/>
      <c r="G42" s="1"/>
      <c r="H42" s="1"/>
      <c r="I42" s="1"/>
    </row>
    <row r="43">
      <c r="A43" s="1"/>
      <c r="B43" s="29" t="s">
        <v>42</v>
      </c>
      <c r="C43" s="29">
        <v>1.0</v>
      </c>
      <c r="D43" s="1"/>
      <c r="E43" s="1"/>
      <c r="F43" s="1"/>
      <c r="G43" s="1"/>
      <c r="H43" s="1"/>
      <c r="I43" s="1"/>
    </row>
    <row r="44">
      <c r="A44" s="1"/>
      <c r="B44" s="29" t="s">
        <v>43</v>
      </c>
      <c r="C44" s="16">
        <v>3.0</v>
      </c>
      <c r="D44" s="1"/>
      <c r="E44" s="1"/>
      <c r="F44" s="1"/>
      <c r="G44" s="1"/>
      <c r="H44" s="1"/>
      <c r="I44" s="1"/>
    </row>
    <row r="45">
      <c r="A45" s="1"/>
      <c r="B45" s="29" t="s">
        <v>44</v>
      </c>
      <c r="C45" s="29">
        <v>3.0</v>
      </c>
      <c r="D45" s="1"/>
      <c r="E45" s="1"/>
      <c r="F45" s="1"/>
      <c r="G45" s="1"/>
      <c r="H45" s="1"/>
      <c r="I45" s="1"/>
    </row>
    <row r="46">
      <c r="A46" s="1"/>
      <c r="B46" s="29" t="s">
        <v>45</v>
      </c>
      <c r="C46" s="29">
        <v>3.0</v>
      </c>
      <c r="D46" s="1"/>
      <c r="E46" s="1"/>
      <c r="F46" s="1"/>
      <c r="G46" s="1"/>
      <c r="H46" s="1"/>
      <c r="I46" s="1"/>
    </row>
    <row r="47">
      <c r="A47" s="1"/>
      <c r="B47" s="29" t="s">
        <v>46</v>
      </c>
      <c r="C47" s="29">
        <v>1.0</v>
      </c>
      <c r="D47" s="1"/>
      <c r="E47" s="1"/>
      <c r="F47" s="1"/>
      <c r="G47" s="1"/>
      <c r="H47" s="1"/>
      <c r="I47" s="1"/>
    </row>
    <row r="48">
      <c r="A48" s="1"/>
      <c r="B48" s="30" t="s">
        <v>6</v>
      </c>
      <c r="C48" s="31" t="str">
        <f>sum(C42:C47)</f>
        <v>12</v>
      </c>
      <c r="D48" s="1"/>
      <c r="E48" s="1"/>
      <c r="F48" s="1"/>
      <c r="G48" s="1"/>
      <c r="H48" s="1"/>
      <c r="I48" s="1"/>
    </row>
    <row r="49">
      <c r="A49" s="1"/>
      <c r="B49" s="32"/>
      <c r="C49" s="19"/>
      <c r="D49" s="33"/>
      <c r="E49" s="1"/>
      <c r="F49" s="1"/>
      <c r="G49" s="1"/>
      <c r="H49" s="1"/>
      <c r="I49" s="1"/>
    </row>
    <row r="50" ht="30.75" customHeight="1">
      <c r="A50" s="1"/>
      <c r="B50" s="12" t="s">
        <v>47</v>
      </c>
      <c r="C50" s="12"/>
      <c r="D50" s="12"/>
      <c r="E50" s="1"/>
      <c r="F50" s="1"/>
      <c r="G50" s="1"/>
      <c r="H50" s="1"/>
      <c r="I50" s="1"/>
    </row>
    <row r="51">
      <c r="A51" s="1"/>
      <c r="B51" s="22" t="s">
        <v>48</v>
      </c>
      <c r="C51" s="23" t="s">
        <v>49</v>
      </c>
      <c r="D51" s="23" t="s">
        <v>11</v>
      </c>
      <c r="E51" s="1"/>
      <c r="F51" s="1"/>
      <c r="G51" s="1"/>
      <c r="H51" s="1"/>
      <c r="I51" s="1"/>
    </row>
    <row r="52">
      <c r="A52" s="1"/>
      <c r="B52" s="16" t="s">
        <v>50</v>
      </c>
      <c r="C52" s="34" t="s">
        <v>51</v>
      </c>
      <c r="D52" s="29" t="str">
        <f t="shared" ref="D52:D66" si="3">IF(C52 = "Simple", 5, IF(C52 = "Mig", 10, 15))</f>
        <v>5</v>
      </c>
      <c r="E52" s="1"/>
      <c r="F52" s="1"/>
      <c r="G52" s="1"/>
      <c r="H52" s="1"/>
      <c r="I52" s="1"/>
    </row>
    <row r="53">
      <c r="A53" s="1"/>
      <c r="B53" s="16" t="s">
        <v>52</v>
      </c>
      <c r="C53" s="35" t="s">
        <v>51</v>
      </c>
      <c r="D53" s="29" t="str">
        <f t="shared" si="3"/>
        <v>5</v>
      </c>
      <c r="E53" s="1"/>
      <c r="F53" s="1"/>
      <c r="G53" s="1"/>
      <c r="H53" s="1"/>
      <c r="I53" s="1"/>
    </row>
    <row r="54">
      <c r="A54" s="1"/>
      <c r="B54" s="36" t="s">
        <v>53</v>
      </c>
      <c r="C54" s="35" t="s">
        <v>54</v>
      </c>
      <c r="D54" s="29" t="str">
        <f t="shared" si="3"/>
        <v>10</v>
      </c>
      <c r="E54" s="1"/>
      <c r="F54" s="1"/>
      <c r="G54" s="1"/>
      <c r="H54" s="1"/>
      <c r="I54" s="1"/>
    </row>
    <row r="55">
      <c r="A55" s="1"/>
      <c r="B55" s="16" t="s">
        <v>55</v>
      </c>
      <c r="C55" s="35" t="s">
        <v>51</v>
      </c>
      <c r="D55" s="29" t="str">
        <f t="shared" si="3"/>
        <v>5</v>
      </c>
      <c r="E55" s="1"/>
      <c r="F55" s="1"/>
      <c r="G55" s="1"/>
      <c r="H55" s="1"/>
      <c r="I55" s="1"/>
    </row>
    <row r="56">
      <c r="A56" s="1"/>
      <c r="B56" s="16" t="s">
        <v>56</v>
      </c>
      <c r="C56" s="34" t="s">
        <v>51</v>
      </c>
      <c r="D56" s="29" t="str">
        <f t="shared" si="3"/>
        <v>5</v>
      </c>
      <c r="E56" s="1"/>
      <c r="F56" s="1"/>
      <c r="G56" s="1"/>
      <c r="H56" s="1"/>
      <c r="I56" s="1"/>
    </row>
    <row r="57">
      <c r="A57" s="1"/>
      <c r="B57" s="29" t="s">
        <v>57</v>
      </c>
      <c r="C57" s="35" t="s">
        <v>51</v>
      </c>
      <c r="D57" s="29" t="str">
        <f t="shared" si="3"/>
        <v>5</v>
      </c>
      <c r="E57" s="1"/>
      <c r="F57" s="1"/>
      <c r="G57" s="1"/>
      <c r="H57" s="1"/>
      <c r="I57" s="1"/>
    </row>
    <row r="58">
      <c r="A58" s="1"/>
      <c r="B58" s="29" t="s">
        <v>58</v>
      </c>
      <c r="C58" s="35" t="s">
        <v>51</v>
      </c>
      <c r="D58" s="29" t="str">
        <f t="shared" si="3"/>
        <v>5</v>
      </c>
      <c r="E58" s="1"/>
      <c r="F58" s="1"/>
      <c r="G58" s="1"/>
      <c r="H58" s="1"/>
      <c r="I58" s="1"/>
    </row>
    <row r="59">
      <c r="A59" s="1"/>
      <c r="B59" s="16" t="s">
        <v>59</v>
      </c>
      <c r="C59" s="34" t="s">
        <v>54</v>
      </c>
      <c r="D59" s="29" t="str">
        <f t="shared" si="3"/>
        <v>10</v>
      </c>
      <c r="E59" s="1"/>
      <c r="F59" s="1"/>
      <c r="G59" s="1"/>
      <c r="H59" s="1"/>
      <c r="I59" s="1"/>
    </row>
    <row r="60">
      <c r="A60" s="1"/>
      <c r="B60" s="29" t="s">
        <v>60</v>
      </c>
      <c r="C60" s="34" t="s">
        <v>51</v>
      </c>
      <c r="D60" s="29" t="str">
        <f t="shared" si="3"/>
        <v>5</v>
      </c>
      <c r="E60" s="1"/>
      <c r="F60" s="1"/>
      <c r="G60" s="1"/>
      <c r="H60" s="1"/>
      <c r="I60" s="1"/>
    </row>
    <row r="61">
      <c r="A61" s="1"/>
      <c r="B61" s="29" t="s">
        <v>61</v>
      </c>
      <c r="C61" s="35" t="s">
        <v>51</v>
      </c>
      <c r="D61" s="29" t="str">
        <f t="shared" si="3"/>
        <v>5</v>
      </c>
      <c r="E61" s="1"/>
      <c r="F61" s="1"/>
      <c r="G61" s="1"/>
      <c r="H61" s="1"/>
      <c r="I61" s="1"/>
    </row>
    <row r="62">
      <c r="A62" s="1"/>
      <c r="B62" s="29" t="s">
        <v>62</v>
      </c>
      <c r="C62" s="35" t="s">
        <v>63</v>
      </c>
      <c r="D62" s="29" t="str">
        <f t="shared" si="3"/>
        <v>15</v>
      </c>
      <c r="E62" s="1"/>
      <c r="F62" s="1"/>
      <c r="G62" s="1"/>
      <c r="H62" s="1"/>
      <c r="I62" s="1"/>
    </row>
    <row r="63">
      <c r="A63" s="1"/>
      <c r="B63" s="29" t="s">
        <v>64</v>
      </c>
      <c r="C63" s="35" t="s">
        <v>54</v>
      </c>
      <c r="D63" s="29" t="str">
        <f t="shared" si="3"/>
        <v>10</v>
      </c>
      <c r="E63" s="1"/>
      <c r="F63" s="1"/>
      <c r="G63" s="1"/>
      <c r="H63" s="1"/>
      <c r="I63" s="1"/>
    </row>
    <row r="64">
      <c r="A64" s="1"/>
      <c r="B64" s="29" t="s">
        <v>65</v>
      </c>
      <c r="C64" s="34" t="s">
        <v>54</v>
      </c>
      <c r="D64" s="29" t="str">
        <f t="shared" si="3"/>
        <v>10</v>
      </c>
      <c r="E64" s="1"/>
      <c r="F64" s="1"/>
      <c r="G64" s="1"/>
      <c r="H64" s="1"/>
      <c r="I64" s="1"/>
    </row>
    <row r="65">
      <c r="A65" s="1"/>
      <c r="B65" s="29" t="s">
        <v>66</v>
      </c>
      <c r="C65" s="35" t="s">
        <v>54</v>
      </c>
      <c r="D65" s="29" t="str">
        <f t="shared" si="3"/>
        <v>10</v>
      </c>
      <c r="E65" s="1"/>
      <c r="F65" s="1"/>
      <c r="G65" s="1"/>
      <c r="H65" s="1"/>
      <c r="I65" s="1"/>
    </row>
    <row r="66">
      <c r="A66" s="1"/>
      <c r="B66" s="29" t="s">
        <v>67</v>
      </c>
      <c r="C66" s="35" t="s">
        <v>51</v>
      </c>
      <c r="D66" s="29" t="str">
        <f t="shared" si="3"/>
        <v>5</v>
      </c>
      <c r="E66" s="1"/>
      <c r="F66" s="1"/>
      <c r="G66" s="1"/>
      <c r="H66" s="1"/>
      <c r="I66" s="1"/>
    </row>
    <row r="67">
      <c r="A67" s="1"/>
      <c r="B67" s="37"/>
      <c r="C67" s="38" t="s">
        <v>5</v>
      </c>
      <c r="D67" s="38" t="str">
        <f>SUM(D51:D66)</f>
        <v>110</v>
      </c>
      <c r="E67" s="1"/>
      <c r="F67" s="1"/>
      <c r="G67" s="1"/>
      <c r="H67" s="1"/>
      <c r="I67" s="1"/>
    </row>
    <row r="68">
      <c r="A68" s="1"/>
      <c r="B68" s="37"/>
      <c r="C68" s="39"/>
      <c r="D68" s="40"/>
      <c r="E68" s="1"/>
      <c r="F68" s="1"/>
      <c r="G68" s="1"/>
      <c r="H68" s="1"/>
      <c r="I68" s="1"/>
    </row>
    <row r="69">
      <c r="A69" s="1"/>
      <c r="B69" s="1"/>
      <c r="C69" s="1"/>
      <c r="D69" s="1"/>
      <c r="E69" s="1"/>
      <c r="F69" s="1"/>
      <c r="G69" s="1"/>
      <c r="H69" s="1"/>
      <c r="I69" s="1"/>
    </row>
    <row r="73" ht="21.0" customHeight="1"/>
    <row r="74" ht="21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7.14"/>
    <col customWidth="1" min="3" max="3" width="19.43"/>
    <col customWidth="1" min="4" max="4" width="16.0"/>
    <col customWidth="1" min="5" max="5" width="19.0"/>
    <col customWidth="1" min="6" max="6" width="20.43"/>
    <col customWidth="1" min="7" max="7" width="24.0"/>
    <col customWidth="1" min="8" max="8" width="21.86"/>
    <col customWidth="1" min="9" max="9" width="20.43"/>
    <col customWidth="1" min="10" max="10" width="25.86"/>
  </cols>
  <sheetData>
    <row r="1">
      <c r="A1" s="41"/>
      <c r="B1" s="42" t="s">
        <v>68</v>
      </c>
      <c r="C1" s="41"/>
      <c r="D1" s="41"/>
      <c r="E1" s="41"/>
      <c r="F1" s="41"/>
      <c r="G1" s="41"/>
      <c r="H1" s="41"/>
      <c r="I1" s="41"/>
      <c r="J1" s="41"/>
    </row>
    <row r="2">
      <c r="A2" s="1"/>
      <c r="B2" s="43" t="s">
        <v>69</v>
      </c>
      <c r="C2" s="3">
        <v>2636.3</v>
      </c>
      <c r="D2" s="1"/>
      <c r="E2" s="1"/>
      <c r="F2" s="1"/>
      <c r="G2" s="1"/>
      <c r="H2" s="1"/>
      <c r="I2" s="1"/>
      <c r="J2" s="1"/>
    </row>
    <row r="3">
      <c r="A3" s="1"/>
      <c r="B3" s="44"/>
      <c r="C3" s="44"/>
      <c r="D3" s="44"/>
      <c r="E3" s="44"/>
      <c r="F3" s="44"/>
      <c r="G3" s="44"/>
      <c r="H3" s="1"/>
      <c r="I3" s="1"/>
      <c r="J3" s="1"/>
    </row>
    <row r="4">
      <c r="A4" s="1"/>
      <c r="B4" s="44"/>
      <c r="C4" s="44"/>
      <c r="D4" s="44"/>
      <c r="E4" s="44"/>
      <c r="F4" s="44"/>
      <c r="G4" s="44"/>
      <c r="H4" s="1"/>
      <c r="I4" s="1"/>
      <c r="J4" s="1"/>
    </row>
    <row r="5">
      <c r="A5" s="1"/>
      <c r="B5" s="45"/>
      <c r="C5" s="46" t="s">
        <v>70</v>
      </c>
      <c r="D5" s="46" t="s">
        <v>71</v>
      </c>
      <c r="E5" s="46" t="s">
        <v>72</v>
      </c>
      <c r="F5" s="46" t="s">
        <v>73</v>
      </c>
      <c r="G5" s="44"/>
      <c r="H5" s="1"/>
      <c r="I5" s="1"/>
      <c r="J5" s="1"/>
    </row>
    <row r="6">
      <c r="A6" s="1"/>
      <c r="B6" s="47" t="s">
        <v>74</v>
      </c>
      <c r="C6" s="48">
        <v>0.05</v>
      </c>
      <c r="D6" s="48">
        <v>0.25</v>
      </c>
      <c r="E6" s="48">
        <v>0.55</v>
      </c>
      <c r="F6" s="48">
        <v>0.15</v>
      </c>
      <c r="G6" s="44"/>
      <c r="H6" s="1"/>
      <c r="I6" s="1"/>
      <c r="J6" s="1"/>
    </row>
    <row r="7">
      <c r="A7" s="1"/>
      <c r="B7" s="47" t="s">
        <v>75</v>
      </c>
      <c r="C7" s="48">
        <v>0.1</v>
      </c>
      <c r="D7" s="48">
        <v>0.3</v>
      </c>
      <c r="E7" s="48">
        <v>0.45</v>
      </c>
      <c r="F7" s="48">
        <v>0.15</v>
      </c>
      <c r="G7" s="44"/>
      <c r="H7" s="1"/>
      <c r="I7" s="1"/>
      <c r="J7" s="1"/>
    </row>
    <row r="8">
      <c r="A8" s="1"/>
      <c r="B8" s="49" t="s">
        <v>76</v>
      </c>
      <c r="C8" s="50" t="str">
        <f>C2*C7</f>
        <v>263.63</v>
      </c>
      <c r="D8" s="50" t="str">
        <f>D7*C2</f>
        <v>790.89</v>
      </c>
      <c r="E8" s="50" t="str">
        <f>E7*C2</f>
        <v>1186.335</v>
      </c>
      <c r="F8" s="50" t="str">
        <f>F7*C2</f>
        <v>395.445</v>
      </c>
      <c r="G8" s="44"/>
      <c r="H8" s="1"/>
      <c r="I8" s="1"/>
      <c r="J8" s="1"/>
    </row>
    <row r="9">
      <c r="A9" s="1"/>
      <c r="B9" s="44"/>
      <c r="C9" s="44"/>
      <c r="D9" s="44"/>
      <c r="E9" s="44"/>
      <c r="F9" s="44"/>
      <c r="G9" s="44"/>
      <c r="H9" s="1"/>
      <c r="I9" s="1"/>
      <c r="J9" s="1"/>
    </row>
    <row r="10">
      <c r="A10" s="1"/>
      <c r="B10" s="44"/>
      <c r="C10" s="44"/>
      <c r="D10" s="44"/>
      <c r="E10" s="44"/>
      <c r="F10" s="44"/>
      <c r="G10" s="44"/>
      <c r="H10" s="1"/>
      <c r="I10" s="1"/>
      <c r="J10" s="1"/>
    </row>
    <row r="11">
      <c r="A11" s="1"/>
      <c r="B11" s="51"/>
      <c r="C11" s="52" t="s">
        <v>70</v>
      </c>
      <c r="D11" s="52" t="s">
        <v>71</v>
      </c>
      <c r="E11" s="52" t="s">
        <v>72</v>
      </c>
      <c r="F11" s="52" t="s">
        <v>73</v>
      </c>
      <c r="G11" s="44"/>
      <c r="H11" s="1"/>
      <c r="I11" s="1"/>
      <c r="J11" s="1"/>
    </row>
    <row r="12">
      <c r="A12" s="1"/>
      <c r="B12" s="53" t="s">
        <v>77</v>
      </c>
      <c r="C12" s="54">
        <v>0.19</v>
      </c>
      <c r="D12" s="54">
        <v>0.12</v>
      </c>
      <c r="E12" s="54">
        <v>0.12</v>
      </c>
      <c r="F12" s="54">
        <v>0.6</v>
      </c>
      <c r="G12" s="44"/>
      <c r="H12" s="1"/>
      <c r="I12" s="1"/>
      <c r="J12" s="1"/>
    </row>
    <row r="13">
      <c r="A13" s="1"/>
      <c r="B13" s="53" t="s">
        <v>78</v>
      </c>
      <c r="C13" s="54">
        <v>0.1</v>
      </c>
      <c r="D13" s="54">
        <v>0.15</v>
      </c>
      <c r="E13" s="54">
        <v>0.12</v>
      </c>
      <c r="F13" s="54" t="str">
        <f t="shared" ref="F13:F18" si="1">0.4/6</f>
        <v>6.67%</v>
      </c>
      <c r="G13" s="44"/>
      <c r="H13" s="1"/>
      <c r="I13" s="1"/>
      <c r="J13" s="1"/>
    </row>
    <row r="14">
      <c r="A14" s="1"/>
      <c r="B14" s="53" t="s">
        <v>79</v>
      </c>
      <c r="C14" s="54">
        <v>0.35</v>
      </c>
      <c r="D14" s="54">
        <v>0.25</v>
      </c>
      <c r="E14" s="54">
        <v>0.05</v>
      </c>
      <c r="F14" s="54" t="str">
        <f t="shared" si="1"/>
        <v>6.67%</v>
      </c>
      <c r="G14" s="44"/>
      <c r="H14" s="1"/>
      <c r="I14" s="1"/>
      <c r="J14" s="1"/>
    </row>
    <row r="15">
      <c r="A15" s="1"/>
      <c r="B15" s="55" t="s">
        <v>80</v>
      </c>
      <c r="C15" s="54">
        <v>0.03</v>
      </c>
      <c r="D15" s="54">
        <v>0.1</v>
      </c>
      <c r="E15" s="54">
        <v>0.07</v>
      </c>
      <c r="F15" s="54" t="str">
        <f t="shared" si="1"/>
        <v>6.67%</v>
      </c>
      <c r="G15" s="44"/>
      <c r="H15" s="1"/>
      <c r="I15" s="1"/>
      <c r="J15" s="1"/>
    </row>
    <row r="16">
      <c r="A16" s="1"/>
      <c r="B16" s="53" t="s">
        <v>81</v>
      </c>
      <c r="C16" s="54">
        <v>0.3</v>
      </c>
      <c r="D16" s="54">
        <v>0.17</v>
      </c>
      <c r="E16" s="54">
        <v>0.05</v>
      </c>
      <c r="F16" s="54" t="str">
        <f t="shared" si="1"/>
        <v>6.67%</v>
      </c>
      <c r="G16" s="44"/>
      <c r="H16" s="1"/>
      <c r="I16" s="1"/>
      <c r="J16" s="1"/>
    </row>
    <row r="17">
      <c r="A17" s="1"/>
      <c r="B17" s="55" t="s">
        <v>82</v>
      </c>
      <c r="C17" s="54">
        <v>0.03</v>
      </c>
      <c r="D17" s="54">
        <v>0.1</v>
      </c>
      <c r="E17" s="54">
        <v>0.12</v>
      </c>
      <c r="F17" s="54" t="str">
        <f t="shared" si="1"/>
        <v>6.67%</v>
      </c>
      <c r="G17" s="44"/>
      <c r="H17" s="1"/>
      <c r="I17" s="1"/>
      <c r="J17" s="1"/>
    </row>
    <row r="18">
      <c r="A18" s="1"/>
      <c r="B18" s="53" t="s">
        <v>83</v>
      </c>
      <c r="C18" s="54">
        <v>0.0</v>
      </c>
      <c r="D18" s="54">
        <v>0.08</v>
      </c>
      <c r="E18" s="54">
        <v>0.35</v>
      </c>
      <c r="F18" s="54" t="str">
        <f t="shared" si="1"/>
        <v>6.67%</v>
      </c>
      <c r="G18" s="44"/>
      <c r="H18" s="1"/>
      <c r="I18" s="1"/>
      <c r="J18" s="1"/>
    </row>
    <row r="19">
      <c r="A19" s="1"/>
      <c r="B19" s="53" t="s">
        <v>84</v>
      </c>
      <c r="C19" s="54">
        <v>0.0</v>
      </c>
      <c r="D19" s="54">
        <v>0.03</v>
      </c>
      <c r="E19" s="54">
        <v>0.12</v>
      </c>
      <c r="F19" s="54">
        <v>0.0</v>
      </c>
      <c r="G19" s="44"/>
      <c r="H19" s="1"/>
      <c r="I19" s="1"/>
      <c r="J19" s="1"/>
    </row>
    <row r="20">
      <c r="A20" s="1"/>
      <c r="B20" s="56"/>
      <c r="C20" s="44"/>
      <c r="D20" s="44"/>
      <c r="E20" s="44"/>
      <c r="F20" s="44"/>
      <c r="G20" s="44"/>
      <c r="H20" s="1"/>
      <c r="I20" s="1"/>
      <c r="J20" s="1"/>
    </row>
    <row r="21">
      <c r="A21" s="1"/>
      <c r="B21" s="56"/>
      <c r="C21" s="44"/>
      <c r="D21" s="44"/>
      <c r="E21" s="44"/>
      <c r="F21" s="44"/>
      <c r="G21" s="44"/>
      <c r="H21" s="1"/>
      <c r="I21" s="1"/>
      <c r="J21" s="1"/>
    </row>
    <row r="22">
      <c r="A22" s="1"/>
      <c r="B22" s="57"/>
      <c r="C22" s="44"/>
      <c r="D22" s="44"/>
      <c r="E22" s="44"/>
      <c r="F22" s="44"/>
      <c r="G22" s="44"/>
      <c r="H22" s="1"/>
      <c r="I22" s="1"/>
      <c r="J22" s="1"/>
    </row>
    <row r="23">
      <c r="A23" s="1"/>
      <c r="B23" s="51"/>
      <c r="C23" s="52" t="s">
        <v>70</v>
      </c>
      <c r="D23" s="52" t="s">
        <v>71</v>
      </c>
      <c r="E23" s="52" t="s">
        <v>72</v>
      </c>
      <c r="F23" s="52" t="s">
        <v>73</v>
      </c>
      <c r="G23" s="57"/>
      <c r="H23" s="1"/>
      <c r="I23" s="1"/>
      <c r="J23" s="1"/>
    </row>
    <row r="24">
      <c r="A24" s="1"/>
      <c r="B24" s="53" t="s">
        <v>77</v>
      </c>
      <c r="C24" s="58" t="str">
        <f t="shared" ref="C24:C31" si="2">C12*($C$2)*($C$7)</f>
        <v>50.09</v>
      </c>
      <c r="D24" s="58" t="str">
        <f t="shared" ref="D24:D31" si="3">D12*($C$2)*($D$7)</f>
        <v>94.91</v>
      </c>
      <c r="E24" s="58" t="str">
        <f t="shared" ref="E24:E31" si="4">E12*($C$2)*($E$7)</f>
        <v>142.36</v>
      </c>
      <c r="F24" s="58" t="str">
        <f t="shared" ref="F24:F31" si="5">F12*($C$2)*($F$7)</f>
        <v>237.27</v>
      </c>
      <c r="G24" s="59"/>
      <c r="H24" s="1"/>
      <c r="I24" s="1"/>
      <c r="J24" s="1"/>
    </row>
    <row r="25">
      <c r="A25" s="1"/>
      <c r="B25" s="53" t="s">
        <v>78</v>
      </c>
      <c r="C25" s="58" t="str">
        <f t="shared" si="2"/>
        <v>26.36</v>
      </c>
      <c r="D25" s="58" t="str">
        <f t="shared" si="3"/>
        <v>118.63</v>
      </c>
      <c r="E25" s="58" t="str">
        <f t="shared" si="4"/>
        <v>142.36</v>
      </c>
      <c r="F25" s="58" t="str">
        <f t="shared" si="5"/>
        <v>26.36</v>
      </c>
      <c r="G25" s="59"/>
      <c r="H25" s="1"/>
      <c r="I25" s="1"/>
      <c r="J25" s="1"/>
    </row>
    <row r="26">
      <c r="A26" s="1"/>
      <c r="B26" s="53" t="s">
        <v>79</v>
      </c>
      <c r="C26" s="58" t="str">
        <f t="shared" si="2"/>
        <v>92.27</v>
      </c>
      <c r="D26" s="58" t="str">
        <f t="shared" si="3"/>
        <v>197.72</v>
      </c>
      <c r="E26" s="58" t="str">
        <f t="shared" si="4"/>
        <v>59.32</v>
      </c>
      <c r="F26" s="58" t="str">
        <f t="shared" si="5"/>
        <v>26.36</v>
      </c>
      <c r="G26" s="59"/>
      <c r="H26" s="1"/>
      <c r="I26" s="1"/>
      <c r="J26" s="1"/>
    </row>
    <row r="27">
      <c r="A27" s="1"/>
      <c r="B27" s="55" t="s">
        <v>80</v>
      </c>
      <c r="C27" s="58" t="str">
        <f t="shared" si="2"/>
        <v>7.91</v>
      </c>
      <c r="D27" s="58" t="str">
        <f t="shared" si="3"/>
        <v>79.09</v>
      </c>
      <c r="E27" s="58" t="str">
        <f t="shared" si="4"/>
        <v>83.04</v>
      </c>
      <c r="F27" s="58" t="str">
        <f t="shared" si="5"/>
        <v>26.36</v>
      </c>
      <c r="G27" s="59"/>
      <c r="H27" s="1"/>
      <c r="I27" s="1"/>
      <c r="J27" s="1"/>
    </row>
    <row r="28">
      <c r="A28" s="1"/>
      <c r="B28" s="53" t="s">
        <v>81</v>
      </c>
      <c r="C28" s="58" t="str">
        <f t="shared" si="2"/>
        <v>79.09</v>
      </c>
      <c r="D28" s="58" t="str">
        <f t="shared" si="3"/>
        <v>134.45</v>
      </c>
      <c r="E28" s="58" t="str">
        <f t="shared" si="4"/>
        <v>59.32</v>
      </c>
      <c r="F28" s="58" t="str">
        <f t="shared" si="5"/>
        <v>26.36</v>
      </c>
      <c r="G28" s="59"/>
      <c r="H28" s="1"/>
      <c r="I28" s="1"/>
      <c r="J28" s="1"/>
    </row>
    <row r="29">
      <c r="A29" s="1"/>
      <c r="B29" s="55" t="s">
        <v>82</v>
      </c>
      <c r="C29" s="58" t="str">
        <f t="shared" si="2"/>
        <v>7.91</v>
      </c>
      <c r="D29" s="58" t="str">
        <f t="shared" si="3"/>
        <v>79.09</v>
      </c>
      <c r="E29" s="58" t="str">
        <f t="shared" si="4"/>
        <v>142.36</v>
      </c>
      <c r="F29" s="58" t="str">
        <f t="shared" si="5"/>
        <v>26.36</v>
      </c>
      <c r="G29" s="59"/>
      <c r="H29" s="1"/>
      <c r="I29" s="1"/>
      <c r="J29" s="1"/>
    </row>
    <row r="30">
      <c r="A30" s="1"/>
      <c r="B30" s="53" t="s">
        <v>83</v>
      </c>
      <c r="C30" s="58" t="str">
        <f t="shared" si="2"/>
        <v>0.00</v>
      </c>
      <c r="D30" s="58" t="str">
        <f t="shared" si="3"/>
        <v>63.27</v>
      </c>
      <c r="E30" s="58" t="str">
        <f t="shared" si="4"/>
        <v>415.22</v>
      </c>
      <c r="F30" s="58" t="str">
        <f t="shared" si="5"/>
        <v>26.36</v>
      </c>
      <c r="G30" s="59"/>
      <c r="H30" s="1"/>
      <c r="I30" s="1"/>
      <c r="J30" s="1"/>
    </row>
    <row r="31">
      <c r="A31" s="1"/>
      <c r="B31" s="53" t="s">
        <v>84</v>
      </c>
      <c r="C31" s="58" t="str">
        <f t="shared" si="2"/>
        <v>0.00</v>
      </c>
      <c r="D31" s="58" t="str">
        <f t="shared" si="3"/>
        <v>23.73</v>
      </c>
      <c r="E31" s="58" t="str">
        <f t="shared" si="4"/>
        <v>142.36</v>
      </c>
      <c r="F31" s="58" t="str">
        <f t="shared" si="5"/>
        <v>0.00</v>
      </c>
      <c r="G31" s="59"/>
      <c r="H31" s="1"/>
      <c r="I31" s="1"/>
      <c r="J31" s="1"/>
    </row>
    <row r="32">
      <c r="A32" s="1"/>
      <c r="B32" s="1"/>
      <c r="C32" s="1"/>
      <c r="D32" s="1"/>
      <c r="E32" s="1"/>
      <c r="F32" s="1"/>
      <c r="G32" s="44"/>
      <c r="H32" s="1"/>
      <c r="I32" s="1"/>
      <c r="J32" s="1"/>
    </row>
    <row r="33">
      <c r="A33" s="1"/>
      <c r="B33" s="1"/>
      <c r="C33" s="60" t="s">
        <v>70</v>
      </c>
      <c r="D33" s="60" t="s">
        <v>71</v>
      </c>
      <c r="E33" s="60" t="s">
        <v>72</v>
      </c>
      <c r="F33" s="60" t="s">
        <v>73</v>
      </c>
      <c r="G33" s="44"/>
      <c r="H33" s="1"/>
      <c r="I33" s="1"/>
      <c r="J33" s="1"/>
    </row>
    <row r="34">
      <c r="A34" s="1"/>
      <c r="B34" s="61" t="s">
        <v>85</v>
      </c>
      <c r="C34" s="62" t="str">
        <f t="shared" ref="C34:F34" si="6">SUM(C24:C31)/($C$2)</f>
        <v>0.1</v>
      </c>
      <c r="D34" s="62" t="str">
        <f t="shared" si="6"/>
        <v>0.3</v>
      </c>
      <c r="E34" s="62" t="str">
        <f t="shared" si="6"/>
        <v>0.45</v>
      </c>
      <c r="F34" s="62" t="str">
        <f t="shared" si="6"/>
        <v>0.15</v>
      </c>
      <c r="G34" s="44"/>
      <c r="H34" s="1"/>
      <c r="I34" s="1"/>
      <c r="J34" s="1"/>
    </row>
    <row r="35">
      <c r="A35" s="1"/>
      <c r="B35" s="1"/>
      <c r="C35" s="1"/>
      <c r="D35" s="1"/>
      <c r="E35" s="1"/>
      <c r="F35" s="1"/>
      <c r="G35" s="44"/>
      <c r="H35" s="1"/>
      <c r="I35" s="1"/>
      <c r="J35" s="1"/>
    </row>
    <row r="36">
      <c r="A36" s="1"/>
      <c r="B36" s="1"/>
      <c r="C36" s="1"/>
      <c r="D36" s="1"/>
      <c r="E36" s="1"/>
      <c r="F36" s="1"/>
      <c r="G36" s="44"/>
      <c r="H36" s="1"/>
      <c r="I36" s="1"/>
      <c r="J36" s="1"/>
    </row>
    <row r="37">
      <c r="A37" s="1"/>
      <c r="B37" s="1"/>
      <c r="C37" s="1"/>
      <c r="D37" s="1"/>
      <c r="E37" s="1"/>
      <c r="F37" s="1"/>
      <c r="G37" s="44"/>
      <c r="H37" s="1"/>
      <c r="I37" s="1"/>
      <c r="J37" s="1"/>
    </row>
    <row r="38">
      <c r="A38" s="1"/>
      <c r="B38" s="63" t="s">
        <v>86</v>
      </c>
      <c r="C38" s="64" t="s">
        <v>87</v>
      </c>
      <c r="D38" s="64" t="s">
        <v>88</v>
      </c>
      <c r="E38" s="64" t="s">
        <v>89</v>
      </c>
      <c r="F38" s="64" t="s">
        <v>90</v>
      </c>
      <c r="G38" s="64" t="s">
        <v>91</v>
      </c>
      <c r="H38" s="1"/>
      <c r="I38" s="1"/>
      <c r="J38" s="1"/>
    </row>
    <row r="39">
      <c r="A39" s="1"/>
      <c r="B39" s="53" t="s">
        <v>77</v>
      </c>
      <c r="C39" s="65">
        <v>14.0</v>
      </c>
      <c r="D39" s="66" t="str">
        <f>(C7*(C12)+D7*D12+E7*E12+F7*F12)</f>
        <v>20%</v>
      </c>
      <c r="E39" s="67" t="str">
        <f>C2*D39</f>
        <v>524.6237</v>
      </c>
      <c r="F39" s="68" t="str">
        <f t="shared" ref="F39:F46" si="7">4*E39*C39</f>
        <v>29,379€</v>
      </c>
      <c r="G39" s="68" t="str">
        <f t="shared" ref="G39:G46" si="8">F39+F39*0.4</f>
        <v>41,130€</v>
      </c>
      <c r="H39" s="1"/>
      <c r="I39" s="1"/>
      <c r="J39" s="1"/>
    </row>
    <row r="40">
      <c r="A40" s="1"/>
      <c r="B40" s="53" t="s">
        <v>78</v>
      </c>
      <c r="C40" s="65">
        <v>12.0</v>
      </c>
      <c r="D40" s="66" t="str">
        <f>(C7*(C13)+D7*D13+E7*E13+F7*F13)</f>
        <v>12%</v>
      </c>
      <c r="E40" s="67" t="str">
        <f>$C2*D40</f>
        <v>313.7197</v>
      </c>
      <c r="F40" s="68" t="str">
        <f t="shared" si="7"/>
        <v>15,059€</v>
      </c>
      <c r="G40" s="68" t="str">
        <f t="shared" si="8"/>
        <v>21,082€</v>
      </c>
      <c r="H40" s="69"/>
      <c r="I40" s="1"/>
      <c r="J40" s="1"/>
    </row>
    <row r="41">
      <c r="A41" s="1"/>
      <c r="B41" s="53" t="s">
        <v>79</v>
      </c>
      <c r="C41" s="65">
        <v>12.0</v>
      </c>
      <c r="D41" s="66" t="str">
        <f>(C7*(C14)+D7*D14+E7*E14+F7*F14)</f>
        <v>14%</v>
      </c>
      <c r="E41" s="67" t="str">
        <f>$C2*D41</f>
        <v>375.67275</v>
      </c>
      <c r="F41" s="68" t="str">
        <f t="shared" si="7"/>
        <v>18,032€</v>
      </c>
      <c r="G41" s="68" t="str">
        <f t="shared" si="8"/>
        <v>25,245€</v>
      </c>
      <c r="H41" s="1"/>
      <c r="I41" s="1"/>
      <c r="J41" s="1"/>
    </row>
    <row r="42">
      <c r="A42" s="1"/>
      <c r="B42" s="55" t="s">
        <v>80</v>
      </c>
      <c r="C42" s="70">
        <v>12.0</v>
      </c>
      <c r="D42" s="66" t="str">
        <f>(C7*(C15)+D7*D15+E7*E15+F7*F15)</f>
        <v>7%</v>
      </c>
      <c r="E42" s="67" t="str">
        <f>$C2*D42</f>
        <v>196.40435</v>
      </c>
      <c r="F42" s="68" t="str">
        <f t="shared" si="7"/>
        <v>9,427€</v>
      </c>
      <c r="G42" s="68" t="str">
        <f t="shared" si="8"/>
        <v>13,198€</v>
      </c>
      <c r="H42" s="1"/>
      <c r="I42" s="1"/>
      <c r="J42" s="1"/>
    </row>
    <row r="43">
      <c r="A43" s="1"/>
      <c r="B43" s="53" t="s">
        <v>81</v>
      </c>
      <c r="C43" s="65">
        <v>10.0</v>
      </c>
      <c r="D43" s="66" t="str">
        <f>(C7*(C16)+D7*D16+E7*E16+F7*F16)</f>
        <v>11%</v>
      </c>
      <c r="E43" s="67" t="str">
        <f>$C2*D43</f>
        <v>299.22005</v>
      </c>
      <c r="F43" s="68" t="str">
        <f t="shared" si="7"/>
        <v>11,969€</v>
      </c>
      <c r="G43" s="68" t="str">
        <f t="shared" si="8"/>
        <v>16,756€</v>
      </c>
      <c r="H43" s="1"/>
      <c r="I43" s="1"/>
      <c r="J43" s="1"/>
    </row>
    <row r="44">
      <c r="A44" s="1"/>
      <c r="B44" s="55" t="s">
        <v>82</v>
      </c>
      <c r="C44" s="70">
        <v>10.0</v>
      </c>
      <c r="D44" s="66" t="str">
        <f>(C7*(C17)+D7*D17+E7*E17+F7*F17)</f>
        <v>10%</v>
      </c>
      <c r="E44" s="67" t="str">
        <f>$C2*D44</f>
        <v>255.7211</v>
      </c>
      <c r="F44" s="68" t="str">
        <f t="shared" si="7"/>
        <v>10,229€</v>
      </c>
      <c r="G44" s="68" t="str">
        <f t="shared" si="8"/>
        <v>14,320€</v>
      </c>
      <c r="H44" s="1"/>
      <c r="I44" s="1"/>
      <c r="J44" s="1"/>
    </row>
    <row r="45">
      <c r="A45" s="1"/>
      <c r="B45" s="53" t="s">
        <v>83</v>
      </c>
      <c r="C45" s="65">
        <v>12.0</v>
      </c>
      <c r="D45" s="66" t="str">
        <f>(C7*(C18)+D7*D18+E7*E18+F7*F18)</f>
        <v>19%</v>
      </c>
      <c r="E45" s="67" t="str">
        <f>$C2*D45</f>
        <v>504.85145</v>
      </c>
      <c r="F45" s="68" t="str">
        <f t="shared" si="7"/>
        <v>24,233€</v>
      </c>
      <c r="G45" s="68" t="str">
        <f t="shared" si="8"/>
        <v>33,926€</v>
      </c>
      <c r="H45" s="1"/>
      <c r="I45" s="1"/>
      <c r="J45" s="1"/>
    </row>
    <row r="46">
      <c r="A46" s="1"/>
      <c r="B46" s="53" t="s">
        <v>84</v>
      </c>
      <c r="C46" s="65">
        <v>6.0</v>
      </c>
      <c r="D46" s="66" t="str">
        <f>(C7*(C19)+D7*D19+E7*E19+F7*F19)</f>
        <v>6%</v>
      </c>
      <c r="E46" s="67" t="str">
        <f>$C2*D46</f>
        <v>166.0869</v>
      </c>
      <c r="F46" s="68" t="str">
        <f t="shared" si="7"/>
        <v>3,986€</v>
      </c>
      <c r="G46" s="68" t="str">
        <f t="shared" si="8"/>
        <v>5,581€</v>
      </c>
      <c r="H46" s="1"/>
      <c r="I46" s="1"/>
      <c r="J46" s="1"/>
    </row>
    <row r="47">
      <c r="A47" s="1"/>
      <c r="B47" s="1"/>
      <c r="C47" s="1"/>
      <c r="D47" s="71" t="str">
        <f>SUM(D39:D46)</f>
        <v>100%</v>
      </c>
      <c r="E47" s="72"/>
      <c r="F47" s="72"/>
      <c r="G47" s="72"/>
      <c r="H47" s="72"/>
      <c r="I47" s="1"/>
      <c r="J47" s="1"/>
    </row>
    <row r="48">
      <c r="A48" s="1"/>
      <c r="B48" s="73" t="s">
        <v>92</v>
      </c>
      <c r="C48" s="74" t="s">
        <v>93</v>
      </c>
      <c r="D48" s="75"/>
      <c r="E48" s="72"/>
      <c r="F48" s="72"/>
      <c r="G48" s="75"/>
      <c r="H48" s="72"/>
      <c r="I48" s="1"/>
      <c r="J48" s="1"/>
    </row>
    <row r="49">
      <c r="A49" s="1"/>
      <c r="B49" s="55" t="s">
        <v>94</v>
      </c>
      <c r="C49" s="68" t="str">
        <f>sum(G39:G44)+G45*2+G46*6</f>
        <v>233,068€</v>
      </c>
      <c r="D49" s="75"/>
      <c r="E49" s="76"/>
      <c r="F49" s="77"/>
      <c r="G49" s="75"/>
      <c r="H49" s="72"/>
      <c r="I49" s="1"/>
      <c r="J49" s="1"/>
    </row>
    <row r="50">
      <c r="A50" s="1"/>
      <c r="B50" s="55" t="s">
        <v>95</v>
      </c>
      <c r="C50" s="78" t="str">
        <f>200*14</f>
        <v>2,800€</v>
      </c>
      <c r="D50" s="75"/>
      <c r="E50" s="76"/>
      <c r="F50" s="77"/>
      <c r="G50" s="75"/>
      <c r="H50" s="72"/>
      <c r="I50" s="1"/>
      <c r="J50" s="1"/>
    </row>
    <row r="51">
      <c r="A51" s="1"/>
      <c r="B51" s="1"/>
      <c r="C51" s="1"/>
      <c r="D51" s="75"/>
      <c r="E51" s="76"/>
      <c r="F51" s="77"/>
      <c r="G51" s="75"/>
      <c r="H51" s="72"/>
      <c r="I51" s="1"/>
      <c r="J51" s="1"/>
    </row>
    <row r="52">
      <c r="A52" s="1"/>
      <c r="B52" s="1"/>
      <c r="C52" s="1"/>
      <c r="D52" s="75"/>
      <c r="E52" s="72"/>
      <c r="F52" s="72"/>
      <c r="G52" s="75"/>
      <c r="H52" s="72"/>
      <c r="I52" s="1"/>
      <c r="J52" s="1"/>
    </row>
    <row r="53">
      <c r="A53" s="1"/>
      <c r="B53" s="73" t="s">
        <v>96</v>
      </c>
      <c r="C53" s="74" t="s">
        <v>93</v>
      </c>
      <c r="D53" s="75"/>
      <c r="E53" s="72"/>
      <c r="F53" s="72"/>
      <c r="G53" s="75"/>
      <c r="H53" s="72"/>
      <c r="I53" s="1"/>
      <c r="J53" s="1"/>
    </row>
    <row r="54">
      <c r="A54" s="1"/>
      <c r="B54" s="79" t="s">
        <v>97</v>
      </c>
      <c r="C54" s="80" t="str">
        <f>SUM(C49:C50)</f>
        <v>235,868€</v>
      </c>
      <c r="D54" s="75"/>
      <c r="E54" s="75"/>
      <c r="F54" s="75"/>
      <c r="G54" s="75"/>
      <c r="H54" s="72"/>
      <c r="I54" s="1"/>
      <c r="J54" s="1"/>
    </row>
    <row r="55">
      <c r="A55" s="1"/>
      <c r="B55" s="81" t="s">
        <v>98</v>
      </c>
      <c r="C55" s="80" t="str">
        <f>(C54*0.15)</f>
        <v>35,380€</v>
      </c>
      <c r="D55" s="44"/>
      <c r="E55" s="44"/>
      <c r="F55" s="44"/>
      <c r="G55" s="44"/>
      <c r="H55" s="1"/>
      <c r="I55" s="1"/>
      <c r="J55" s="1"/>
    </row>
    <row r="56">
      <c r="A56" s="1"/>
      <c r="B56" s="81" t="s">
        <v>99</v>
      </c>
      <c r="C56" s="80" t="str">
        <f>((C54+C55)*0.4)</f>
        <v>108,499€</v>
      </c>
      <c r="D56" s="44"/>
      <c r="E56" s="44"/>
      <c r="F56" s="44"/>
      <c r="G56" s="44"/>
      <c r="H56" s="1"/>
      <c r="I56" s="1"/>
      <c r="J56" s="1"/>
    </row>
    <row r="57">
      <c r="A57" s="1"/>
      <c r="B57" s="81" t="s">
        <v>100</v>
      </c>
      <c r="C57" s="80" t="str">
        <f>(C56+C54+C55)*0.1</f>
        <v>37,975€</v>
      </c>
      <c r="D57" s="44"/>
      <c r="E57" s="44"/>
      <c r="F57" s="44"/>
      <c r="G57" s="44"/>
      <c r="H57" s="1"/>
      <c r="I57" s="1"/>
      <c r="J57" s="1"/>
    </row>
    <row r="58">
      <c r="A58" s="1"/>
      <c r="B58" s="82" t="s">
        <v>101</v>
      </c>
      <c r="C58" s="83" t="str">
        <f>sum(C54:C57)</f>
        <v>417,722€</v>
      </c>
      <c r="D58" s="44"/>
      <c r="E58" s="44"/>
      <c r="F58" s="44"/>
      <c r="G58" s="44"/>
      <c r="H58" s="1"/>
      <c r="I58" s="1"/>
      <c r="J58" s="1"/>
    </row>
    <row r="59">
      <c r="A59" s="1"/>
      <c r="B59" s="44"/>
      <c r="C59" s="44"/>
      <c r="D59" s="44"/>
      <c r="E59" s="44"/>
      <c r="F59" s="44"/>
      <c r="G59" s="44"/>
      <c r="H59" s="1"/>
      <c r="I59" s="1"/>
      <c r="J59" s="1"/>
    </row>
    <row r="60">
      <c r="A60" s="1"/>
      <c r="B60" s="44"/>
      <c r="C60" s="44"/>
      <c r="D60" s="1"/>
      <c r="E60" s="1"/>
      <c r="F60" s="1"/>
      <c r="G60" s="1"/>
      <c r="H60" s="1"/>
      <c r="I60" s="1"/>
      <c r="J6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0.43"/>
    <col customWidth="1" min="7" max="8" width="15.29"/>
    <col customWidth="1" min="9" max="9" width="20.86"/>
    <col customWidth="1" min="10" max="10" width="21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84"/>
      <c r="B2" s="85" t="s">
        <v>102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1"/>
    </row>
    <row r="3">
      <c r="A3" s="1"/>
      <c r="B3" s="86" t="s">
        <v>103</v>
      </c>
      <c r="C3" s="3">
        <v>2636.3</v>
      </c>
      <c r="D3" s="3"/>
      <c r="E3" s="1"/>
      <c r="F3" s="1"/>
      <c r="G3" s="1"/>
      <c r="H3" s="1"/>
      <c r="I3" s="1"/>
      <c r="J3" s="1"/>
      <c r="K3" s="1"/>
      <c r="L3" s="1"/>
      <c r="M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>
      <c r="A5" s="1"/>
      <c r="B5" s="45"/>
      <c r="C5" s="46" t="s">
        <v>70</v>
      </c>
      <c r="D5" s="46" t="s">
        <v>71</v>
      </c>
      <c r="E5" s="46" t="s">
        <v>72</v>
      </c>
      <c r="F5" s="46" t="s">
        <v>73</v>
      </c>
      <c r="G5" s="87"/>
      <c r="H5" s="1"/>
      <c r="I5" s="1"/>
      <c r="J5" s="1"/>
      <c r="K5" s="1"/>
      <c r="L5" s="1"/>
      <c r="M5" s="1"/>
    </row>
    <row r="6">
      <c r="A6" s="1"/>
      <c r="B6" s="47" t="s">
        <v>74</v>
      </c>
      <c r="C6" s="48">
        <v>0.2</v>
      </c>
      <c r="D6" s="48">
        <v>0.2</v>
      </c>
      <c r="E6" s="48">
        <v>0.35</v>
      </c>
      <c r="F6" s="48">
        <v>0.25</v>
      </c>
      <c r="G6" s="87"/>
      <c r="H6" s="1"/>
      <c r="I6" s="1"/>
      <c r="J6" s="1"/>
      <c r="K6" s="1"/>
      <c r="L6" s="1"/>
      <c r="M6" s="1"/>
    </row>
    <row r="7">
      <c r="A7" s="1"/>
      <c r="B7" s="47" t="s">
        <v>75</v>
      </c>
      <c r="C7" s="48">
        <v>0.1</v>
      </c>
      <c r="D7" s="48">
        <v>0.25</v>
      </c>
      <c r="E7" s="48">
        <v>0.45</v>
      </c>
      <c r="F7" s="48">
        <v>0.2</v>
      </c>
      <c r="G7" s="87"/>
      <c r="H7" s="1"/>
      <c r="I7" s="1"/>
      <c r="J7" s="1"/>
      <c r="K7" s="1"/>
      <c r="L7" s="1"/>
      <c r="M7" s="1"/>
    </row>
    <row r="8">
      <c r="A8" s="1"/>
      <c r="B8" s="87"/>
      <c r="C8" s="87"/>
      <c r="D8" s="87"/>
      <c r="E8" s="87"/>
      <c r="F8" s="87"/>
      <c r="G8" s="87"/>
      <c r="H8" s="1"/>
      <c r="I8" s="1"/>
      <c r="J8" s="1"/>
      <c r="K8" s="1"/>
      <c r="L8" s="1"/>
      <c r="M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>
      <c r="A10" s="1"/>
      <c r="B10" s="88"/>
      <c r="C10" s="46" t="s">
        <v>70</v>
      </c>
      <c r="D10" s="46" t="s">
        <v>71</v>
      </c>
      <c r="E10" s="46" t="s">
        <v>72</v>
      </c>
      <c r="F10" s="46" t="s">
        <v>73</v>
      </c>
      <c r="G10" s="1"/>
      <c r="H10" s="1"/>
      <c r="I10" s="1"/>
      <c r="J10" s="1"/>
      <c r="K10" s="1"/>
      <c r="L10" s="1"/>
      <c r="M10" s="1"/>
    </row>
    <row r="11">
      <c r="A11" s="1"/>
      <c r="B11" s="47" t="s">
        <v>104</v>
      </c>
      <c r="C11" s="89" t="str">
        <f t="shared" ref="C11:F11" si="1">(C13/5)/8</f>
        <v>7</v>
      </c>
      <c r="D11" s="89" t="str">
        <f t="shared" si="1"/>
        <v>16</v>
      </c>
      <c r="E11" s="89" t="str">
        <f t="shared" si="1"/>
        <v>30</v>
      </c>
      <c r="F11" s="89" t="str">
        <f t="shared" si="1"/>
        <v>13</v>
      </c>
      <c r="G11" s="1"/>
      <c r="H11" s="1"/>
      <c r="I11" s="1"/>
      <c r="J11" s="1"/>
      <c r="K11" s="1"/>
      <c r="L11" s="1"/>
      <c r="M11" s="1"/>
    </row>
    <row r="12">
      <c r="A12" s="1"/>
      <c r="B12" s="47" t="s">
        <v>105</v>
      </c>
      <c r="C12" s="90" t="s">
        <v>106</v>
      </c>
      <c r="D12" s="90" t="s">
        <v>107</v>
      </c>
      <c r="E12" s="90" t="s">
        <v>108</v>
      </c>
      <c r="F12" s="90" t="s">
        <v>109</v>
      </c>
      <c r="G12" s="1"/>
      <c r="H12" s="1"/>
      <c r="I12" s="1"/>
      <c r="J12" s="1"/>
      <c r="K12" s="1"/>
      <c r="L12" s="1"/>
      <c r="M12" s="1"/>
    </row>
    <row r="13">
      <c r="A13" s="1"/>
      <c r="B13" s="47" t="s">
        <v>110</v>
      </c>
      <c r="C13" s="91" t="str">
        <f>(C3*C7)</f>
        <v>263.63</v>
      </c>
      <c r="D13" s="91" t="str">
        <f>(D7*C3)</f>
        <v>659.075</v>
      </c>
      <c r="E13" s="91" t="str">
        <f>(E7*C3)</f>
        <v>1186.335</v>
      </c>
      <c r="F13" s="91" t="str">
        <f>(F7*C3)</f>
        <v>527.26</v>
      </c>
      <c r="G13" s="1"/>
      <c r="H13" s="1"/>
      <c r="I13" s="1"/>
      <c r="J13" s="1"/>
      <c r="K13" s="1"/>
      <c r="L13" s="1"/>
      <c r="M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>
      <c r="A17" s="1"/>
      <c r="B17" s="92" t="s">
        <v>111</v>
      </c>
      <c r="C17" s="92" t="s">
        <v>112</v>
      </c>
      <c r="D17" s="46"/>
      <c r="E17" s="46" t="s">
        <v>113</v>
      </c>
      <c r="F17" s="46"/>
      <c r="G17" s="46"/>
      <c r="H17" s="46" t="s">
        <v>114</v>
      </c>
      <c r="I17" s="46" t="s">
        <v>115</v>
      </c>
      <c r="J17" s="46"/>
      <c r="K17" s="69"/>
      <c r="L17" s="1"/>
      <c r="M17" s="1"/>
    </row>
    <row r="18">
      <c r="A18" s="1"/>
      <c r="B18" s="93"/>
      <c r="C18" s="94"/>
      <c r="D18" s="95"/>
      <c r="E18" s="96"/>
      <c r="F18" s="95"/>
      <c r="G18" s="96" t="s">
        <v>116</v>
      </c>
      <c r="H18" s="95" t="s">
        <v>117</v>
      </c>
      <c r="I18" s="96" t="s">
        <v>86</v>
      </c>
      <c r="J18" s="95" t="s">
        <v>103</v>
      </c>
      <c r="K18" s="1"/>
      <c r="L18" s="1"/>
      <c r="M18" s="1"/>
    </row>
    <row r="19" ht="18.0" customHeight="1">
      <c r="A19" s="1"/>
      <c r="B19" s="97"/>
      <c r="C19" s="98"/>
      <c r="D19" s="99" t="s">
        <v>118</v>
      </c>
      <c r="E19" s="100"/>
      <c r="F19" s="101"/>
      <c r="G19" s="102"/>
      <c r="H19" s="103"/>
      <c r="I19" s="104"/>
      <c r="J19" s="105"/>
      <c r="K19" s="1"/>
      <c r="L19" s="1"/>
      <c r="M19" s="1"/>
    </row>
    <row r="20" ht="15.75" customHeight="1">
      <c r="A20" s="1"/>
      <c r="B20" s="97"/>
      <c r="C20" s="98"/>
      <c r="D20" s="99" t="s">
        <v>119</v>
      </c>
      <c r="E20" s="100"/>
      <c r="F20" s="101"/>
      <c r="G20" s="102"/>
      <c r="H20" s="103"/>
      <c r="I20" s="104"/>
      <c r="J20" s="105"/>
      <c r="K20" s="1"/>
      <c r="L20" s="1"/>
      <c r="M20" s="1"/>
    </row>
    <row r="21" ht="17.25" customHeight="1">
      <c r="A21" s="1"/>
      <c r="B21" s="97" t="s">
        <v>70</v>
      </c>
      <c r="C21" s="98" t="s">
        <v>120</v>
      </c>
      <c r="D21" s="99" t="s">
        <v>121</v>
      </c>
      <c r="E21" s="100"/>
      <c r="F21" s="101"/>
      <c r="G21" s="102" t="s">
        <v>122</v>
      </c>
      <c r="H21" s="103" t="s">
        <v>123</v>
      </c>
      <c r="I21" s="102"/>
      <c r="J21" s="106"/>
      <c r="K21" s="1"/>
      <c r="L21" s="1"/>
      <c r="M21" s="1"/>
    </row>
    <row r="22" ht="9.0" customHeight="1">
      <c r="A22" s="1"/>
      <c r="B22" s="97"/>
      <c r="C22" s="107"/>
      <c r="D22" s="99" t="s">
        <v>124</v>
      </c>
      <c r="E22" s="100"/>
      <c r="F22" s="101"/>
      <c r="G22" s="108"/>
      <c r="H22" s="109"/>
      <c r="I22" s="104"/>
      <c r="J22" s="105"/>
      <c r="K22" s="1"/>
      <c r="L22" s="1"/>
      <c r="M22" s="1"/>
    </row>
    <row r="23" ht="5.25" customHeight="1">
      <c r="A23" s="1"/>
      <c r="B23" s="110"/>
      <c r="C23" s="107"/>
      <c r="D23" s="111" t="s">
        <v>125</v>
      </c>
      <c r="E23" s="100"/>
      <c r="F23" s="101"/>
      <c r="G23" s="108"/>
      <c r="H23" s="109"/>
      <c r="I23" s="104"/>
      <c r="J23" s="105"/>
      <c r="K23" s="1"/>
      <c r="L23" s="1"/>
      <c r="M23" s="1"/>
    </row>
    <row r="24" ht="14.25" customHeight="1">
      <c r="A24" s="1"/>
      <c r="B24" s="110"/>
      <c r="C24" s="107"/>
      <c r="D24" s="111" t="s">
        <v>126</v>
      </c>
      <c r="E24" s="100"/>
      <c r="F24" s="101"/>
      <c r="G24" s="108"/>
      <c r="H24" s="109"/>
      <c r="I24" s="104"/>
      <c r="J24" s="105"/>
      <c r="K24" s="1"/>
      <c r="L24" s="1"/>
      <c r="M24" s="1"/>
    </row>
    <row r="25" ht="15.0" customHeight="1">
      <c r="A25" s="1"/>
      <c r="B25" s="112"/>
      <c r="C25" s="113"/>
      <c r="D25" s="114" t="s">
        <v>127</v>
      </c>
      <c r="E25" s="115"/>
      <c r="F25" s="116"/>
      <c r="G25" s="117"/>
      <c r="H25" s="118"/>
      <c r="I25" s="119"/>
      <c r="J25" s="120"/>
      <c r="K25" s="1"/>
      <c r="L25" s="1"/>
      <c r="M25" s="1"/>
    </row>
    <row r="26" ht="17.25" customHeight="1">
      <c r="A26" s="1"/>
      <c r="B26" s="121"/>
      <c r="C26" s="122"/>
      <c r="D26" s="123" t="s">
        <v>128</v>
      </c>
      <c r="E26" s="124"/>
      <c r="F26" s="125"/>
      <c r="G26" s="126"/>
      <c r="H26" s="127"/>
      <c r="I26" s="128"/>
      <c r="J26" s="129"/>
      <c r="K26" s="1"/>
      <c r="L26" s="1"/>
      <c r="M26" s="1"/>
    </row>
    <row r="27">
      <c r="A27" s="1"/>
      <c r="B27" s="130"/>
      <c r="C27" s="122" t="s">
        <v>129</v>
      </c>
      <c r="D27" s="123" t="s">
        <v>130</v>
      </c>
      <c r="E27" s="124"/>
      <c r="F27" s="125"/>
      <c r="G27" s="131" t="s">
        <v>131</v>
      </c>
      <c r="H27" s="132" t="s">
        <v>132</v>
      </c>
      <c r="I27" s="128"/>
      <c r="J27" s="129"/>
      <c r="K27" s="1"/>
      <c r="L27" s="1"/>
      <c r="M27" s="1"/>
    </row>
    <row r="28">
      <c r="A28" s="1"/>
      <c r="B28" s="130"/>
      <c r="C28" s="122"/>
      <c r="D28" s="123" t="s">
        <v>133</v>
      </c>
      <c r="E28" s="124"/>
      <c r="F28" s="125"/>
      <c r="G28" s="133"/>
      <c r="H28" s="127"/>
      <c r="I28" s="131"/>
      <c r="J28" s="129"/>
      <c r="K28" s="1"/>
      <c r="L28" s="1"/>
      <c r="M28" s="1"/>
    </row>
    <row r="29">
      <c r="A29" s="1"/>
      <c r="B29" s="130" t="s">
        <v>71</v>
      </c>
      <c r="C29" s="134"/>
      <c r="D29" s="135" t="s">
        <v>134</v>
      </c>
      <c r="E29" s="136"/>
      <c r="F29" s="137"/>
      <c r="G29" s="138"/>
      <c r="H29" s="139"/>
      <c r="I29" s="140"/>
      <c r="J29" s="141"/>
      <c r="K29" s="1"/>
      <c r="L29" s="1"/>
      <c r="M29" s="1"/>
    </row>
    <row r="30">
      <c r="A30" s="1"/>
      <c r="B30" s="121"/>
      <c r="C30" s="142"/>
      <c r="D30" s="143" t="s">
        <v>135</v>
      </c>
      <c r="E30" s="124"/>
      <c r="F30" s="125"/>
      <c r="G30" s="126"/>
      <c r="H30" s="127"/>
      <c r="I30" s="129"/>
      <c r="J30" s="129"/>
      <c r="K30" s="1"/>
      <c r="L30" s="1"/>
      <c r="M30" s="1"/>
    </row>
    <row r="31">
      <c r="A31" s="1"/>
      <c r="B31" s="112"/>
      <c r="C31" s="122" t="s">
        <v>136</v>
      </c>
      <c r="D31" s="143" t="s">
        <v>137</v>
      </c>
      <c r="E31" s="124"/>
      <c r="F31" s="125"/>
      <c r="G31" s="131" t="s">
        <v>138</v>
      </c>
      <c r="H31" s="132" t="s">
        <v>107</v>
      </c>
      <c r="I31" s="129"/>
      <c r="J31" s="129"/>
      <c r="K31" s="1"/>
      <c r="L31" s="1"/>
      <c r="M31" s="1"/>
    </row>
    <row r="32">
      <c r="A32" s="1"/>
      <c r="B32" s="112"/>
      <c r="C32" s="122"/>
      <c r="D32" s="143" t="s">
        <v>139</v>
      </c>
      <c r="E32" s="124"/>
      <c r="F32" s="125"/>
      <c r="G32" s="131"/>
      <c r="H32" s="132"/>
      <c r="I32" s="129"/>
      <c r="J32" s="129"/>
      <c r="K32" s="1"/>
      <c r="L32" s="1"/>
      <c r="M32" s="1"/>
    </row>
    <row r="33">
      <c r="A33" s="1"/>
      <c r="B33" s="112"/>
      <c r="C33" s="122"/>
      <c r="D33" s="144"/>
      <c r="E33" s="124"/>
      <c r="F33" s="125"/>
      <c r="G33" s="131"/>
      <c r="H33" s="132"/>
      <c r="I33" s="129"/>
      <c r="J33" s="129"/>
      <c r="K33" s="1"/>
      <c r="L33" s="1"/>
      <c r="M33" s="1"/>
    </row>
    <row r="34">
      <c r="A34" s="1"/>
      <c r="B34" s="112"/>
      <c r="C34" s="134"/>
      <c r="D34" s="145"/>
      <c r="E34" s="136"/>
      <c r="F34" s="137"/>
      <c r="G34" s="141"/>
      <c r="H34" s="137"/>
      <c r="I34" s="141"/>
      <c r="J34" s="141"/>
      <c r="K34" s="1"/>
      <c r="L34" s="1"/>
      <c r="M34" s="1"/>
    </row>
    <row r="35">
      <c r="A35" s="1"/>
      <c r="B35" s="146"/>
      <c r="C35" s="147"/>
      <c r="D35" s="148" t="s">
        <v>140</v>
      </c>
      <c r="E35" s="149"/>
      <c r="F35" s="150"/>
      <c r="G35" s="151"/>
      <c r="H35" s="152"/>
      <c r="I35" s="153"/>
      <c r="J35" s="153"/>
      <c r="K35" s="1"/>
      <c r="L35" s="1"/>
      <c r="M35" s="1"/>
    </row>
    <row r="36">
      <c r="A36" s="1"/>
      <c r="B36" s="146"/>
      <c r="C36" s="147"/>
      <c r="D36" s="148" t="s">
        <v>141</v>
      </c>
      <c r="E36" s="149"/>
      <c r="F36" s="150"/>
      <c r="G36" s="151"/>
      <c r="H36" s="152"/>
      <c r="I36" s="153"/>
      <c r="J36" s="153"/>
      <c r="K36" s="1"/>
      <c r="L36" s="1"/>
      <c r="M36" s="1"/>
    </row>
    <row r="37">
      <c r="A37" s="1"/>
      <c r="B37" s="146"/>
      <c r="C37" s="154" t="s">
        <v>142</v>
      </c>
      <c r="D37" s="148" t="s">
        <v>143</v>
      </c>
      <c r="E37" s="149"/>
      <c r="F37" s="150"/>
      <c r="G37" s="155" t="s">
        <v>144</v>
      </c>
      <c r="H37" s="156" t="s">
        <v>145</v>
      </c>
      <c r="I37" s="153"/>
      <c r="J37" s="153"/>
      <c r="K37" s="1"/>
      <c r="L37" s="1"/>
      <c r="M37" s="1"/>
    </row>
    <row r="38">
      <c r="A38" s="1"/>
      <c r="B38" s="146"/>
      <c r="C38" s="147"/>
      <c r="D38" s="148"/>
      <c r="E38" s="149"/>
      <c r="F38" s="153"/>
      <c r="G38" s="153"/>
      <c r="H38" s="153"/>
      <c r="I38" s="153"/>
      <c r="J38" s="153"/>
      <c r="K38" s="1"/>
      <c r="L38" s="1"/>
      <c r="M38" s="1"/>
    </row>
    <row r="39">
      <c r="A39" s="1"/>
      <c r="B39" s="146"/>
      <c r="C39" s="157"/>
      <c r="D39" s="158"/>
      <c r="E39" s="159"/>
      <c r="F39" s="160"/>
      <c r="G39" s="161"/>
      <c r="H39" s="160"/>
      <c r="I39" s="161"/>
      <c r="J39" s="161"/>
      <c r="K39" s="1"/>
      <c r="L39" s="1"/>
      <c r="M39" s="1"/>
    </row>
    <row r="40">
      <c r="A40" s="1"/>
      <c r="B40" s="146"/>
      <c r="C40" s="147"/>
      <c r="D40" s="148" t="s">
        <v>146</v>
      </c>
      <c r="E40" s="149"/>
      <c r="F40" s="150"/>
      <c r="G40" s="151"/>
      <c r="H40" s="152"/>
      <c r="I40" s="153"/>
      <c r="J40" s="153"/>
      <c r="K40" s="1"/>
      <c r="L40" s="1"/>
      <c r="M40" s="1"/>
    </row>
    <row r="41">
      <c r="A41" s="1"/>
      <c r="B41" s="146" t="s">
        <v>147</v>
      </c>
      <c r="C41" s="154" t="s">
        <v>148</v>
      </c>
      <c r="D41" s="148" t="s">
        <v>149</v>
      </c>
      <c r="E41" s="149"/>
      <c r="F41" s="150"/>
      <c r="G41" s="155" t="s">
        <v>150</v>
      </c>
      <c r="H41" s="156" t="s">
        <v>151</v>
      </c>
      <c r="I41" s="153"/>
      <c r="J41" s="153"/>
      <c r="K41" s="1"/>
      <c r="L41" s="1"/>
      <c r="M41" s="1"/>
    </row>
    <row r="42">
      <c r="A42" s="1"/>
      <c r="B42" s="146"/>
      <c r="C42" s="157"/>
      <c r="D42" s="158"/>
      <c r="E42" s="159"/>
      <c r="F42" s="160"/>
      <c r="G42" s="161"/>
      <c r="H42" s="160"/>
      <c r="I42" s="161"/>
      <c r="J42" s="161"/>
      <c r="K42" s="1"/>
      <c r="L42" s="1"/>
      <c r="M42" s="1"/>
    </row>
    <row r="43">
      <c r="A43" s="1"/>
      <c r="B43" s="146"/>
      <c r="C43" s="147"/>
      <c r="D43" s="148" t="s">
        <v>152</v>
      </c>
      <c r="E43" s="149"/>
      <c r="F43" s="150"/>
      <c r="G43" s="151"/>
      <c r="H43" s="152"/>
      <c r="I43" s="162"/>
      <c r="J43" s="153"/>
      <c r="K43" s="1"/>
      <c r="L43" s="1"/>
      <c r="M43" s="1"/>
    </row>
    <row r="44">
      <c r="A44" s="1"/>
      <c r="B44" s="146"/>
      <c r="C44" s="154" t="s">
        <v>153</v>
      </c>
      <c r="D44" s="148" t="s">
        <v>154</v>
      </c>
      <c r="E44" s="149"/>
      <c r="F44" s="150"/>
      <c r="G44" s="155" t="s">
        <v>155</v>
      </c>
      <c r="H44" s="156" t="s">
        <v>108</v>
      </c>
      <c r="I44" s="153"/>
      <c r="J44" s="153"/>
      <c r="K44" s="1"/>
      <c r="L44" s="1"/>
      <c r="M44" s="1"/>
    </row>
    <row r="45">
      <c r="A45" s="1"/>
      <c r="B45" s="146"/>
      <c r="C45" s="157"/>
      <c r="D45" s="163" t="s">
        <v>156</v>
      </c>
      <c r="E45" s="159"/>
      <c r="F45" s="160"/>
      <c r="G45" s="161"/>
      <c r="H45" s="160"/>
      <c r="I45" s="161"/>
      <c r="J45" s="161"/>
      <c r="K45" s="1"/>
      <c r="L45" s="1"/>
      <c r="M45" s="1"/>
    </row>
    <row r="46">
      <c r="A46" s="1"/>
      <c r="B46" s="164"/>
      <c r="C46" s="165"/>
      <c r="D46" s="166" t="s">
        <v>157</v>
      </c>
      <c r="E46" s="167"/>
      <c r="F46" s="168"/>
      <c r="G46" s="169"/>
      <c r="H46" s="168"/>
      <c r="I46" s="170"/>
      <c r="J46" s="169"/>
      <c r="K46" s="1"/>
      <c r="L46" s="1"/>
      <c r="M46" s="1"/>
    </row>
    <row r="47">
      <c r="A47" s="1"/>
      <c r="B47" s="171" t="s">
        <v>73</v>
      </c>
      <c r="C47" s="172" t="s">
        <v>158</v>
      </c>
      <c r="D47" s="166" t="s">
        <v>159</v>
      </c>
      <c r="E47" s="167"/>
      <c r="F47" s="168"/>
      <c r="G47" s="173" t="s">
        <v>160</v>
      </c>
      <c r="H47" s="174" t="s">
        <v>109</v>
      </c>
      <c r="I47" s="170"/>
      <c r="J47" s="169"/>
      <c r="K47" s="1"/>
      <c r="L47" s="1"/>
      <c r="M47" s="1"/>
    </row>
    <row r="48">
      <c r="A48" s="1"/>
      <c r="B48" s="171"/>
      <c r="C48" s="172"/>
      <c r="D48" s="166" t="s">
        <v>161</v>
      </c>
      <c r="E48" s="167"/>
      <c r="F48" s="168"/>
      <c r="G48" s="173"/>
      <c r="H48" s="174"/>
      <c r="I48" s="170"/>
      <c r="J48" s="169"/>
      <c r="K48" s="1"/>
      <c r="L48" s="1"/>
      <c r="M48" s="1"/>
    </row>
    <row r="49">
      <c r="A49" s="1"/>
      <c r="B49" s="164"/>
      <c r="C49" s="175"/>
      <c r="D49" s="176" t="s">
        <v>162</v>
      </c>
      <c r="E49" s="177"/>
      <c r="F49" s="178"/>
      <c r="G49" s="179"/>
      <c r="H49" s="178"/>
      <c r="I49" s="180"/>
      <c r="J49" s="179"/>
      <c r="K49" s="1"/>
      <c r="L49" s="1"/>
      <c r="M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</sheetData>
  <drawing r:id="rId1"/>
</worksheet>
</file>