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<sst xmlns="http://schemas.openxmlformats.org/spreadsheetml/2006/main" count="366" uniqueCount="336">
  <si>
    <t>Enter Your Company Name :</t>
  </si>
  <si>
    <t>NVDA</t>
  </si>
  <si>
    <t>Daily Q profit margin</t>
  </si>
  <si>
    <t>Monthly PE Ratio</t>
  </si>
  <si>
    <t>ID</t>
  </si>
  <si>
    <t>DATE</t>
  </si>
  <si>
    <t>VALUE</t>
  </si>
  <si>
    <t>N/A</t>
  </si>
  <si>
    <t>Microsoft Corporation</t>
  </si>
  <si>
    <t>Apple Inc.</t>
  </si>
  <si>
    <t>Amazon.com Inc.</t>
  </si>
  <si>
    <t>Facebook Inc. Class A</t>
  </si>
  <si>
    <t>Alphabet Inc. Class A</t>
  </si>
  <si>
    <t>Intel Corporation</t>
  </si>
  <si>
    <t>Netflix Inc.</t>
  </si>
  <si>
    <t>NVIDIA Corporation</t>
  </si>
  <si>
    <t>Adobe Inc.</t>
  </si>
  <si>
    <t>Cisco Systems Inc.</t>
  </si>
  <si>
    <t>salesforce.com inc.</t>
  </si>
  <si>
    <t>Thermo Fisher Scientific Inc.</t>
  </si>
  <si>
    <t>Oracle Corporation</t>
  </si>
  <si>
    <t>Texas Instruments Incorporated</t>
  </si>
  <si>
    <t>Broadcom Inc.</t>
  </si>
  <si>
    <t>Danaher Corporation</t>
  </si>
  <si>
    <t>Honeywell International Inc.</t>
  </si>
  <si>
    <t>QUALCOMM Incorporated</t>
  </si>
  <si>
    <t>Intuit Inc.</t>
  </si>
  <si>
    <t>ServiceNow Inc.</t>
  </si>
  <si>
    <t>Crown Castle International Corp</t>
  </si>
  <si>
    <t>Fiserv Inc.</t>
  </si>
  <si>
    <t>Advanced Micro Devices Inc.</t>
  </si>
  <si>
    <t>Equinix Inc.</t>
  </si>
  <si>
    <t>Autodesk Inc.</t>
  </si>
  <si>
    <t>L3Harris Technologies Inc</t>
  </si>
  <si>
    <t>Analog Devices Inc.</t>
  </si>
  <si>
    <t>Lam Research Corporation</t>
  </si>
  <si>
    <t>SBA Communications Corp. Class A</t>
  </si>
  <si>
    <t>Amphenol Corporation Class A</t>
  </si>
  <si>
    <t>KLA Corporation</t>
  </si>
  <si>
    <t>Synopsys Inc.</t>
  </si>
  <si>
    <t>Cadence Design Systems Inc.</t>
  </si>
  <si>
    <t>ANSYS Inc.</t>
  </si>
  <si>
    <t>Rockwell Automation Inc.</t>
  </si>
  <si>
    <t>VeriSign Inc.</t>
  </si>
  <si>
    <t>Microchip Technology Incorporated</t>
  </si>
  <si>
    <t>Parker-Hannifin Corporation</t>
  </si>
  <si>
    <t>Fortinet Inc.</t>
  </si>
  <si>
    <t>Skyworks Solutions Inc.</t>
  </si>
  <si>
    <t>Mettler-Toledo International Inc.</t>
  </si>
  <si>
    <t>Equifax Inc.</t>
  </si>
  <si>
    <t>Citrix Systems Inc.</t>
  </si>
  <si>
    <t>CDW Corp.</t>
  </si>
  <si>
    <t>Jack Henry &amp; Associates Inc.</t>
  </si>
  <si>
    <t>Paycom Software Inc.</t>
  </si>
  <si>
    <t>eBay Inc.</t>
  </si>
  <si>
    <t>Workday Inc.</t>
  </si>
  <si>
    <t>Splunk Inc.</t>
  </si>
  <si>
    <t>Palo Alto Netwo..</t>
  </si>
  <si>
    <t>RingCentral Inc..</t>
  </si>
  <si>
    <t>Okta Inc.</t>
  </si>
  <si>
    <t>Tyler Technolog..</t>
  </si>
  <si>
    <t>EPAM Systems In..</t>
  </si>
  <si>
    <t>Twilio Inc.</t>
  </si>
  <si>
    <t>SS&amp;C Technologi..</t>
  </si>
  <si>
    <t>Booz Allen Hami..</t>
  </si>
  <si>
    <t>DocuSign Inc.</t>
  </si>
  <si>
    <t>Teradyne Inc.</t>
  </si>
  <si>
    <t>Fair Isaac Corp..</t>
  </si>
  <si>
    <t>Coupa Software ..</t>
  </si>
  <si>
    <t>Black Knight In..</t>
  </si>
  <si>
    <t>Zendesk Inc.</t>
  </si>
  <si>
    <t>Monolithic Powe..</t>
  </si>
  <si>
    <t>Guidewire Softw..</t>
  </si>
  <si>
    <t>Aspen Technolog..</t>
  </si>
  <si>
    <t>Zoom Video Comm..</t>
  </si>
  <si>
    <t>MongoDB Inc.</t>
  </si>
  <si>
    <t>Entegris Inc.</t>
  </si>
  <si>
    <t>HubSpot Inc.</t>
  </si>
  <si>
    <t>CACI Internatio..</t>
  </si>
  <si>
    <t>Tech Data Corp.</t>
  </si>
  <si>
    <t>Five9 Inc.</t>
  </si>
  <si>
    <t>Euronet Worldwi..</t>
  </si>
  <si>
    <t>WEX Inc.</t>
  </si>
  <si>
    <t>J2 Global Inc.</t>
  </si>
  <si>
    <t>MAXIMUS Inc.</t>
  </si>
  <si>
    <t>SolarEdge Techn..</t>
  </si>
  <si>
    <t>Everbridge Inc.</t>
  </si>
  <si>
    <t>Smartsheet Inc.</t>
  </si>
  <si>
    <t>Cirrus Logic In..</t>
  </si>
  <si>
    <t>Inphi Corp.</t>
  </si>
  <si>
    <t>Manhattan Assoc..</t>
  </si>
  <si>
    <t>Paylocity Holdi..</t>
  </si>
  <si>
    <t>Pegasystems Inc..</t>
  </si>
  <si>
    <t>ACI Worldwide I..</t>
  </si>
  <si>
    <t>Cabot Microelec..</t>
  </si>
  <si>
    <t>Envestnet Inc.</t>
  </si>
  <si>
    <t>Power Integrati..</t>
  </si>
  <si>
    <t>Q2 Holdings Inc..</t>
  </si>
  <si>
    <t>Enphase Energy ..</t>
  </si>
  <si>
    <t>Appfolio Inc.</t>
  </si>
  <si>
    <t>Blackline Inc.</t>
  </si>
  <si>
    <t>Badger Meter In..</t>
  </si>
  <si>
    <t>Diodes Inc.</t>
  </si>
  <si>
    <t>ExlService Hold..</t>
  </si>
  <si>
    <t>Fabrinet</t>
  </si>
  <si>
    <t>Plexus Corp.</t>
  </si>
  <si>
    <t>Rogers Corp.</t>
  </si>
  <si>
    <t>Ubiquiti Inc.</t>
  </si>
  <si>
    <t>Progress Softwa..</t>
  </si>
  <si>
    <t>ePlus Inc.</t>
  </si>
  <si>
    <t>PC Connection I..</t>
  </si>
  <si>
    <t>Model N Inc.</t>
  </si>
  <si>
    <t>QAD Inc.</t>
  </si>
  <si>
    <t>Vishay Precisio..</t>
  </si>
  <si>
    <t>MSFT</t>
  </si>
  <si>
    <t>AAPL</t>
  </si>
  <si>
    <t>AMZN</t>
  </si>
  <si>
    <t>FB</t>
  </si>
  <si>
    <t>GOOGL</t>
  </si>
  <si>
    <t>INTC</t>
  </si>
  <si>
    <t>NFLX</t>
  </si>
  <si>
    <t>ADBE</t>
  </si>
  <si>
    <t>CSCO</t>
  </si>
  <si>
    <t>CRM</t>
  </si>
  <si>
    <t>TMO</t>
  </si>
  <si>
    <t>ORCL</t>
  </si>
  <si>
    <t>TXN</t>
  </si>
  <si>
    <t>AVGO</t>
  </si>
  <si>
    <t>DHR</t>
  </si>
  <si>
    <t>HON</t>
  </si>
  <si>
    <t>QCOM</t>
  </si>
  <si>
    <t>INTU</t>
  </si>
  <si>
    <t>NOW</t>
  </si>
  <si>
    <t>CCI</t>
  </si>
  <si>
    <t>FISV</t>
  </si>
  <si>
    <t>AMD</t>
  </si>
  <si>
    <t>EQIX</t>
  </si>
  <si>
    <t>ADSK</t>
  </si>
  <si>
    <t>LHX</t>
  </si>
  <si>
    <t>ADI</t>
  </si>
  <si>
    <t>LRCX</t>
  </si>
  <si>
    <t>SBAC</t>
  </si>
  <si>
    <t>APH</t>
  </si>
  <si>
    <t>KLAC</t>
  </si>
  <si>
    <t>SNPS</t>
  </si>
  <si>
    <t>CDNS</t>
  </si>
  <si>
    <t>ANSS</t>
  </si>
  <si>
    <t>ROK</t>
  </si>
  <si>
    <t>VRSN</t>
  </si>
  <si>
    <t>MCHP</t>
  </si>
  <si>
    <t>PH</t>
  </si>
  <si>
    <t>FTNT</t>
  </si>
  <si>
    <t>SWKS</t>
  </si>
  <si>
    <t>MTD</t>
  </si>
  <si>
    <t>EFX</t>
  </si>
  <si>
    <t>CTXS</t>
  </si>
  <si>
    <t>CDW</t>
  </si>
  <si>
    <t>JKHY</t>
  </si>
  <si>
    <t>PAYC</t>
  </si>
  <si>
    <t>EBAY</t>
  </si>
  <si>
    <t>WDAY</t>
  </si>
  <si>
    <t>SPLK</t>
  </si>
  <si>
    <t>PANW</t>
  </si>
  <si>
    <t>RNG</t>
  </si>
  <si>
    <t>OKTA</t>
  </si>
  <si>
    <t>TYL</t>
  </si>
  <si>
    <t>EPAM</t>
  </si>
  <si>
    <t>TWLO</t>
  </si>
  <si>
    <t>SSNC</t>
  </si>
  <si>
    <t>BAH</t>
  </si>
  <si>
    <t>DOCU</t>
  </si>
  <si>
    <t>TER</t>
  </si>
  <si>
    <t>FICO</t>
  </si>
  <si>
    <t>COUP</t>
  </si>
  <si>
    <t>BKI</t>
  </si>
  <si>
    <t>ZEN</t>
  </si>
  <si>
    <t>MPWR</t>
  </si>
  <si>
    <t>GWRE</t>
  </si>
  <si>
    <t>AZPN</t>
  </si>
  <si>
    <t>ZM</t>
  </si>
  <si>
    <t>MDB</t>
  </si>
  <si>
    <t>ENTG</t>
  </si>
  <si>
    <t>HUBS</t>
  </si>
  <si>
    <t>CACI</t>
  </si>
  <si>
    <t>TECD</t>
  </si>
  <si>
    <t>FIVN</t>
  </si>
  <si>
    <t>EEFT</t>
  </si>
  <si>
    <t>WEX</t>
  </si>
  <si>
    <t>JCOM</t>
  </si>
  <si>
    <t>MMS</t>
  </si>
  <si>
    <t>SEDG</t>
  </si>
  <si>
    <t>EVBG</t>
  </si>
  <si>
    <t>SMAR</t>
  </si>
  <si>
    <t>CRUS</t>
  </si>
  <si>
    <t>IPHI</t>
  </si>
  <si>
    <t>MANH</t>
  </si>
  <si>
    <t>PCTY</t>
  </si>
  <si>
    <t>PEGA</t>
  </si>
  <si>
    <t>ACIW</t>
  </si>
  <si>
    <t>CCMP</t>
  </si>
  <si>
    <t>ENV</t>
  </si>
  <si>
    <t>POWI</t>
  </si>
  <si>
    <t>QTWO</t>
  </si>
  <si>
    <t>ENPH</t>
  </si>
  <si>
    <t>APPF</t>
  </si>
  <si>
    <t>BL</t>
  </si>
  <si>
    <t>BMI</t>
  </si>
  <si>
    <t>DIOD</t>
  </si>
  <si>
    <t>EXLS</t>
  </si>
  <si>
    <t>FN</t>
  </si>
  <si>
    <t>PLXS</t>
  </si>
  <si>
    <t>ROG</t>
  </si>
  <si>
    <t>UI</t>
  </si>
  <si>
    <t>PRGS</t>
  </si>
  <si>
    <t>PLUS</t>
  </si>
  <si>
    <t>CNXN</t>
  </si>
  <si>
    <t>MODN</t>
  </si>
  <si>
    <t>QADA</t>
  </si>
  <si>
    <t>VPG</t>
  </si>
  <si>
    <t>Precio Actual Acción</t>
  </si>
  <si>
    <t>Average Price Target</t>
  </si>
  <si>
    <t>Cantidad Analistas</t>
  </si>
  <si>
    <t>% Aumento Ventas Año Actual</t>
  </si>
  <si>
    <t>% Aumento Ventas Prox. Año</t>
  </si>
  <si>
    <t>200-Day Moving Average (Valor Ideal)</t>
  </si>
  <si>
    <t>Average Success Rate (Analistas)</t>
  </si>
  <si>
    <t>Average Stock Success Rate</t>
  </si>
  <si>
    <t>PE Ratio (Años) - Actual</t>
  </si>
  <si>
    <t>PE Ratio Average (Anual)</t>
  </si>
  <si>
    <t>% Deuda / Equity</t>
  </si>
  <si>
    <t>% Cash por Acción</t>
  </si>
  <si>
    <t>Promedio Profit Margins</t>
  </si>
  <si>
    <t>Next Year Average Revenue</t>
  </si>
  <si>
    <t>Estimado Profits Próximo Año ($)</t>
  </si>
  <si>
    <t>Market Cap Actual ($)</t>
  </si>
  <si>
    <t>Market Cap Futuro Proximo Año ($)</t>
  </si>
  <si>
    <t>Return of Investment Market Cap Próximo Año</t>
  </si>
  <si>
    <t>Promedio de Soportes</t>
  </si>
  <si>
    <t>Promedio de Resistencia</t>
  </si>
  <si>
    <t>Valor Optimo Williams%R (40%)</t>
  </si>
  <si>
    <t>Profit M.Quarter 1</t>
  </si>
  <si>
    <t>Profit M.Quarter 2</t>
  </si>
  <si>
    <t>Profit M.Quarter 3</t>
  </si>
  <si>
    <t>Profit M.Quarter 4</t>
  </si>
  <si>
    <t>Profit M.Quarter 5</t>
  </si>
  <si>
    <t>Profit M.Quarter 6</t>
  </si>
  <si>
    <t>Profit M.Quarter 7</t>
  </si>
  <si>
    <t>Average Proft M.</t>
  </si>
  <si>
    <t>PE Ratio TMM - Mes 1</t>
  </si>
  <si>
    <t>PE Ratio TMM - Mes 2</t>
  </si>
  <si>
    <t>PE Ratio TMM - Mes 3</t>
  </si>
  <si>
    <t>PE Ratio TMM - Mes 4</t>
  </si>
  <si>
    <t>PE Ratio TMM - Mes 5</t>
  </si>
  <si>
    <t>PE Ratio TMM - Mes 6</t>
  </si>
  <si>
    <t>PE Ratio TMM - Mes 7</t>
  </si>
  <si>
    <t>PE Ratio TMM - Mes 8</t>
  </si>
  <si>
    <t>PE Ratio TMM - Mes 9</t>
  </si>
  <si>
    <t>PE Ratio TMM - Mes 10</t>
  </si>
  <si>
    <t>PE Ratio TMM - Mes 11</t>
  </si>
  <si>
    <t>PE Ratio TMM - Mes 12</t>
  </si>
  <si>
    <t>PE Ratio TMM - Mes 13</t>
  </si>
  <si>
    <t>PE Ratio TMM - Mes 14</t>
  </si>
  <si>
    <t xml:space="preserve">Average PE Ratio </t>
  </si>
  <si>
    <t>YCharts Profitm</t>
  </si>
  <si>
    <t>https://ycharts.com/companies/</t>
  </si>
  <si>
    <t>/profit_margin</t>
  </si>
  <si>
    <t>jsRendering</t>
  </si>
  <si>
    <t>Profit Margin</t>
  </si>
  <si>
    <t>https://www.zacks.com/stock/chart/</t>
  </si>
  <si>
    <t>/fundamental/profit-margin-quarterly</t>
  </si>
  <si>
    <t>Debt To Equity R</t>
  </si>
  <si>
    <t>https://www.macrotrends.net/stocks/charts/</t>
  </si>
  <si>
    <t>/synopsys/debt-equity-ratio</t>
  </si>
  <si>
    <t>Web General</t>
  </si>
  <si>
    <t>https://finance.yahoo.com/quote/</t>
  </si>
  <si>
    <t>Web Analysis</t>
  </si>
  <si>
    <t>/analysis?p</t>
  </si>
  <si>
    <t>PE Ratio TMM</t>
  </si>
  <si>
    <t xml:space="preserve">Profit Margin </t>
  </si>
  <si>
    <t>Profti Margin Quarterly</t>
  </si>
  <si>
    <t>Web Stats</t>
  </si>
  <si>
    <t>/key-statistics?p</t>
  </si>
  <si>
    <t>Mes 1</t>
  </si>
  <si>
    <t>//*[@id="DataTables_Table_2"]/tbody/tr[1]/td[2]</t>
  </si>
  <si>
    <t>//*[@id="DataTables_Table_0"]/tbody/tr[1]/td[2]</t>
  </si>
  <si>
    <t>div[1]/div[2]/div/div[2]/div[4]/div[2]/div[1]/div/table/tbody/tr[2]/td[2]</t>
  </si>
  <si>
    <t>/fundamental/pe-ratio-ttm#chart_wrapper_datatable_monthly_pe_ratio</t>
  </si>
  <si>
    <t>Mes 2</t>
  </si>
  <si>
    <t>//*[@id="DataTables_Table_2"]/tbody/tr[2]/td[2]</t>
  </si>
  <si>
    <t>Quarter 2</t>
  </si>
  <si>
    <t>//*[@id="dataTableBox"]/div[2]/div[1]/div/table/tbody/tr[3]/td[2]</t>
  </si>
  <si>
    <t>Mes 3</t>
  </si>
  <si>
    <t>//*[@id="DataTables_Table_2"]/tbody/tr[3]/td[2]</t>
  </si>
  <si>
    <t>Quarter 3</t>
  </si>
  <si>
    <t>//*[@id="dataTableBox"]/div[2]/div[1]/div/table/tbody/tr[4]/td[2]</t>
  </si>
  <si>
    <t>1 Year Price Target</t>
  </si>
  <si>
    <t>//*[@id="quote-summary"]/div[2]/table/tbody/tr[8]/td[2]</t>
  </si>
  <si>
    <t>Mes 4</t>
  </si>
  <si>
    <t>//*[@id="DataTables_Table_2"]/tbody/tr[4]/td[2]</t>
  </si>
  <si>
    <t>Quarter 4</t>
  </si>
  <si>
    <t>//*[@id="dataTableBox"]/div[2]/div[1]/div/table/tbody/tr[5]/td[2]</t>
  </si>
  <si>
    <t>Cant. Analistas</t>
  </si>
  <si>
    <t>Mes 5</t>
  </si>
  <si>
    <t>//*[@id="DataTables_Table_2"]/tbody/tr[5]/td[2]</t>
  </si>
  <si>
    <t>Quarter 5</t>
  </si>
  <si>
    <t>//*[@id="dataTableBox"]/div[2]/div[1]/div/table/tbody/tr[6]/td[2]</t>
  </si>
  <si>
    <t>Sales growth (Actual)</t>
  </si>
  <si>
    <t>//*[@id="Col1-0-AnalystLeafPage-Proxy"]/section/table[2]/tbody/tr[6]/td[4]/span</t>
  </si>
  <si>
    <t>Mes 6</t>
  </si>
  <si>
    <t>Quarter 6</t>
  </si>
  <si>
    <t>//*[@id="dataTableBox"]/div[2]/div[1]/div/table/tbody/tr[7]/td[2]</t>
  </si>
  <si>
    <t>Sales Growth (NextY)</t>
  </si>
  <si>
    <t>//*[@id="Col1-0-AnalystLeafPage-Proxy"]/section/table[2]/tbody/tr[6]/td[5]/span</t>
  </si>
  <si>
    <t>Mes 7</t>
  </si>
  <si>
    <t>Promedio</t>
  </si>
  <si>
    <t>200-Day-Moving</t>
  </si>
  <si>
    <t>//*[@id="Col1-0-KeyStatistics-Proxy"]/section/div[3]/div[2]/div/div[1]/div/div/table/tbody/tr[7]/td[2]</t>
  </si>
  <si>
    <t>Mes 8</t>
  </si>
  <si>
    <t>Earnings Per Share (EPS) (Actual)</t>
  </si>
  <si>
    <t>//*[@id="Col1-0-AnalystLeafPage-Proxy"]/section/table[1]/tbody/tr[5]/td[4]/span</t>
  </si>
  <si>
    <t>Mes 9</t>
  </si>
  <si>
    <t>Debt to Equity Rat.</t>
  </si>
  <si>
    <t>//*[@id="style-1"]/table/tbody/tr[1]/td[4]</t>
  </si>
  <si>
    <t>Mes 10</t>
  </si>
  <si>
    <t>Total Cash Per Share (mrq)</t>
  </si>
  <si>
    <t>//*[@id="Col1-0-KeyStatistics-Proxy"]/section/div[3]/div[3]/div/div[5]/div/div/table/tbody/tr[2]/td[2]</t>
  </si>
  <si>
    <t>Mes 11</t>
  </si>
  <si>
    <t>//*[@id="Col1-0-AnalystLeafPage-Proxy"]/section/table[2]/tbody/tr[2]/td[5]/span</t>
  </si>
  <si>
    <t>Mes 12</t>
  </si>
  <si>
    <t>Market Cap</t>
  </si>
  <si>
    <t>//*[@id="quote-summary"]/div[2]/table/tbody/tr[1]/td[2]/span</t>
  </si>
  <si>
    <t>Mes 13</t>
  </si>
  <si>
    <t>PE Ratio TTM</t>
  </si>
  <si>
    <t>//*[@id="quote-summary"]/div[2]/table/tbody/tr[3]/td[2]/span</t>
  </si>
  <si>
    <t>Mes 14</t>
  </si>
  <si>
    <t>Quarter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</si>
</sst>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"/>
    <numFmt numFmtId="165" formatCode="m/d/yy"/>
    <numFmt numFmtId="166" formatCode="yyyy.m"/>
    <numFmt numFmtId="167" formatCode="dd.mm"/>
    <numFmt numFmtId="168" formatCode="d.m"/>
    <numFmt numFmtId="169" formatCode="yyyy.mm"/>
  </numFmts>
  <fonts count="24">
    <font>
      <sz val="10.0"/>
      <color rgb="FF000000"/>
      <name val="Arial"/>
    </font>
    <font>
      <sz val="12.0"/>
      <color theme="1"/>
      <name val="Trebuchet MS"/>
    </font>
    <font>
      <sz val="12.0"/>
      <color rgb="FF000000"/>
      <name val="Trebuchet MS"/>
    </font>
    <font>
      <color theme="1"/>
      <name val="Arial"/>
    </font>
    <font>
      <sz val="18.0"/>
      <color rgb="FF000000"/>
      <name val="Arial"/>
    </font>
    <font>
      <sz val="24.0"/>
      <color rgb="FF000000"/>
      <name val="Arial"/>
    </font>
    <font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name val="Arial"/>
    </font>
    <font>
      <u/>
      <sz val="12.0"/>
      <color rgb="FF0563C1"/>
      <name val="Trebuchet MS"/>
    </font>
    <font>
      <sz val="6.0"/>
      <name val="Trebuchet MS"/>
    </font>
    <font>
      <sz val="6.0"/>
      <color theme="1"/>
      <name val="Trebuchet MS"/>
    </font>
    <font>
      <b/>
      <sz val="12.0"/>
      <name val="Trebuchet MS"/>
    </font>
    <font>
      <b/>
      <sz val="12.0"/>
      <color theme="1"/>
      <name val="Trebuchet MS"/>
    </font>
    <font>
      <sz val="10.0"/>
      <color rgb="FF000000"/>
      <name val="Trebuchet MS"/>
    </font>
    <font>
      <sz val="12.0"/>
      <name val="Trebuchet MS"/>
    </font>
    <font>
      <u/>
      <sz val="12.0"/>
      <color rgb="FF0000FF"/>
      <name val="Trebuchet MS"/>
    </font>
    <font>
      <u/>
      <sz val="12.0"/>
      <color rgb="FF1155CC"/>
      <name val="Trebuchet MS"/>
    </font>
    <font>
      <u/>
      <sz val="12.0"/>
      <color rgb="FF1155CC"/>
      <name val="Trebuchet MS"/>
    </font>
    <font/>
    <font>
      <b/>
      <sz val="12.0"/>
      <color rgb="FF000000"/>
      <name val="Trebuchet MS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BBC04"/>
        <bgColor rgb="FFFBBC04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2" fontId="7" numFmtId="0" xfId="0" applyAlignment="1" applyFill="1" applyFont="1">
      <alignment vertical="bottom"/>
    </xf>
    <xf borderId="1" fillId="2" fontId="8" numFmtId="0" xfId="0" applyAlignment="1" applyBorder="1" applyFont="1">
      <alignment shrinkToFit="0" vertical="bottom" wrapText="0"/>
    </xf>
    <xf borderId="0" fillId="3" fontId="2" numFmtId="0" xfId="0" applyAlignment="1" applyFill="1" applyFont="1">
      <alignment horizontal="center" shrinkToFit="0" vertical="bottom" wrapText="1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6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0" fontId="11" numFmtId="165" xfId="0" applyAlignment="1" applyFont="1" applyNumberFormat="1">
      <alignment readingOrder="0" vertical="bottom"/>
    </xf>
    <xf borderId="0" fillId="0" fontId="1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vertical="top"/>
    </xf>
    <xf borderId="0" fillId="0" fontId="1" numFmtId="166" xfId="0" applyAlignment="1" applyFont="1" applyNumberFormat="1">
      <alignment horizontal="center" vertical="bottom"/>
    </xf>
    <xf borderId="0" fillId="0" fontId="2" numFmtId="10" xfId="0" applyAlignment="1" applyFont="1" applyNumberFormat="1">
      <alignment horizontal="center" shrinkToFit="0" vertical="top" wrapText="1"/>
    </xf>
    <xf borderId="0" fillId="0" fontId="1" numFmtId="10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readingOrder="0" vertical="bottom"/>
    </xf>
    <xf borderId="0" fillId="0" fontId="1" numFmtId="4" xfId="0" applyAlignment="1" applyFont="1" applyNumberFormat="1">
      <alignment horizontal="center" vertical="bottom"/>
    </xf>
    <xf borderId="0" fillId="0" fontId="2" numFmtId="10" xfId="0" applyAlignment="1" applyFont="1" applyNumberFormat="1">
      <alignment horizontal="center" shrinkToFit="0" vertical="bottom" wrapText="1"/>
    </xf>
    <xf borderId="0" fillId="0" fontId="1" numFmtId="4" xfId="0" applyAlignment="1" applyFont="1" applyNumberFormat="1">
      <alignment horizontal="center" readingOrder="0" vertical="bottom"/>
    </xf>
    <xf borderId="1" fillId="0" fontId="1" numFmtId="10" xfId="0" applyAlignment="1" applyBorder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shrinkToFit="0" vertical="bottom" wrapText="0"/>
    </xf>
    <xf borderId="0" fillId="0" fontId="1" numFmtId="2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readingOrder="0" vertical="bottom"/>
    </xf>
    <xf borderId="0" fillId="4" fontId="1" numFmtId="0" xfId="0" applyAlignment="1" applyFill="1" applyFont="1">
      <alignment horizontal="center" vertical="bottom"/>
    </xf>
    <xf borderId="0" fillId="4" fontId="1" numFmtId="10" xfId="0" applyAlignment="1" applyFont="1" applyNumberFormat="1">
      <alignment horizontal="center" vertical="bottom"/>
    </xf>
    <xf borderId="0" fillId="0" fontId="1" numFmtId="167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5" fontId="1" numFmtId="0" xfId="0" applyAlignment="1" applyFill="1" applyFont="1">
      <alignment horizontal="center" vertical="bottom"/>
    </xf>
    <xf borderId="0" fillId="0" fontId="1" numFmtId="168" xfId="0" applyAlignment="1" applyFont="1" applyNumberFormat="1">
      <alignment horizontal="center" vertical="bottom"/>
    </xf>
    <xf borderId="0" fillId="4" fontId="1" numFmtId="0" xfId="0" applyAlignment="1" applyFont="1">
      <alignment horizontal="center" readingOrder="0" vertical="bottom"/>
    </xf>
    <xf borderId="0" fillId="6" fontId="2" numFmtId="0" xfId="0" applyAlignment="1" applyFill="1" applyFont="1">
      <alignment horizontal="center" shrinkToFit="0" vertical="bottom" wrapText="1"/>
    </xf>
    <xf borderId="0" fillId="0" fontId="1" numFmtId="3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" numFmtId="2" xfId="0" applyAlignment="1" applyFont="1" applyNumberFormat="1">
      <alignment horizontal="center" vertical="bottom"/>
    </xf>
    <xf borderId="0" fillId="6" fontId="2" numFmtId="2" xfId="0" applyAlignment="1" applyFont="1" applyNumberFormat="1">
      <alignment horizontal="center" vertical="bottom"/>
    </xf>
    <xf borderId="0" fillId="0" fontId="1" numFmtId="169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6" fontId="2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1" fillId="7" fontId="16" numFmtId="2" xfId="0" applyAlignment="1" applyBorder="1" applyFill="1" applyFont="1" applyNumberFormat="1">
      <alignment horizontal="center" vertical="bottom"/>
    </xf>
    <xf borderId="1" fillId="0" fontId="15" numFmtId="0" xfId="0" applyAlignment="1" applyBorder="1" applyFont="1">
      <alignment horizontal="center" vertical="bottom"/>
    </xf>
    <xf borderId="2" fillId="7" fontId="16" numFmtId="2" xfId="0" applyAlignment="1" applyBorder="1" applyFont="1" applyNumberFormat="1">
      <alignment horizontal="center" vertical="bottom"/>
    </xf>
    <xf borderId="2" fillId="0" fontId="15" numFmtId="0" xfId="0" applyAlignment="1" applyBorder="1" applyFont="1">
      <alignment horizontal="center" vertical="bottom"/>
    </xf>
    <xf borderId="1" fillId="5" fontId="16" numFmtId="2" xfId="0" applyAlignment="1" applyBorder="1" applyFont="1" applyNumberFormat="1">
      <alignment horizontal="center" vertical="bottom"/>
    </xf>
    <xf borderId="1" fillId="5" fontId="16" numFmtId="0" xfId="0" applyAlignment="1" applyBorder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readingOrder="0" vertical="bottom"/>
    </xf>
    <xf borderId="0" fillId="0" fontId="18" numFmtId="0" xfId="0" applyAlignment="1" applyFont="1">
      <alignment horizontal="center" readingOrder="0" vertical="bottom"/>
    </xf>
    <xf borderId="0" fillId="0" fontId="19" numFmtId="0" xfId="0" applyAlignment="1" applyFont="1">
      <alignment horizontal="center" vertical="bottom"/>
    </xf>
    <xf borderId="1" fillId="0" fontId="20" numFmtId="0" xfId="0" applyAlignment="1" applyBorder="1" applyFont="1">
      <alignment horizontal="center" shrinkToFit="0" vertical="bottom" wrapText="0"/>
    </xf>
    <xf borderId="0" fillId="0" fontId="21" numFmtId="0" xfId="0" applyAlignment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22" numFmtId="0" xfId="0" applyBorder="1" applyFont="1"/>
    <xf borderId="5" fillId="0" fontId="22" numFmtId="0" xfId="0" applyBorder="1" applyFont="1"/>
    <xf borderId="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6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6" fontId="2" numFmtId="0" xfId="0" applyAlignment="1" applyFont="1">
      <alignment horizontal="center" shrinkToFit="0" vertical="bottom" wrapText="0"/>
    </xf>
    <xf borderId="0" fillId="0" fontId="23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2</xdr:row>
      <xdr:rowOff>152400</xdr:rowOff>
    </xdr:from>
    <xdr:ext cx="1704975" cy="1076325"/>
    <xdr:sp>
      <xdr:nvSpPr>
        <xdr:cNvPr id="3" name="Shape 3"/>
        <xdr:cNvSpPr/>
      </xdr:nvSpPr>
      <xdr:spPr>
        <a:xfrm>
          <a:off x="2499700" y="754800"/>
          <a:ext cx="1686000" cy="1058700"/>
        </a:xfrm>
        <a:prstGeom prst="ellipse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Click</a:t>
          </a:r>
          <a:endParaRPr sz="1400"/>
        </a:p>
      </xdr:txBody>
    </xdr:sp>
    <xdr:clientData fLocksWithSheet="0"/>
  </xdr:oneCellAnchor>
  <xdr:oneCellAnchor>
    <xdr:from>
      <xdr:col>9</xdr:col>
      <xdr:colOff>866775</xdr:colOff>
      <xdr:row>11</xdr:row>
      <xdr:rowOff>161925</xdr:rowOff>
    </xdr:from>
    <xdr:ext cx="2962275" cy="1276350"/>
    <xdr:sp>
      <xdr:nvSpPr>
        <xdr:cNvPr id="4" name="Shape 4"/>
        <xdr:cNvSpPr/>
      </xdr:nvSpPr>
      <xdr:spPr>
        <a:xfrm>
          <a:off x="2337750" y="1899425"/>
          <a:ext cx="2941800" cy="12564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Move to Sheet2</a:t>
          </a:r>
          <a:endParaRPr sz="3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lickcharts.com/symbol/SWKS" TargetMode="External"/><Relationship Id="rId42" Type="http://schemas.openxmlformats.org/officeDocument/2006/relationships/hyperlink" Target="https://www.slickcharts.com/symbol/EFX" TargetMode="External"/><Relationship Id="rId41" Type="http://schemas.openxmlformats.org/officeDocument/2006/relationships/hyperlink" Target="https://www.slickcharts.com/symbol/MTD" TargetMode="External"/><Relationship Id="rId44" Type="http://schemas.openxmlformats.org/officeDocument/2006/relationships/hyperlink" Target="https://www.slickcharts.com/symbol/CDW" TargetMode="External"/><Relationship Id="rId43" Type="http://schemas.openxmlformats.org/officeDocument/2006/relationships/hyperlink" Target="https://www.slickcharts.com/symbol/CTXS" TargetMode="External"/><Relationship Id="rId46" Type="http://schemas.openxmlformats.org/officeDocument/2006/relationships/hyperlink" Target="https://www.slickcharts.com/symbol/PAYC" TargetMode="External"/><Relationship Id="rId45" Type="http://schemas.openxmlformats.org/officeDocument/2006/relationships/hyperlink" Target="https://www.slickcharts.com/symbol/JKHY" TargetMode="External"/><Relationship Id="rId1" Type="http://schemas.openxmlformats.org/officeDocument/2006/relationships/hyperlink" Target="https://www.slickcharts.com/symbol/MSFT" TargetMode="External"/><Relationship Id="rId2" Type="http://schemas.openxmlformats.org/officeDocument/2006/relationships/hyperlink" Target="https://www.slickcharts.com/symbol/AAPL" TargetMode="External"/><Relationship Id="rId3" Type="http://schemas.openxmlformats.org/officeDocument/2006/relationships/hyperlink" Target="https://www.slickcharts.com/symbol/AMZN" TargetMode="External"/><Relationship Id="rId4" Type="http://schemas.openxmlformats.org/officeDocument/2006/relationships/hyperlink" Target="https://www.slickcharts.com/symbol/FB" TargetMode="External"/><Relationship Id="rId9" Type="http://schemas.openxmlformats.org/officeDocument/2006/relationships/hyperlink" Target="https://www.slickcharts.com/symbol/ADBE" TargetMode="External"/><Relationship Id="rId48" Type="http://schemas.openxmlformats.org/officeDocument/2006/relationships/hyperlink" Target="https://ycharts.com/companies/SNPS/profit_margin" TargetMode="External"/><Relationship Id="rId47" Type="http://schemas.openxmlformats.org/officeDocument/2006/relationships/hyperlink" Target="https://www.slickcharts.com/symbol/EBAY" TargetMode="External"/><Relationship Id="rId49" Type="http://schemas.openxmlformats.org/officeDocument/2006/relationships/hyperlink" Target="https://www.zacks.com/stock/chart/" TargetMode="External"/><Relationship Id="rId5" Type="http://schemas.openxmlformats.org/officeDocument/2006/relationships/hyperlink" Target="https://www.slickcharts.com/symbol/GOOGL" TargetMode="External"/><Relationship Id="rId6" Type="http://schemas.openxmlformats.org/officeDocument/2006/relationships/hyperlink" Target="https://www.slickcharts.com/symbol/INTC" TargetMode="External"/><Relationship Id="rId7" Type="http://schemas.openxmlformats.org/officeDocument/2006/relationships/hyperlink" Target="https://www.slickcharts.com/symbol/NFLX" TargetMode="External"/><Relationship Id="rId8" Type="http://schemas.openxmlformats.org/officeDocument/2006/relationships/hyperlink" Target="https://www.slickcharts.com/symbol/NVDA" TargetMode="External"/><Relationship Id="rId31" Type="http://schemas.openxmlformats.org/officeDocument/2006/relationships/hyperlink" Target="https://www.slickcharts.com/symbol/KLAC" TargetMode="External"/><Relationship Id="rId30" Type="http://schemas.openxmlformats.org/officeDocument/2006/relationships/hyperlink" Target="https://www.slickcharts.com/symbol/APH" TargetMode="External"/><Relationship Id="rId33" Type="http://schemas.openxmlformats.org/officeDocument/2006/relationships/hyperlink" Target="https://www.slickcharts.com/symbol/CDNS" TargetMode="External"/><Relationship Id="rId32" Type="http://schemas.openxmlformats.org/officeDocument/2006/relationships/hyperlink" Target="https://www.slickcharts.com/symbol/SNPS" TargetMode="External"/><Relationship Id="rId35" Type="http://schemas.openxmlformats.org/officeDocument/2006/relationships/hyperlink" Target="https://www.slickcharts.com/symbol/ROK" TargetMode="External"/><Relationship Id="rId34" Type="http://schemas.openxmlformats.org/officeDocument/2006/relationships/hyperlink" Target="https://www.slickcharts.com/symbol/ANSS" TargetMode="External"/><Relationship Id="rId37" Type="http://schemas.openxmlformats.org/officeDocument/2006/relationships/hyperlink" Target="https://www.slickcharts.com/symbol/MCHP" TargetMode="External"/><Relationship Id="rId36" Type="http://schemas.openxmlformats.org/officeDocument/2006/relationships/hyperlink" Target="https://www.slickcharts.com/symbol/VRSN" TargetMode="External"/><Relationship Id="rId39" Type="http://schemas.openxmlformats.org/officeDocument/2006/relationships/hyperlink" Target="https://www.slickcharts.com/symbol/FTNT" TargetMode="External"/><Relationship Id="rId38" Type="http://schemas.openxmlformats.org/officeDocument/2006/relationships/hyperlink" Target="https://www.slickcharts.com/symbol/PH" TargetMode="External"/><Relationship Id="rId20" Type="http://schemas.openxmlformats.org/officeDocument/2006/relationships/hyperlink" Target="https://www.slickcharts.com/symbol/NOW" TargetMode="External"/><Relationship Id="rId22" Type="http://schemas.openxmlformats.org/officeDocument/2006/relationships/hyperlink" Target="https://www.slickcharts.com/symbol/FISV" TargetMode="External"/><Relationship Id="rId21" Type="http://schemas.openxmlformats.org/officeDocument/2006/relationships/hyperlink" Target="https://www.slickcharts.com/symbol/CCI" TargetMode="External"/><Relationship Id="rId24" Type="http://schemas.openxmlformats.org/officeDocument/2006/relationships/hyperlink" Target="https://www.slickcharts.com/symbol/EQIX" TargetMode="External"/><Relationship Id="rId23" Type="http://schemas.openxmlformats.org/officeDocument/2006/relationships/hyperlink" Target="https://www.slickcharts.com/symbol/AMD" TargetMode="External"/><Relationship Id="rId26" Type="http://schemas.openxmlformats.org/officeDocument/2006/relationships/hyperlink" Target="https://www.slickcharts.com/symbol/LHX" TargetMode="External"/><Relationship Id="rId25" Type="http://schemas.openxmlformats.org/officeDocument/2006/relationships/hyperlink" Target="https://www.slickcharts.com/symbol/ADSK" TargetMode="External"/><Relationship Id="rId28" Type="http://schemas.openxmlformats.org/officeDocument/2006/relationships/hyperlink" Target="https://www.slickcharts.com/symbol/LRCX" TargetMode="External"/><Relationship Id="rId27" Type="http://schemas.openxmlformats.org/officeDocument/2006/relationships/hyperlink" Target="https://www.slickcharts.com/symbol/ADI" TargetMode="External"/><Relationship Id="rId29" Type="http://schemas.openxmlformats.org/officeDocument/2006/relationships/hyperlink" Target="https://www.slickcharts.com/symbol/SBAC" TargetMode="External"/><Relationship Id="rId51" Type="http://schemas.openxmlformats.org/officeDocument/2006/relationships/hyperlink" Target="https://finance.yahoo.com/quote/" TargetMode="External"/><Relationship Id="rId50" Type="http://schemas.openxmlformats.org/officeDocument/2006/relationships/hyperlink" Target="https://www.macrotrends.net/stocks/charts/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s://finance.yahoo.com/quote/SNPS/key-statistics?p" TargetMode="External"/><Relationship Id="rId11" Type="http://schemas.openxmlformats.org/officeDocument/2006/relationships/hyperlink" Target="https://www.slickcharts.com/symbol/CRM" TargetMode="External"/><Relationship Id="rId10" Type="http://schemas.openxmlformats.org/officeDocument/2006/relationships/hyperlink" Target="https://www.slickcharts.com/symbol/CSCO" TargetMode="External"/><Relationship Id="rId13" Type="http://schemas.openxmlformats.org/officeDocument/2006/relationships/hyperlink" Target="https://www.slickcharts.com/symbol/ORCL" TargetMode="External"/><Relationship Id="rId12" Type="http://schemas.openxmlformats.org/officeDocument/2006/relationships/hyperlink" Target="https://www.slickcharts.com/symbol/TMO" TargetMode="External"/><Relationship Id="rId15" Type="http://schemas.openxmlformats.org/officeDocument/2006/relationships/hyperlink" Target="https://www.slickcharts.com/symbol/AVGO" TargetMode="External"/><Relationship Id="rId14" Type="http://schemas.openxmlformats.org/officeDocument/2006/relationships/hyperlink" Target="https://www.slickcharts.com/symbol/TXN" TargetMode="External"/><Relationship Id="rId17" Type="http://schemas.openxmlformats.org/officeDocument/2006/relationships/hyperlink" Target="https://www.slickcharts.com/symbol/HON" TargetMode="External"/><Relationship Id="rId16" Type="http://schemas.openxmlformats.org/officeDocument/2006/relationships/hyperlink" Target="https://www.slickcharts.com/symbol/DHR" TargetMode="External"/><Relationship Id="rId19" Type="http://schemas.openxmlformats.org/officeDocument/2006/relationships/hyperlink" Target="https://www.slickcharts.com/symbol/INTU" TargetMode="External"/><Relationship Id="rId18" Type="http://schemas.openxmlformats.org/officeDocument/2006/relationships/hyperlink" Target="https://www.slickcharts.com/symbol/Q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  <c r="B1" s="3"/>
      <c r="C1" s="3"/>
      <c r="D1" s="4" t="s">
        <v>0</v>
      </c>
      <c r="G1" s="5" t="s">
        <v>1</v>
      </c>
      <c r="H1" s="6"/>
      <c r="I1" s="3"/>
      <c r="J1" s="3"/>
      <c r="K1" s="3"/>
      <c r="L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>
      <c r="A3" s="3"/>
      <c r="B3" s="7" t="s">
        <v>2</v>
      </c>
      <c r="D3" s="3"/>
      <c r="E3" s="3"/>
      <c r="F3" s="3"/>
      <c r="G3" s="8" t="s">
        <v>3</v>
      </c>
      <c r="H3" s="3"/>
      <c r="I3" s="3"/>
      <c r="J3" s="3"/>
      <c r="K3" s="3"/>
      <c r="L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10" t="s">
        <v>4</v>
      </c>
      <c r="B5" s="10" t="s">
        <v>5</v>
      </c>
      <c r="C5" s="11" t="s">
        <v>6</v>
      </c>
      <c r="D5" s="3"/>
      <c r="E5" s="3"/>
      <c r="F5" s="11" t="s">
        <v>4</v>
      </c>
      <c r="G5" s="11" t="s">
        <v>5</v>
      </c>
      <c r="H5" s="11" t="s">
        <v>6</v>
      </c>
      <c r="I5" s="3"/>
      <c r="J5" s="3"/>
      <c r="K5" s="3"/>
      <c r="L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12">
        <v>1.0</v>
      </c>
      <c r="B7" s="13">
        <v>43951.0</v>
      </c>
      <c r="C7" s="14" t="s">
        <v>7</v>
      </c>
      <c r="D7" s="3"/>
      <c r="E7" s="3"/>
      <c r="F7" s="12">
        <v>1.0</v>
      </c>
      <c r="G7" s="13">
        <v>43971.0</v>
      </c>
      <c r="H7" s="15">
        <v>61.969</v>
      </c>
      <c r="I7" s="3"/>
      <c r="J7" s="3"/>
      <c r="K7" s="3"/>
      <c r="L7" s="3"/>
    </row>
    <row r="8">
      <c r="A8" s="12">
        <v>2.0</v>
      </c>
      <c r="B8" s="13">
        <v>43861.0</v>
      </c>
      <c r="C8" s="15">
        <v>30.628</v>
      </c>
      <c r="D8" s="3"/>
      <c r="E8" s="3"/>
      <c r="F8" s="12">
        <v>2.0</v>
      </c>
      <c r="G8" s="13">
        <v>43951.0</v>
      </c>
      <c r="H8" s="14" t="s">
        <v>7</v>
      </c>
      <c r="I8" s="3"/>
      <c r="J8" s="3"/>
      <c r="K8" s="3"/>
      <c r="L8" s="3"/>
    </row>
    <row r="9">
      <c r="A9" s="12">
        <v>3.0</v>
      </c>
      <c r="B9" s="16">
        <v>43769.0</v>
      </c>
      <c r="C9" s="15">
        <v>29.827</v>
      </c>
      <c r="D9" s="3"/>
      <c r="E9" s="3"/>
      <c r="F9" s="12">
        <v>3.0</v>
      </c>
      <c r="G9" s="13">
        <v>43921.0</v>
      </c>
      <c r="H9" s="15">
        <v>45.527</v>
      </c>
      <c r="I9" s="3"/>
      <c r="J9" s="3"/>
      <c r="K9" s="3"/>
      <c r="L9" s="3"/>
    </row>
    <row r="10">
      <c r="A10" s="12">
        <v>4.0</v>
      </c>
      <c r="B10" s="13">
        <v>43677.0</v>
      </c>
      <c r="C10" s="15">
        <v>21.404</v>
      </c>
      <c r="D10" s="3"/>
      <c r="E10" s="3"/>
      <c r="F10" s="12">
        <v>4.0</v>
      </c>
      <c r="G10" s="13">
        <v>43890.0</v>
      </c>
      <c r="H10" s="15">
        <v>46.644</v>
      </c>
      <c r="I10" s="3"/>
      <c r="J10" s="3"/>
      <c r="K10" s="3"/>
      <c r="L10" s="3"/>
    </row>
    <row r="11">
      <c r="A11" s="12">
        <v>5.0</v>
      </c>
      <c r="B11" s="13">
        <v>43585.0</v>
      </c>
      <c r="C11" s="15">
        <v>17.748</v>
      </c>
      <c r="D11" s="3"/>
      <c r="E11" s="3"/>
      <c r="F11" s="12">
        <v>5.0</v>
      </c>
      <c r="G11" s="13">
        <v>43861.0</v>
      </c>
      <c r="H11" s="15">
        <v>40.834</v>
      </c>
      <c r="I11" s="3"/>
      <c r="J11" s="3"/>
      <c r="K11" s="3"/>
      <c r="L11" s="3"/>
    </row>
    <row r="12">
      <c r="A12" s="12">
        <v>6.0</v>
      </c>
      <c r="B12" s="13">
        <v>43496.0</v>
      </c>
      <c r="C12" s="15">
        <v>25.669</v>
      </c>
      <c r="D12" s="3"/>
      <c r="E12" s="3"/>
      <c r="F12" s="12">
        <v>6.0</v>
      </c>
      <c r="G12" s="16">
        <v>43830.0</v>
      </c>
      <c r="H12" s="15">
        <v>50.064</v>
      </c>
      <c r="I12" s="3"/>
      <c r="J12" s="3"/>
      <c r="K12" s="3"/>
      <c r="L12" s="3"/>
    </row>
    <row r="13">
      <c r="A13" s="12">
        <v>7.0</v>
      </c>
      <c r="B13" s="17">
        <v>43404.0</v>
      </c>
      <c r="C13" s="15">
        <v>38.667</v>
      </c>
      <c r="D13" s="3"/>
      <c r="E13" s="3"/>
      <c r="F13" s="12">
        <v>7.0</v>
      </c>
      <c r="G13" s="16">
        <v>43799.0</v>
      </c>
      <c r="H13" s="15">
        <v>46.115</v>
      </c>
      <c r="I13" s="3"/>
      <c r="J13" s="3"/>
      <c r="K13" s="3"/>
      <c r="L13" s="3"/>
    </row>
    <row r="14">
      <c r="A14" s="3"/>
      <c r="B14" s="3"/>
      <c r="C14" s="3"/>
      <c r="D14" s="3"/>
      <c r="E14" s="3"/>
      <c r="F14" s="12">
        <v>8.0</v>
      </c>
      <c r="G14" s="16">
        <v>43769.0</v>
      </c>
      <c r="H14" s="15">
        <v>42.77</v>
      </c>
      <c r="I14" s="3"/>
      <c r="J14" s="3"/>
      <c r="K14" s="3"/>
      <c r="L14" s="3"/>
    </row>
    <row r="15">
      <c r="A15" s="3"/>
      <c r="B15" s="3"/>
      <c r="C15" s="3"/>
      <c r="D15" s="3"/>
      <c r="E15" s="3"/>
      <c r="F15" s="12">
        <v>9.0</v>
      </c>
      <c r="G15" s="13">
        <v>43738.0</v>
      </c>
      <c r="H15" s="15">
        <v>36.569</v>
      </c>
      <c r="I15" s="3"/>
      <c r="J15" s="3"/>
      <c r="K15" s="3"/>
      <c r="L15" s="3"/>
    </row>
    <row r="16">
      <c r="A16" s="3"/>
      <c r="B16" s="3"/>
      <c r="C16" s="3"/>
      <c r="D16" s="3"/>
      <c r="E16" s="3"/>
      <c r="F16" s="12">
        <v>10.0</v>
      </c>
      <c r="G16" s="13">
        <v>43708.0</v>
      </c>
      <c r="H16" s="15">
        <v>35.191</v>
      </c>
      <c r="I16" s="3"/>
      <c r="J16" s="3"/>
      <c r="K16" s="3"/>
      <c r="L16" s="3"/>
    </row>
    <row r="17">
      <c r="A17" s="3"/>
      <c r="B17" s="3"/>
      <c r="C17" s="3"/>
      <c r="D17" s="3"/>
      <c r="E17" s="3"/>
      <c r="F17" s="12">
        <v>11.0</v>
      </c>
      <c r="G17" s="13">
        <v>43677.0</v>
      </c>
      <c r="H17" s="15">
        <v>35.445</v>
      </c>
      <c r="I17" s="3"/>
      <c r="J17" s="3"/>
      <c r="K17" s="3"/>
      <c r="L17" s="3"/>
    </row>
    <row r="18">
      <c r="A18" s="3"/>
      <c r="B18" s="3"/>
      <c r="C18" s="3"/>
      <c r="D18" s="3"/>
      <c r="E18" s="3"/>
      <c r="F18" s="12">
        <v>12.0</v>
      </c>
      <c r="G18" s="13">
        <v>43646.0</v>
      </c>
      <c r="H18" s="15">
        <v>30.079</v>
      </c>
      <c r="I18" s="3"/>
      <c r="J18" s="3"/>
      <c r="K18" s="3"/>
      <c r="L18" s="3"/>
    </row>
    <row r="19">
      <c r="A19" s="3"/>
      <c r="B19" s="3"/>
      <c r="C19" s="3"/>
      <c r="D19" s="3"/>
      <c r="E19" s="3"/>
      <c r="F19" s="12">
        <v>13.0</v>
      </c>
      <c r="G19" s="13">
        <v>43616.0</v>
      </c>
      <c r="H19" s="15">
        <v>24.81</v>
      </c>
      <c r="I19" s="3"/>
      <c r="J19" s="3"/>
      <c r="K19" s="3"/>
      <c r="L19" s="3"/>
    </row>
    <row r="20">
      <c r="A20" s="3"/>
      <c r="B20" s="3"/>
      <c r="C20" s="3"/>
      <c r="D20" s="3"/>
      <c r="E20" s="3"/>
      <c r="F20" s="12">
        <v>14.0</v>
      </c>
      <c r="G20" s="13">
        <v>43585.0</v>
      </c>
      <c r="H20" s="15">
        <v>33.15</v>
      </c>
      <c r="I20" s="3"/>
      <c r="J20" s="3"/>
      <c r="K20" s="3"/>
      <c r="L20" s="3"/>
    </row>
  </sheetData>
  <mergeCells count="2">
    <mergeCell ref="D1:F1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</cols>
  <sheetData>
    <row r="1">
      <c r="A1" s="1"/>
      <c r="B1" s="2">
        <v>1.0</v>
      </c>
      <c r="C1" s="2">
        <f t="shared" ref="C1:DC1" si="1">B1+1</f>
        <v>2</v>
      </c>
      <c r="D1" s="2">
        <f t="shared" si="1"/>
        <v>3</v>
      </c>
      <c r="E1" s="2">
        <f t="shared" si="1"/>
        <v>4</v>
      </c>
      <c r="F1" s="2">
        <f t="shared" si="1"/>
        <v>5</v>
      </c>
      <c r="G1" s="2">
        <f t="shared" si="1"/>
        <v>6</v>
      </c>
      <c r="H1" s="2">
        <f t="shared" si="1"/>
        <v>7</v>
      </c>
      <c r="I1" s="2">
        <f t="shared" si="1"/>
        <v>8</v>
      </c>
      <c r="J1" s="2">
        <f t="shared" si="1"/>
        <v>9</v>
      </c>
      <c r="K1" s="2">
        <f t="shared" si="1"/>
        <v>10</v>
      </c>
      <c r="L1" s="2">
        <f t="shared" si="1"/>
        <v>11</v>
      </c>
      <c r="M1" s="2">
        <f t="shared" si="1"/>
        <v>12</v>
      </c>
      <c r="N1" s="2">
        <f t="shared" si="1"/>
        <v>13</v>
      </c>
      <c r="O1" s="2">
        <f t="shared" si="1"/>
        <v>14</v>
      </c>
      <c r="P1" s="2">
        <f t="shared" si="1"/>
        <v>15</v>
      </c>
      <c r="Q1" s="2">
        <f t="shared" si="1"/>
        <v>16</v>
      </c>
      <c r="R1" s="2">
        <f t="shared" si="1"/>
        <v>17</v>
      </c>
      <c r="S1" s="2">
        <f t="shared" si="1"/>
        <v>18</v>
      </c>
      <c r="T1" s="2">
        <f t="shared" si="1"/>
        <v>19</v>
      </c>
      <c r="U1" s="2">
        <f t="shared" si="1"/>
        <v>20</v>
      </c>
      <c r="V1" s="2">
        <f t="shared" si="1"/>
        <v>21</v>
      </c>
      <c r="W1" s="2">
        <f t="shared" si="1"/>
        <v>22</v>
      </c>
      <c r="X1" s="2">
        <f t="shared" si="1"/>
        <v>23</v>
      </c>
      <c r="Y1" s="2">
        <f t="shared" si="1"/>
        <v>24</v>
      </c>
      <c r="Z1" s="2">
        <f t="shared" si="1"/>
        <v>25</v>
      </c>
      <c r="AA1" s="2">
        <f t="shared" si="1"/>
        <v>26</v>
      </c>
      <c r="AB1" s="2">
        <f t="shared" si="1"/>
        <v>27</v>
      </c>
      <c r="AC1" s="2">
        <f t="shared" si="1"/>
        <v>28</v>
      </c>
      <c r="AD1" s="2">
        <f t="shared" si="1"/>
        <v>29</v>
      </c>
      <c r="AE1" s="2">
        <f t="shared" si="1"/>
        <v>30</v>
      </c>
      <c r="AF1" s="2">
        <f t="shared" si="1"/>
        <v>31</v>
      </c>
      <c r="AG1" s="9">
        <f t="shared" si="1"/>
        <v>32</v>
      </c>
      <c r="AH1" s="2">
        <f t="shared" si="1"/>
        <v>33</v>
      </c>
      <c r="AI1" s="2">
        <f t="shared" si="1"/>
        <v>34</v>
      </c>
      <c r="AJ1" s="2">
        <f t="shared" si="1"/>
        <v>35</v>
      </c>
      <c r="AK1" s="2">
        <f t="shared" si="1"/>
        <v>36</v>
      </c>
      <c r="AL1" s="2">
        <f t="shared" si="1"/>
        <v>37</v>
      </c>
      <c r="AM1" s="2">
        <f t="shared" si="1"/>
        <v>38</v>
      </c>
      <c r="AN1" s="2">
        <f t="shared" si="1"/>
        <v>39</v>
      </c>
      <c r="AO1" s="2">
        <f t="shared" si="1"/>
        <v>40</v>
      </c>
      <c r="AP1" s="2">
        <f t="shared" si="1"/>
        <v>41</v>
      </c>
      <c r="AQ1" s="2">
        <f t="shared" si="1"/>
        <v>42</v>
      </c>
      <c r="AR1" s="2">
        <f t="shared" si="1"/>
        <v>43</v>
      </c>
      <c r="AS1" s="2">
        <f t="shared" si="1"/>
        <v>44</v>
      </c>
      <c r="AT1" s="2">
        <f t="shared" si="1"/>
        <v>45</v>
      </c>
      <c r="AU1" s="2">
        <f t="shared" si="1"/>
        <v>46</v>
      </c>
      <c r="AV1" s="2">
        <f t="shared" si="1"/>
        <v>47</v>
      </c>
      <c r="AW1" s="2">
        <f t="shared" si="1"/>
        <v>48</v>
      </c>
      <c r="AX1" s="2">
        <f t="shared" si="1"/>
        <v>49</v>
      </c>
      <c r="AY1" s="2">
        <f t="shared" si="1"/>
        <v>50</v>
      </c>
      <c r="AZ1" s="2">
        <f t="shared" si="1"/>
        <v>51</v>
      </c>
      <c r="BA1" s="2">
        <f t="shared" si="1"/>
        <v>52</v>
      </c>
      <c r="BB1" s="2">
        <f t="shared" si="1"/>
        <v>53</v>
      </c>
      <c r="BC1" s="2">
        <f t="shared" si="1"/>
        <v>54</v>
      </c>
      <c r="BD1" s="2">
        <f t="shared" si="1"/>
        <v>55</v>
      </c>
      <c r="BE1" s="2">
        <f t="shared" si="1"/>
        <v>56</v>
      </c>
      <c r="BF1" s="2">
        <f t="shared" si="1"/>
        <v>57</v>
      </c>
      <c r="BG1" s="2">
        <f t="shared" si="1"/>
        <v>58</v>
      </c>
      <c r="BH1" s="2">
        <f t="shared" si="1"/>
        <v>59</v>
      </c>
      <c r="BI1" s="2">
        <f t="shared" si="1"/>
        <v>60</v>
      </c>
      <c r="BJ1" s="2">
        <f t="shared" si="1"/>
        <v>61</v>
      </c>
      <c r="BK1" s="2">
        <f t="shared" si="1"/>
        <v>62</v>
      </c>
      <c r="BL1" s="2">
        <f t="shared" si="1"/>
        <v>63</v>
      </c>
      <c r="BM1" s="2">
        <f t="shared" si="1"/>
        <v>64</v>
      </c>
      <c r="BN1" s="2">
        <f t="shared" si="1"/>
        <v>65</v>
      </c>
      <c r="BO1" s="2">
        <f t="shared" si="1"/>
        <v>66</v>
      </c>
      <c r="BP1" s="2">
        <f t="shared" si="1"/>
        <v>67</v>
      </c>
      <c r="BQ1" s="2">
        <f t="shared" si="1"/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2">
        <f t="shared" si="1"/>
        <v>73</v>
      </c>
      <c r="BW1" s="2">
        <f t="shared" si="1"/>
        <v>74</v>
      </c>
      <c r="BX1" s="2">
        <f t="shared" si="1"/>
        <v>75</v>
      </c>
      <c r="BY1" s="2">
        <f t="shared" si="1"/>
        <v>76</v>
      </c>
      <c r="BZ1" s="2">
        <f t="shared" si="1"/>
        <v>77</v>
      </c>
      <c r="CA1" s="2">
        <f t="shared" si="1"/>
        <v>78</v>
      </c>
      <c r="CB1" s="2">
        <f t="shared" si="1"/>
        <v>79</v>
      </c>
      <c r="CC1" s="2">
        <f t="shared" si="1"/>
        <v>80</v>
      </c>
      <c r="CD1" s="2">
        <f t="shared" si="1"/>
        <v>81</v>
      </c>
      <c r="CE1" s="2">
        <f t="shared" si="1"/>
        <v>82</v>
      </c>
      <c r="CF1" s="2">
        <f t="shared" si="1"/>
        <v>83</v>
      </c>
      <c r="CG1" s="2">
        <f t="shared" si="1"/>
        <v>84</v>
      </c>
      <c r="CH1" s="2">
        <f t="shared" si="1"/>
        <v>85</v>
      </c>
      <c r="CI1" s="2">
        <f t="shared" si="1"/>
        <v>86</v>
      </c>
      <c r="CJ1" s="2">
        <f t="shared" si="1"/>
        <v>87</v>
      </c>
      <c r="CK1" s="2">
        <f t="shared" si="1"/>
        <v>88</v>
      </c>
      <c r="CL1" s="2">
        <f t="shared" si="1"/>
        <v>89</v>
      </c>
      <c r="CM1" s="2">
        <f t="shared" si="1"/>
        <v>90</v>
      </c>
      <c r="CN1" s="2">
        <f t="shared" si="1"/>
        <v>91</v>
      </c>
      <c r="CO1" s="2">
        <f t="shared" si="1"/>
        <v>92</v>
      </c>
      <c r="CP1" s="2">
        <f t="shared" si="1"/>
        <v>93</v>
      </c>
      <c r="CQ1" s="2">
        <f t="shared" si="1"/>
        <v>94</v>
      </c>
      <c r="CR1" s="2">
        <f t="shared" si="1"/>
        <v>95</v>
      </c>
      <c r="CS1" s="2">
        <f t="shared" si="1"/>
        <v>96</v>
      </c>
      <c r="CT1" s="2">
        <f t="shared" si="1"/>
        <v>97</v>
      </c>
      <c r="CU1" s="2">
        <f t="shared" si="1"/>
        <v>98</v>
      </c>
      <c r="CV1" s="2">
        <f t="shared" si="1"/>
        <v>99</v>
      </c>
      <c r="CW1" s="2">
        <f t="shared" si="1"/>
        <v>100</v>
      </c>
      <c r="CX1" s="2">
        <f t="shared" si="1"/>
        <v>101</v>
      </c>
      <c r="CY1" s="2">
        <f t="shared" si="1"/>
        <v>102</v>
      </c>
      <c r="CZ1" s="2">
        <f t="shared" si="1"/>
        <v>103</v>
      </c>
      <c r="DA1" s="2">
        <f t="shared" si="1"/>
        <v>104</v>
      </c>
      <c r="DB1" s="2">
        <f t="shared" si="1"/>
        <v>105</v>
      </c>
      <c r="DC1" s="2">
        <f t="shared" si="1"/>
        <v>106</v>
      </c>
    </row>
    <row r="2">
      <c r="A2" s="1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B2" s="2" t="s">
        <v>34</v>
      </c>
      <c r="AC2" s="2" t="s">
        <v>35</v>
      </c>
      <c r="AD2" s="2" t="s">
        <v>36</v>
      </c>
      <c r="AE2" s="2" t="s">
        <v>37</v>
      </c>
      <c r="AF2" s="2" t="s">
        <v>38</v>
      </c>
      <c r="AG2" s="2" t="s">
        <v>39</v>
      </c>
      <c r="AH2" s="2" t="s">
        <v>40</v>
      </c>
      <c r="AI2" s="2" t="s">
        <v>41</v>
      </c>
      <c r="AJ2" s="2" t="s">
        <v>42</v>
      </c>
      <c r="AK2" s="2" t="s">
        <v>43</v>
      </c>
      <c r="AL2" s="2" t="s">
        <v>44</v>
      </c>
      <c r="AM2" s="2" t="s">
        <v>45</v>
      </c>
      <c r="AN2" s="2" t="s">
        <v>46</v>
      </c>
      <c r="AO2" s="2" t="s">
        <v>47</v>
      </c>
      <c r="AP2" s="2" t="s">
        <v>48</v>
      </c>
      <c r="AQ2" s="2" t="s">
        <v>49</v>
      </c>
      <c r="AR2" s="2" t="s">
        <v>50</v>
      </c>
      <c r="AS2" s="2" t="s">
        <v>51</v>
      </c>
      <c r="AT2" s="2" t="s">
        <v>52</v>
      </c>
      <c r="AU2" s="2" t="s">
        <v>53</v>
      </c>
      <c r="AV2" s="2" t="s">
        <v>54</v>
      </c>
      <c r="AW2" s="2" t="s">
        <v>55</v>
      </c>
      <c r="AX2" s="2" t="s">
        <v>56</v>
      </c>
      <c r="AY2" s="2" t="s">
        <v>57</v>
      </c>
      <c r="AZ2" s="2" t="s">
        <v>58</v>
      </c>
      <c r="BA2" s="2" t="s">
        <v>59</v>
      </c>
      <c r="BB2" s="2" t="s">
        <v>60</v>
      </c>
      <c r="BC2" s="2" t="s">
        <v>61</v>
      </c>
      <c r="BD2" s="2" t="s">
        <v>62</v>
      </c>
      <c r="BE2" s="2" t="s">
        <v>63</v>
      </c>
      <c r="BF2" s="2" t="s">
        <v>64</v>
      </c>
      <c r="BG2" s="2" t="s">
        <v>65</v>
      </c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2" t="s">
        <v>71</v>
      </c>
      <c r="BN2" s="2" t="s">
        <v>72</v>
      </c>
      <c r="BO2" s="2" t="s">
        <v>73</v>
      </c>
      <c r="BP2" s="2" t="s">
        <v>74</v>
      </c>
      <c r="BQ2" s="2" t="s">
        <v>75</v>
      </c>
      <c r="BR2" s="2" t="s">
        <v>76</v>
      </c>
      <c r="BS2" s="2" t="s">
        <v>77</v>
      </c>
      <c r="BT2" s="2" t="s">
        <v>78</v>
      </c>
      <c r="BU2" s="2" t="s">
        <v>79</v>
      </c>
      <c r="BV2" s="2" t="s">
        <v>80</v>
      </c>
      <c r="BW2" s="2" t="s">
        <v>81</v>
      </c>
      <c r="BX2" s="2" t="s">
        <v>82</v>
      </c>
      <c r="BY2" s="2" t="s">
        <v>83</v>
      </c>
      <c r="BZ2" s="2" t="s">
        <v>84</v>
      </c>
      <c r="CA2" s="2" t="s">
        <v>85</v>
      </c>
      <c r="CB2" s="2" t="s">
        <v>86</v>
      </c>
      <c r="CC2" s="2" t="s">
        <v>87</v>
      </c>
      <c r="CD2" s="2" t="s">
        <v>88</v>
      </c>
      <c r="CE2" s="2" t="s">
        <v>89</v>
      </c>
      <c r="CF2" s="2" t="s">
        <v>90</v>
      </c>
      <c r="CG2" s="2" t="s">
        <v>91</v>
      </c>
      <c r="CH2" s="2" t="s">
        <v>92</v>
      </c>
      <c r="CI2" s="2" t="s">
        <v>93</v>
      </c>
      <c r="CJ2" s="2" t="s">
        <v>94</v>
      </c>
      <c r="CK2" s="2" t="s">
        <v>95</v>
      </c>
      <c r="CL2" s="2" t="s">
        <v>96</v>
      </c>
      <c r="CM2" s="2" t="s">
        <v>97</v>
      </c>
      <c r="CN2" s="2" t="s">
        <v>98</v>
      </c>
      <c r="CO2" s="2" t="s">
        <v>99</v>
      </c>
      <c r="CP2" s="2" t="s">
        <v>100</v>
      </c>
      <c r="CQ2" s="2" t="s">
        <v>101</v>
      </c>
      <c r="CR2" s="2" t="s">
        <v>102</v>
      </c>
      <c r="CS2" s="2" t="s">
        <v>103</v>
      </c>
      <c r="CT2" s="2" t="s">
        <v>104</v>
      </c>
      <c r="CU2" s="2" t="s">
        <v>105</v>
      </c>
      <c r="CV2" s="2" t="s">
        <v>106</v>
      </c>
      <c r="CW2" s="2" t="s">
        <v>107</v>
      </c>
      <c r="CX2" s="2" t="s">
        <v>108</v>
      </c>
      <c r="CY2" s="2" t="s">
        <v>109</v>
      </c>
      <c r="CZ2" s="2" t="s">
        <v>110</v>
      </c>
      <c r="DA2" s="2" t="s">
        <v>111</v>
      </c>
      <c r="DB2" s="2" t="s">
        <v>112</v>
      </c>
      <c r="DC2" s="2" t="s">
        <v>113</v>
      </c>
    </row>
    <row r="3">
      <c r="A3" s="1"/>
      <c r="B3" s="18" t="s">
        <v>114</v>
      </c>
      <c r="C3" s="18" t="s">
        <v>115</v>
      </c>
      <c r="D3" s="18" t="s">
        <v>116</v>
      </c>
      <c r="E3" s="18" t="s">
        <v>117</v>
      </c>
      <c r="F3" s="18" t="s">
        <v>118</v>
      </c>
      <c r="G3" s="18" t="s">
        <v>119</v>
      </c>
      <c r="H3" s="18" t="s">
        <v>120</v>
      </c>
      <c r="I3" s="18" t="s">
        <v>1</v>
      </c>
      <c r="J3" s="18" t="s">
        <v>121</v>
      </c>
      <c r="K3" s="18" t="s">
        <v>122</v>
      </c>
      <c r="L3" s="18" t="s">
        <v>123</v>
      </c>
      <c r="M3" s="18" t="s">
        <v>124</v>
      </c>
      <c r="N3" s="18" t="s">
        <v>125</v>
      </c>
      <c r="O3" s="18" t="s">
        <v>126</v>
      </c>
      <c r="P3" s="18" t="s">
        <v>127</v>
      </c>
      <c r="Q3" s="18" t="s">
        <v>128</v>
      </c>
      <c r="R3" s="18" t="s">
        <v>129</v>
      </c>
      <c r="S3" s="18" t="s">
        <v>130</v>
      </c>
      <c r="T3" s="18" t="s">
        <v>131</v>
      </c>
      <c r="U3" s="18" t="s">
        <v>132</v>
      </c>
      <c r="V3" s="18" t="s">
        <v>133</v>
      </c>
      <c r="W3" s="18" t="s">
        <v>134</v>
      </c>
      <c r="X3" s="18" t="s">
        <v>135</v>
      </c>
      <c r="Y3" s="18" t="s">
        <v>136</v>
      </c>
      <c r="Z3" s="18" t="s">
        <v>137</v>
      </c>
      <c r="AA3" s="18" t="s">
        <v>138</v>
      </c>
      <c r="AB3" s="18" t="s">
        <v>139</v>
      </c>
      <c r="AC3" s="18" t="s">
        <v>140</v>
      </c>
      <c r="AD3" s="18" t="s">
        <v>141</v>
      </c>
      <c r="AE3" s="18" t="s">
        <v>142</v>
      </c>
      <c r="AF3" s="18" t="s">
        <v>143</v>
      </c>
      <c r="AG3" s="18" t="s">
        <v>144</v>
      </c>
      <c r="AH3" s="18" t="s">
        <v>145</v>
      </c>
      <c r="AI3" s="18" t="s">
        <v>146</v>
      </c>
      <c r="AJ3" s="18" t="s">
        <v>147</v>
      </c>
      <c r="AK3" s="18" t="s">
        <v>148</v>
      </c>
      <c r="AL3" s="18" t="s">
        <v>149</v>
      </c>
      <c r="AM3" s="18" t="s">
        <v>150</v>
      </c>
      <c r="AN3" s="18" t="s">
        <v>151</v>
      </c>
      <c r="AO3" s="18" t="s">
        <v>152</v>
      </c>
      <c r="AP3" s="18" t="s">
        <v>153</v>
      </c>
      <c r="AQ3" s="18" t="s">
        <v>154</v>
      </c>
      <c r="AR3" s="18" t="s">
        <v>155</v>
      </c>
      <c r="AS3" s="18" t="s">
        <v>156</v>
      </c>
      <c r="AT3" s="18" t="s">
        <v>157</v>
      </c>
      <c r="AU3" s="18" t="s">
        <v>158</v>
      </c>
      <c r="AV3" s="18" t="s">
        <v>159</v>
      </c>
      <c r="AW3" s="2" t="s">
        <v>160</v>
      </c>
      <c r="AX3" s="2" t="s">
        <v>161</v>
      </c>
      <c r="AY3" s="2" t="s">
        <v>162</v>
      </c>
      <c r="AZ3" s="2" t="s">
        <v>163</v>
      </c>
      <c r="BA3" s="2" t="s">
        <v>164</v>
      </c>
      <c r="BB3" s="2" t="s">
        <v>165</v>
      </c>
      <c r="BC3" s="2" t="s">
        <v>166</v>
      </c>
      <c r="BD3" s="2" t="s">
        <v>167</v>
      </c>
      <c r="BE3" s="2" t="s">
        <v>168</v>
      </c>
      <c r="BF3" s="2" t="s">
        <v>169</v>
      </c>
      <c r="BG3" s="2" t="s">
        <v>170</v>
      </c>
      <c r="BH3" s="2" t="s">
        <v>171</v>
      </c>
      <c r="BI3" s="2" t="s">
        <v>172</v>
      </c>
      <c r="BJ3" s="2" t="s">
        <v>173</v>
      </c>
      <c r="BK3" s="2" t="s">
        <v>174</v>
      </c>
      <c r="BL3" s="2" t="s">
        <v>175</v>
      </c>
      <c r="BM3" s="2" t="s">
        <v>176</v>
      </c>
      <c r="BN3" s="2" t="s">
        <v>177</v>
      </c>
      <c r="BO3" s="2" t="s">
        <v>178</v>
      </c>
      <c r="BP3" s="2" t="s">
        <v>179</v>
      </c>
      <c r="BQ3" s="2" t="s">
        <v>180</v>
      </c>
      <c r="BR3" s="2" t="s">
        <v>181</v>
      </c>
      <c r="BS3" s="2" t="s">
        <v>182</v>
      </c>
      <c r="BT3" s="2" t="s">
        <v>183</v>
      </c>
      <c r="BU3" s="2" t="s">
        <v>184</v>
      </c>
      <c r="BV3" s="2" t="s">
        <v>185</v>
      </c>
      <c r="BW3" s="2" t="s">
        <v>186</v>
      </c>
      <c r="BX3" s="2" t="s">
        <v>187</v>
      </c>
      <c r="BY3" s="2" t="s">
        <v>188</v>
      </c>
      <c r="BZ3" s="2" t="s">
        <v>189</v>
      </c>
      <c r="CA3" s="2" t="s">
        <v>190</v>
      </c>
      <c r="CB3" s="2" t="s">
        <v>191</v>
      </c>
      <c r="CC3" s="2" t="s">
        <v>192</v>
      </c>
      <c r="CD3" s="2" t="s">
        <v>193</v>
      </c>
      <c r="CE3" s="2" t="s">
        <v>194</v>
      </c>
      <c r="CF3" s="2" t="s">
        <v>195</v>
      </c>
      <c r="CG3" s="2" t="s">
        <v>196</v>
      </c>
      <c r="CH3" s="2" t="s">
        <v>197</v>
      </c>
      <c r="CI3" s="2" t="s">
        <v>198</v>
      </c>
      <c r="CJ3" s="2" t="s">
        <v>199</v>
      </c>
      <c r="CK3" s="2" t="s">
        <v>200</v>
      </c>
      <c r="CL3" s="2" t="s">
        <v>201</v>
      </c>
      <c r="CM3" s="2" t="s">
        <v>202</v>
      </c>
      <c r="CN3" s="2" t="s">
        <v>203</v>
      </c>
      <c r="CO3" s="2" t="s">
        <v>204</v>
      </c>
      <c r="CP3" s="2" t="s">
        <v>205</v>
      </c>
      <c r="CQ3" s="2" t="s">
        <v>206</v>
      </c>
      <c r="CR3" s="2" t="s">
        <v>207</v>
      </c>
      <c r="CS3" s="2" t="s">
        <v>208</v>
      </c>
      <c r="CT3" s="2" t="s">
        <v>209</v>
      </c>
      <c r="CU3" s="2" t="s">
        <v>210</v>
      </c>
      <c r="CV3" s="2" t="s">
        <v>211</v>
      </c>
      <c r="CW3" s="2" t="s">
        <v>212</v>
      </c>
      <c r="CX3" s="2" t="s">
        <v>213</v>
      </c>
      <c r="CY3" s="2" t="s">
        <v>214</v>
      </c>
      <c r="CZ3" s="2" t="s">
        <v>215</v>
      </c>
      <c r="DA3" s="2" t="s">
        <v>216</v>
      </c>
      <c r="DB3" s="2" t="s">
        <v>217</v>
      </c>
      <c r="DC3" s="2" t="s">
        <v>218</v>
      </c>
    </row>
    <row r="4">
      <c r="A4" s="19" t="s">
        <v>219</v>
      </c>
      <c r="B4" s="20"/>
      <c r="C4" s="1"/>
      <c r="D4" s="1"/>
      <c r="E4" s="1"/>
      <c r="F4" s="21"/>
      <c r="G4" s="1">
        <f>IFERROR(__xludf.DUMMYFUNCTION("GOOGLEFINANCE(G3,""price"")"),62.77)</f>
        <v>62.77</v>
      </c>
      <c r="H4" s="1"/>
      <c r="I4" s="1"/>
      <c r="J4" s="1">
        <f>IFERROR(__xludf.DUMMYFUNCTION("GOOGLEFINANCE(J3,""price"")"),384.18)</f>
        <v>384.18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>
        <f>IFERROR(__xludf.DUMMYFUNCTION("GOOGLEFINANCE(V3,""price"")"),169.15)</f>
        <v>169.15</v>
      </c>
      <c r="W4" s="1">
        <f>IFERROR(__xludf.DUMMYFUNCTION("GOOGLEFINANCE(W3,""price"")"),106.07)</f>
        <v>106.07</v>
      </c>
      <c r="X4" s="1">
        <f>IFERROR(__xludf.DUMMYFUNCTION("GOOGLEFINANCE(X3,""price"")"),52.59)</f>
        <v>52.59</v>
      </c>
      <c r="Y4" s="1">
        <f>IFERROR(__xludf.DUMMYFUNCTION("GOOGLEFINANCE(Y3,""price"")"),689.77)</f>
        <v>689.77</v>
      </c>
      <c r="Z4" s="1">
        <f>IFERROR(__xludf.DUMMYFUNCTION("GOOGLEFINANCE(Z3,""price"")"),204.54)</f>
        <v>204.54</v>
      </c>
      <c r="AA4" s="1">
        <f>IFERROR(__xludf.DUMMYFUNCTION("GOOGLEFINANCE(AA3,""price"")"),197.29)</f>
        <v>197.29</v>
      </c>
      <c r="AB4" s="1">
        <f>IFERROR(__xludf.DUMMYFUNCTION("GOOGLEFINANCE(AB3,""price"")"),111.85)</f>
        <v>111.85</v>
      </c>
      <c r="AC4" s="1">
        <f>IFERROR(__xludf.DUMMYFUNCTION("GOOGLEFINANCE(AC3,""price"")"),273.14)</f>
        <v>273.14</v>
      </c>
      <c r="AD4" s="1">
        <f>IFERROR(__xludf.DUMMYFUNCTION("GOOGLEFINANCE(AD3,""price"")"),310.7)</f>
        <v>310.7</v>
      </c>
      <c r="AE4" s="1">
        <f>IFERROR(__xludf.DUMMYFUNCTION("GOOGLEFINANCE(AE3,""price"")"),95.74)</f>
        <v>95.74</v>
      </c>
      <c r="AF4" s="1">
        <f>IFERROR(__xludf.DUMMYFUNCTION("GOOGLEFINANCE(AF3,""price"")"),176.06)</f>
        <v>176.06</v>
      </c>
      <c r="AG4" s="1">
        <f>IFERROR(__xludf.DUMMYFUNCTION("GOOGLEFINANCE(AG3,""price"")"),178.22)</f>
        <v>178.22</v>
      </c>
      <c r="AH4" s="1">
        <f>IFERROR(__xludf.DUMMYFUNCTION("GOOGLEFINANCE(AH3,""price"")"),89.85)</f>
        <v>89.85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>
      <c r="A5" s="22" t="s">
        <v>220</v>
      </c>
      <c r="B5" s="23"/>
      <c r="C5" s="23"/>
      <c r="D5" s="23"/>
      <c r="E5" s="23"/>
      <c r="F5" s="23"/>
      <c r="G5" s="24">
        <f>IMPORTFROMWEB((CONCAT($W$57,G3)),$W$62)/G4-1</f>
        <v>-0.002389676597</v>
      </c>
      <c r="H5" s="23"/>
      <c r="I5" s="23"/>
      <c r="J5" s="24">
        <f>IMPORTFROMWEB((CONCAT($W$57,J3)),$W$62)/J4-1</f>
        <v>-0.1160914155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>
        <f t="shared" ref="V5:AH5" si="2">IMPORTFROMWEB((CONCAT($W$57,V3)),$W$62)/V4-1</f>
        <v>-0.01022760863</v>
      </c>
      <c r="W5" s="24">
        <f t="shared" si="2"/>
        <v>0.1124728953</v>
      </c>
      <c r="X5" s="24">
        <f t="shared" si="2"/>
        <v>0.01483171706</v>
      </c>
      <c r="Y5" s="24">
        <f t="shared" si="2"/>
        <v>-0.008974005828</v>
      </c>
      <c r="Z5" s="24">
        <f t="shared" si="2"/>
        <v>0.001075584238</v>
      </c>
      <c r="AA5" s="24">
        <f t="shared" si="2"/>
        <v>0.2671701556</v>
      </c>
      <c r="AB5" s="24">
        <f t="shared" si="2"/>
        <v>0.05122932499</v>
      </c>
      <c r="AC5" s="24">
        <f t="shared" si="2"/>
        <v>0.1088086695</v>
      </c>
      <c r="AD5" s="24">
        <f t="shared" si="2"/>
        <v>0.0232700354</v>
      </c>
      <c r="AE5" s="24">
        <f t="shared" si="2"/>
        <v>-0.01974096511</v>
      </c>
      <c r="AF5" s="24">
        <f t="shared" si="2"/>
        <v>-0.01630126093</v>
      </c>
      <c r="AG5" s="24">
        <f t="shared" si="2"/>
        <v>-0.02755021883</v>
      </c>
      <c r="AH5" s="24">
        <f t="shared" si="2"/>
        <v>-0.06922648859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</row>
    <row r="6">
      <c r="A6" s="2" t="s">
        <v>221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5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>
      <c r="A7" s="26" t="s">
        <v>222</v>
      </c>
      <c r="B7" s="23"/>
      <c r="C7" s="25"/>
      <c r="D7" s="1"/>
      <c r="E7" s="1"/>
      <c r="F7" s="1"/>
      <c r="G7" s="27" t="str">
        <f>IMPORTFROMWEB((CONCATENATE($W$58,G3,$X$58)),$W$64)</f>
        <v>2.50%</v>
      </c>
      <c r="H7" s="23"/>
      <c r="I7" s="23"/>
      <c r="J7" s="27" t="str">
        <f>IMPORTFROMWEB((CONCATENATE($W$58,J3,$X$58)),$W$64)</f>
        <v>16.30%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8"/>
      <c r="V7" s="29" t="str">
        <f t="shared" ref="V7:AH7" si="3">IMPORTFROMWEB((CONCATENATE($W$58,V3,$X$58)),$W$64)</f>
        <v>3.30%</v>
      </c>
      <c r="W7" s="27" t="str">
        <f t="shared" si="3"/>
        <v>-1.40%</v>
      </c>
      <c r="X7" s="27" t="str">
        <f t="shared" si="3"/>
        <v>25.70%</v>
      </c>
      <c r="Y7" s="27" t="str">
        <f t="shared" si="3"/>
        <v>8.20%</v>
      </c>
      <c r="Z7" s="27" t="str">
        <f t="shared" si="3"/>
        <v>17.80%</v>
      </c>
      <c r="AA7" s="27" t="str">
        <f t="shared" si="3"/>
        <v>5.00%</v>
      </c>
      <c r="AB7" s="27" t="str">
        <f t="shared" si="3"/>
        <v>-10.40%</v>
      </c>
      <c r="AC7" s="27" t="str">
        <f t="shared" si="3"/>
        <v>2.80%</v>
      </c>
      <c r="AD7" s="27" t="str">
        <f t="shared" si="3"/>
        <v>4.50%</v>
      </c>
      <c r="AE7" s="27" t="str">
        <f t="shared" si="3"/>
        <v>-8.10%</v>
      </c>
      <c r="AF7" s="27" t="str">
        <f t="shared" si="3"/>
        <v>24.10%</v>
      </c>
      <c r="AG7" s="27" t="str">
        <f t="shared" si="3"/>
        <v>7.90%</v>
      </c>
      <c r="AH7" s="27" t="str">
        <f t="shared" si="3"/>
        <v>9.50%</v>
      </c>
      <c r="AI7" s="25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>
      <c r="A8" s="26" t="s">
        <v>223</v>
      </c>
      <c r="B8" s="23"/>
      <c r="C8" s="25"/>
      <c r="D8" s="23"/>
      <c r="E8" s="1"/>
      <c r="F8" s="1"/>
      <c r="G8" s="27" t="str">
        <f>IMPORTFROMWEB((CONCATENATE($W$58,G3,$X$58)),$W$65)</f>
        <v>0.60%</v>
      </c>
      <c r="H8" s="23"/>
      <c r="I8" s="23"/>
      <c r="J8" s="27" t="str">
        <f>IMPORTFROMWEB((CONCATENATE($W$58,J3,$X$58)),$W$65)</f>
        <v>15.80%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8"/>
      <c r="V8" s="29" t="str">
        <f t="shared" ref="V8:AH8" si="4">IMPORTFROMWEB((CONCATENATE($W$58,V3,$X$58)),$W$65)</f>
        <v>7.00%</v>
      </c>
      <c r="W8" s="27" t="str">
        <f t="shared" si="4"/>
        <v>7.90%</v>
      </c>
      <c r="X8" s="27" t="str">
        <f t="shared" si="4"/>
        <v>20.70%</v>
      </c>
      <c r="Y8" s="27" t="str">
        <f t="shared" si="4"/>
        <v>9.10%</v>
      </c>
      <c r="Z8" s="27" t="str">
        <f t="shared" si="4"/>
        <v>18.60%</v>
      </c>
      <c r="AA8" s="27" t="str">
        <f t="shared" si="4"/>
        <v>5.20%</v>
      </c>
      <c r="AB8" s="27" t="str">
        <f t="shared" si="4"/>
        <v>8.20%</v>
      </c>
      <c r="AC8" s="27" t="str">
        <f t="shared" si="4"/>
        <v>13.20%</v>
      </c>
      <c r="AD8" s="27" t="str">
        <f t="shared" si="4"/>
        <v>6.90%</v>
      </c>
      <c r="AE8" s="27" t="str">
        <f t="shared" si="4"/>
        <v>10.00%</v>
      </c>
      <c r="AF8" s="27" t="str">
        <f t="shared" si="4"/>
        <v>-0.20%</v>
      </c>
      <c r="AG8" s="27" t="str">
        <f t="shared" si="4"/>
        <v>8.30%</v>
      </c>
      <c r="AH8" s="27" t="str">
        <f t="shared" si="4"/>
        <v>7.50%</v>
      </c>
      <c r="AI8" s="25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</row>
    <row r="9">
      <c r="A9" s="2" t="s">
        <v>224</v>
      </c>
      <c r="B9" s="1"/>
      <c r="C9" s="30"/>
      <c r="D9" s="1"/>
      <c r="E9" s="1"/>
      <c r="F9" s="1"/>
      <c r="G9" s="31">
        <f>importfromweb((CONCATENATE($W$59,G3,$X$59)),$W$66)*0.8</f>
        <v>47.096</v>
      </c>
      <c r="H9" s="1"/>
      <c r="I9" s="1"/>
      <c r="J9" s="31">
        <f>importfromweb((CONCATENATE($W$59,J3,$X$59)),$W$66)*0.8</f>
        <v>268.424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1">
        <f t="shared" ref="V9:AH9" si="5">importfromweb((CONCATENATE($W$59,V3,$X$59)),$W$66)*0.8</f>
        <v>118.328</v>
      </c>
      <c r="W9" s="31">
        <f t="shared" si="5"/>
        <v>86.944</v>
      </c>
      <c r="X9" s="31">
        <f t="shared" si="5"/>
        <v>38.136</v>
      </c>
      <c r="Y9" s="31">
        <f t="shared" si="5"/>
        <v>487.296</v>
      </c>
      <c r="Z9" s="31">
        <f t="shared" si="5"/>
        <v>143.4</v>
      </c>
      <c r="AA9" s="31">
        <f t="shared" si="5"/>
        <v>158.464</v>
      </c>
      <c r="AB9" s="31">
        <f t="shared" si="5"/>
        <v>87.36</v>
      </c>
      <c r="AC9" s="31">
        <f t="shared" si="5"/>
        <v>221.104</v>
      </c>
      <c r="AD9" s="31">
        <f t="shared" si="5"/>
        <v>212.024</v>
      </c>
      <c r="AE9" s="31">
        <f t="shared" si="5"/>
        <v>75.552</v>
      </c>
      <c r="AF9" s="31">
        <f t="shared" si="5"/>
        <v>130.672</v>
      </c>
      <c r="AG9" s="31">
        <f t="shared" si="5"/>
        <v>115.28</v>
      </c>
      <c r="AH9" s="31">
        <f t="shared" si="5"/>
        <v>57.424</v>
      </c>
      <c r="AI9" s="30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>
      <c r="A10" s="26" t="s">
        <v>225</v>
      </c>
      <c r="B10" s="23"/>
      <c r="C10" s="1"/>
      <c r="D10" s="23"/>
      <c r="E10" s="23"/>
      <c r="F10" s="23"/>
      <c r="G10" s="1"/>
      <c r="H10" s="23"/>
      <c r="I10" s="23"/>
      <c r="J10" s="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1"/>
      <c r="W10" s="1"/>
      <c r="X10" s="1"/>
      <c r="Y10" s="1"/>
      <c r="Z10" s="1"/>
      <c r="AA10" s="1"/>
      <c r="AB10" s="1"/>
      <c r="AC10" s="23"/>
      <c r="AD10" s="1"/>
      <c r="AE10" s="1"/>
      <c r="AF10" s="1"/>
      <c r="AG10" s="32"/>
      <c r="AH10" s="32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</row>
    <row r="11">
      <c r="A11" s="26" t="s">
        <v>226</v>
      </c>
      <c r="B11" s="23"/>
      <c r="C11" s="23"/>
      <c r="D11" s="23"/>
      <c r="E11" s="1"/>
      <c r="F11" s="1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33"/>
      <c r="AH11" s="3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</row>
    <row r="12">
      <c r="A12" s="2" t="s">
        <v>227</v>
      </c>
      <c r="B12" s="1"/>
      <c r="C12" s="25"/>
      <c r="D12" s="1"/>
      <c r="E12" s="1"/>
      <c r="F12" s="1"/>
      <c r="G12" s="27">
        <f>G4/IMPORTFROMWEB((CONCATENATE($W$58,G3,$X$58)),$W$67)</f>
        <v>12.88911704</v>
      </c>
      <c r="H12" s="1"/>
      <c r="I12" s="1"/>
      <c r="J12" s="27">
        <f>J4/IMPORTFROMWEB((CONCATENATE($W$58,J3,$X$58)),$W$67)</f>
        <v>48.81575604</v>
      </c>
      <c r="K12" s="1"/>
      <c r="L12" s="1"/>
      <c r="M12" s="1"/>
      <c r="N12" s="1"/>
      <c r="O12" s="1"/>
      <c r="P12" s="1"/>
      <c r="Q12" s="1"/>
      <c r="R12" s="1"/>
      <c r="S12" s="34"/>
      <c r="T12" s="34"/>
      <c r="U12" s="1"/>
      <c r="V12" s="27">
        <f t="shared" ref="V12:AH12" si="6">V4/IMPORTFROMWEB((CONCATENATE($W$58,V3,$X$58)),$W$67)</f>
        <v>93.97222222</v>
      </c>
      <c r="W12" s="27">
        <f t="shared" si="6"/>
        <v>26.5175</v>
      </c>
      <c r="X12" s="27">
        <f t="shared" si="6"/>
        <v>82.171875</v>
      </c>
      <c r="Y12" s="27">
        <f t="shared" si="6"/>
        <v>115.1535893</v>
      </c>
      <c r="Z12" s="27">
        <f t="shared" si="6"/>
        <v>73.31182796</v>
      </c>
      <c r="AA12" s="27">
        <f t="shared" si="6"/>
        <v>19.57242063</v>
      </c>
      <c r="AB12" s="27">
        <f t="shared" si="6"/>
        <v>21.7184466</v>
      </c>
      <c r="AC12" s="27">
        <f t="shared" si="6"/>
        <v>18.77250859</v>
      </c>
      <c r="AD12" s="27">
        <f t="shared" si="6"/>
        <v>242.734375</v>
      </c>
      <c r="AE12" s="27">
        <f t="shared" si="6"/>
        <v>25.59893048</v>
      </c>
      <c r="AF12" s="27">
        <f t="shared" si="6"/>
        <v>20.8108747</v>
      </c>
      <c r="AG12" s="27">
        <f t="shared" si="6"/>
        <v>39.08333333</v>
      </c>
      <c r="AH12" s="27">
        <f t="shared" si="6"/>
        <v>40.84090909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>
      <c r="A13" s="2" t="s">
        <v>228</v>
      </c>
      <c r="B13" s="1"/>
      <c r="C13" s="1"/>
      <c r="D13" s="1"/>
      <c r="E13" s="1"/>
      <c r="F13" s="1"/>
      <c r="G13" s="35">
        <f>IMPORTFROMWEB((CONCAT($W$57,G3)),$W$72)</f>
        <v>11.96</v>
      </c>
      <c r="H13" s="1"/>
      <c r="I13" s="1"/>
      <c r="J13" s="36">
        <v>40.47</v>
      </c>
      <c r="K13" s="1"/>
      <c r="L13" s="1"/>
      <c r="M13" s="1"/>
      <c r="N13" s="1"/>
      <c r="O13" s="1"/>
      <c r="P13" s="37"/>
      <c r="Q13" s="1"/>
      <c r="R13" s="1"/>
      <c r="S13" s="1"/>
      <c r="T13" s="1"/>
      <c r="U13" s="1"/>
      <c r="V13" s="35">
        <f t="shared" ref="V13:AC13" si="7">IMPORTFROMWEB((CONCAT($W$57,V3)),$W$72)</f>
        <v>95.55</v>
      </c>
      <c r="W13" s="35">
        <f t="shared" si="7"/>
        <v>59.32</v>
      </c>
      <c r="X13" s="35">
        <f t="shared" si="7"/>
        <v>123.23</v>
      </c>
      <c r="Y13" s="35">
        <f t="shared" si="7"/>
        <v>117.49</v>
      </c>
      <c r="Z13" s="35">
        <f t="shared" si="7"/>
        <v>212.01</v>
      </c>
      <c r="AA13" s="35">
        <f t="shared" si="7"/>
        <v>26.66</v>
      </c>
      <c r="AB13" s="35">
        <f t="shared" si="7"/>
        <v>34.22</v>
      </c>
      <c r="AC13" s="35">
        <f t="shared" si="7"/>
        <v>19.2</v>
      </c>
      <c r="AD13" s="1">
        <v>33.25</v>
      </c>
      <c r="AE13" s="35">
        <f t="shared" ref="AE13:AH13" si="8">IMPORTFROMWEB((CONCAT($W$57,AE3)),$W$72)</f>
        <v>25.89</v>
      </c>
      <c r="AF13" s="35">
        <f t="shared" si="8"/>
        <v>27.24</v>
      </c>
      <c r="AG13" s="38">
        <f t="shared" si="8"/>
        <v>58.09</v>
      </c>
      <c r="AH13" s="38">
        <f t="shared" si="8"/>
        <v>25.21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>
      <c r="A14" s="2" t="s">
        <v>229</v>
      </c>
      <c r="B14" s="23"/>
      <c r="C14" s="1"/>
      <c r="D14" s="23"/>
      <c r="E14" s="23"/>
      <c r="F14" s="23"/>
      <c r="G14" s="35">
        <f>IMPORTFROMWEB((CONCATENATE($W$56,G3,$X$56)),$W$68)</f>
        <v>0.48</v>
      </c>
      <c r="H14" s="23"/>
      <c r="I14" s="23"/>
      <c r="J14" s="35">
        <f>IMPORTFROMWEB((CONCATENATE($W$56,J3,$X$56)),$W$68)</f>
        <v>0.39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"/>
      <c r="V14" s="35">
        <f t="shared" ref="V14:AH14" si="9">IMPORTFROMWEB((CONCATENATE($W$56,V3,$X$56)),$W$68)</f>
        <v>2.3</v>
      </c>
      <c r="W14" s="35">
        <f t="shared" si="9"/>
        <v>0.65</v>
      </c>
      <c r="X14" s="35">
        <f t="shared" si="9"/>
        <v>0.16</v>
      </c>
      <c r="Y14" s="35">
        <f t="shared" si="9"/>
        <v>1.44</v>
      </c>
      <c r="Z14" s="35">
        <f t="shared" si="9"/>
        <v>-14.72</v>
      </c>
      <c r="AA14" s="35">
        <f t="shared" si="9"/>
        <v>0.32</v>
      </c>
      <c r="AB14" s="35">
        <f t="shared" si="9"/>
        <v>0.44</v>
      </c>
      <c r="AC14" s="35">
        <f t="shared" si="9"/>
        <v>1.11</v>
      </c>
      <c r="AD14" s="35">
        <f t="shared" si="9"/>
        <v>-2.33</v>
      </c>
      <c r="AE14" s="35">
        <f t="shared" si="9"/>
        <v>1.03</v>
      </c>
      <c r="AF14" s="35">
        <f t="shared" si="9"/>
        <v>1.48</v>
      </c>
      <c r="AG14" s="35">
        <f t="shared" si="9"/>
        <v>0.14</v>
      </c>
      <c r="AH14" s="35">
        <f t="shared" si="9"/>
        <v>0.16</v>
      </c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</row>
    <row r="15">
      <c r="A15" s="26" t="s">
        <v>230</v>
      </c>
      <c r="B15" s="23"/>
      <c r="C15" s="23"/>
      <c r="D15" s="23"/>
      <c r="E15" s="23"/>
      <c r="F15" s="23"/>
      <c r="G15" s="24">
        <f>IMPORTFROMWEB(CONCATENATE($W$59,G3,$X$59),$W$69)/G4</f>
        <v>0.07822208061</v>
      </c>
      <c r="H15" s="23"/>
      <c r="I15" s="23"/>
      <c r="J15" s="24">
        <f>IMPORTFROMWEB(CONCATENATE($W$59,J3,$X$59),$W$69)/J4</f>
        <v>0.022541517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4">
        <f t="shared" ref="V15:AH15" si="10">IMPORTFROMWEB(CONCATENATE($W$59,V3,$X$59),$W$69)/V4</f>
        <v>0.004374815253</v>
      </c>
      <c r="W15" s="24">
        <f t="shared" si="10"/>
        <v>0.01263316678</v>
      </c>
      <c r="X15" s="24">
        <f t="shared" si="10"/>
        <v>0.0224377258</v>
      </c>
      <c r="Y15" s="24">
        <f t="shared" si="10"/>
        <v>0.01976020993</v>
      </c>
      <c r="Z15" s="24">
        <f t="shared" si="10"/>
        <v>0.04106776181</v>
      </c>
      <c r="AA15" s="24">
        <f t="shared" si="10"/>
        <v>0.01556084951</v>
      </c>
      <c r="AB15" s="24">
        <f t="shared" si="10"/>
        <v>0.01591417076</v>
      </c>
      <c r="AC15" s="24">
        <f t="shared" si="10"/>
        <v>0.1360108369</v>
      </c>
      <c r="AD15" s="24">
        <f t="shared" si="10"/>
        <v>0.005310588993</v>
      </c>
      <c r="AE15" s="24">
        <f t="shared" si="10"/>
        <v>0.084186338</v>
      </c>
      <c r="AF15" s="24">
        <f t="shared" si="10"/>
        <v>0.05986595479</v>
      </c>
      <c r="AG15" s="24">
        <f t="shared" si="10"/>
        <v>0.03192683201</v>
      </c>
      <c r="AH15" s="24">
        <f t="shared" si="10"/>
        <v>0.03772954925</v>
      </c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</row>
    <row r="16">
      <c r="A16" s="26" t="s">
        <v>231</v>
      </c>
      <c r="B16" s="23"/>
      <c r="C16" s="23"/>
      <c r="D16" s="23"/>
      <c r="E16" s="23"/>
      <c r="F16" s="1"/>
      <c r="G16" s="23" t="str">
        <f>G33/100</f>
        <v>#DIV/0!</v>
      </c>
      <c r="H16" s="23"/>
      <c r="I16" s="23"/>
      <c r="J16" s="23" t="str">
        <f>J33/100</f>
        <v>#DIV/0!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 t="str">
        <f t="shared" ref="V16:AH16" si="11">V33/100</f>
        <v>#DIV/0!</v>
      </c>
      <c r="W16" s="23" t="str">
        <f t="shared" si="11"/>
        <v>#DIV/0!</v>
      </c>
      <c r="X16" s="23" t="str">
        <f t="shared" si="11"/>
        <v>#DIV/0!</v>
      </c>
      <c r="Y16" s="23" t="str">
        <f t="shared" si="11"/>
        <v>#DIV/0!</v>
      </c>
      <c r="Z16" s="23" t="str">
        <f t="shared" si="11"/>
        <v>#DIV/0!</v>
      </c>
      <c r="AA16" s="23" t="str">
        <f t="shared" si="11"/>
        <v>#DIV/0!</v>
      </c>
      <c r="AB16" s="23" t="str">
        <f t="shared" si="11"/>
        <v>#DIV/0!</v>
      </c>
      <c r="AC16" s="23" t="str">
        <f t="shared" si="11"/>
        <v>#DIV/0!</v>
      </c>
      <c r="AD16" s="23" t="str">
        <f t="shared" si="11"/>
        <v>#DIV/0!</v>
      </c>
      <c r="AE16" s="23" t="str">
        <f t="shared" si="11"/>
        <v>#DIV/0!</v>
      </c>
      <c r="AF16" s="23" t="str">
        <f t="shared" si="11"/>
        <v>#DIV/0!</v>
      </c>
      <c r="AG16" s="33" t="str">
        <f t="shared" si="11"/>
        <v>#DIV/0!</v>
      </c>
      <c r="AH16" s="33" t="str">
        <f t="shared" si="11"/>
        <v>#DIV/0!</v>
      </c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</row>
    <row r="17">
      <c r="A17" s="39" t="s">
        <v>232</v>
      </c>
      <c r="B17" s="1"/>
      <c r="C17" s="1"/>
      <c r="D17" s="40"/>
      <c r="E17" s="40"/>
      <c r="F17" s="1"/>
      <c r="G17" s="35" t="str">
        <f>IMPORTFROMWEB((CONCATENATE($W$58,G3,$X$58)),$W$70)</f>
        <v>74.23B</v>
      </c>
      <c r="H17" s="1"/>
      <c r="I17" s="1"/>
      <c r="J17" s="35" t="str">
        <f>IMPORTFROMWEB((CONCATENATE($W$58,J3,$X$58)),$W$70)</f>
        <v>15.04B</v>
      </c>
      <c r="K17" s="1"/>
      <c r="L17" s="1"/>
      <c r="M17" s="1"/>
      <c r="N17" s="1"/>
      <c r="O17" s="1"/>
      <c r="P17" s="37"/>
      <c r="Q17" s="1"/>
      <c r="R17" s="34"/>
      <c r="S17" s="1"/>
      <c r="T17" s="1"/>
      <c r="U17" s="41"/>
      <c r="V17" s="42" t="str">
        <f t="shared" ref="V17:AH17" si="12">IMPORTFROMWEB((CONCATENATE($W$58,V3,$X$58)),$W$70)</f>
        <v>6.38B</v>
      </c>
      <c r="W17" s="35" t="str">
        <f t="shared" si="12"/>
        <v>15.37B</v>
      </c>
      <c r="X17" s="35" t="str">
        <f t="shared" si="12"/>
        <v>10.21B</v>
      </c>
      <c r="Y17" s="35" t="str">
        <f t="shared" si="12"/>
        <v>6.57B</v>
      </c>
      <c r="Z17" s="35" t="str">
        <f t="shared" si="12"/>
        <v>4.57B</v>
      </c>
      <c r="AA17" s="35" t="str">
        <f t="shared" si="12"/>
        <v>19.96B</v>
      </c>
      <c r="AB17" s="35" t="str">
        <f t="shared" si="12"/>
        <v>5.81B</v>
      </c>
      <c r="AC17" s="35" t="str">
        <f t="shared" si="12"/>
        <v>11.23B</v>
      </c>
      <c r="AD17" s="35" t="str">
        <f t="shared" si="12"/>
        <v>2.25B</v>
      </c>
      <c r="AE17" s="35" t="str">
        <f t="shared" si="12"/>
        <v>8.31B</v>
      </c>
      <c r="AF17" s="35" t="str">
        <f t="shared" si="12"/>
        <v>5.66B</v>
      </c>
      <c r="AG17" s="35" t="str">
        <f t="shared" si="12"/>
        <v>3.93B</v>
      </c>
      <c r="AH17" s="35" t="str">
        <f t="shared" si="12"/>
        <v>2.75B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>
      <c r="A18" s="2" t="s">
        <v>233</v>
      </c>
      <c r="B18" s="1"/>
      <c r="C18" s="30"/>
      <c r="D18" s="40"/>
      <c r="E18" s="40"/>
      <c r="F18" s="1"/>
      <c r="G18" s="43" t="str">
        <f>LEFT(G17, LEN(G17)-1)*G16</f>
        <v>#DIV/0!</v>
      </c>
      <c r="H18" s="1"/>
      <c r="I18" s="1"/>
      <c r="J18" s="30" t="str">
        <f>LEFT(J17, LEN(J17)-1)*J16</f>
        <v>#DIV/0!</v>
      </c>
      <c r="K18" s="1"/>
      <c r="L18" s="1"/>
      <c r="M18" s="1"/>
      <c r="N18" s="1"/>
      <c r="O18" s="1"/>
      <c r="P18" s="37"/>
      <c r="Q18" s="1"/>
      <c r="R18" s="34"/>
      <c r="S18" s="1"/>
      <c r="T18" s="1"/>
      <c r="U18" s="1"/>
      <c r="V18" s="43" t="str">
        <f t="shared" ref="V18:AH18" si="13">LEFT(V17, LEN(V17)-1)*V16</f>
        <v>#DIV/0!</v>
      </c>
      <c r="W18" s="43" t="str">
        <f t="shared" si="13"/>
        <v>#DIV/0!</v>
      </c>
      <c r="X18" s="43" t="str">
        <f t="shared" si="13"/>
        <v>#DIV/0!</v>
      </c>
      <c r="Y18" s="43" t="str">
        <f t="shared" si="13"/>
        <v>#DIV/0!</v>
      </c>
      <c r="Z18" s="43" t="str">
        <f t="shared" si="13"/>
        <v>#DIV/0!</v>
      </c>
      <c r="AA18" s="43" t="str">
        <f t="shared" si="13"/>
        <v>#DIV/0!</v>
      </c>
      <c r="AB18" s="43" t="str">
        <f t="shared" si="13"/>
        <v>#DIV/0!</v>
      </c>
      <c r="AC18" s="44" t="str">
        <f t="shared" si="13"/>
        <v>#DIV/0!</v>
      </c>
      <c r="AD18" s="44" t="str">
        <f t="shared" si="13"/>
        <v>#DIV/0!</v>
      </c>
      <c r="AE18" s="44" t="str">
        <f t="shared" si="13"/>
        <v>#DIV/0!</v>
      </c>
      <c r="AF18" s="44" t="str">
        <f t="shared" si="13"/>
        <v>#DIV/0!</v>
      </c>
      <c r="AG18" s="44" t="str">
        <f t="shared" si="13"/>
        <v>#DIV/0!</v>
      </c>
      <c r="AH18" s="44" t="str">
        <f t="shared" si="13"/>
        <v>#DIV/0!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>
      <c r="A19" s="2" t="s">
        <v>234</v>
      </c>
      <c r="B19" s="1"/>
      <c r="C19" s="25"/>
      <c r="D19" s="1"/>
      <c r="E19" s="1"/>
      <c r="F19" s="1"/>
      <c r="G19" s="27" t="str">
        <f>IMPORTFROMWEB((CONCAT($W$57,G3)),$W$71)</f>
        <v>261.238B</v>
      </c>
      <c r="H19" s="1"/>
      <c r="I19" s="1"/>
      <c r="J19" s="27" t="str">
        <f>IMPORTFROMWEB((CONCAT($W$57,J3)),$W$71)</f>
        <v>184.303B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7" t="str">
        <f t="shared" ref="V19:AH19" si="14">IMPORTFROMWEB((CONCAT($W$57,V3)),$W$71)</f>
        <v>70.485B</v>
      </c>
      <c r="W19" s="27" t="str">
        <f t="shared" si="14"/>
        <v>70.972B</v>
      </c>
      <c r="X19" s="27" t="str">
        <f t="shared" si="14"/>
        <v>61.487B</v>
      </c>
      <c r="Y19" s="27" t="str">
        <f t="shared" si="14"/>
        <v>61.636B</v>
      </c>
      <c r="Z19" s="27" t="str">
        <f t="shared" si="14"/>
        <v>44.611B</v>
      </c>
      <c r="AA19" s="27" t="str">
        <f t="shared" si="14"/>
        <v>42.3B</v>
      </c>
      <c r="AB19" s="27" t="str">
        <f t="shared" si="14"/>
        <v>40.987B</v>
      </c>
      <c r="AC19" s="27" t="str">
        <f t="shared" si="14"/>
        <v>38.732B</v>
      </c>
      <c r="AD19" s="27" t="str">
        <f t="shared" si="14"/>
        <v>34.835B</v>
      </c>
      <c r="AE19" s="27" t="str">
        <f t="shared" si="14"/>
        <v>28.119B</v>
      </c>
      <c r="AF19" s="27" t="str">
        <f t="shared" si="14"/>
        <v>27.099B</v>
      </c>
      <c r="AG19" s="27" t="str">
        <f t="shared" si="14"/>
        <v>26.901B</v>
      </c>
      <c r="AH19" s="27" t="str">
        <f t="shared" si="14"/>
        <v>24.927B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>
      <c r="A20" s="2"/>
      <c r="B20" s="45"/>
      <c r="C20" s="25"/>
      <c r="D20" s="1"/>
      <c r="E20" s="1"/>
      <c r="F20" s="1"/>
      <c r="G20" s="46" t="str">
        <f>LEFT(G19, LEN(G19)-1)</f>
        <v>261.238</v>
      </c>
      <c r="H20" s="1"/>
      <c r="I20" s="1"/>
      <c r="J20" s="25" t="str">
        <f>LEFT(J19, LEN(J19)-1)</f>
        <v>184.303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46" t="str">
        <f t="shared" ref="V20:AH20" si="15">LEFT(V19, LEN(V19)-1)</f>
        <v>70.485</v>
      </c>
      <c r="W20" s="46" t="str">
        <f t="shared" si="15"/>
        <v>70.972</v>
      </c>
      <c r="X20" s="46" t="str">
        <f t="shared" si="15"/>
        <v>61.487</v>
      </c>
      <c r="Y20" s="46" t="str">
        <f t="shared" si="15"/>
        <v>61.636</v>
      </c>
      <c r="Z20" s="46" t="str">
        <f t="shared" si="15"/>
        <v>44.611</v>
      </c>
      <c r="AA20" s="46" t="str">
        <f t="shared" si="15"/>
        <v>42.3</v>
      </c>
      <c r="AB20" s="46" t="str">
        <f t="shared" si="15"/>
        <v>40.987</v>
      </c>
      <c r="AC20" s="47" t="str">
        <f t="shared" si="15"/>
        <v>38.732</v>
      </c>
      <c r="AD20" s="47" t="str">
        <f t="shared" si="15"/>
        <v>34.835</v>
      </c>
      <c r="AE20" s="47" t="str">
        <f t="shared" si="15"/>
        <v>28.119</v>
      </c>
      <c r="AF20" s="47" t="str">
        <f t="shared" si="15"/>
        <v>27.099</v>
      </c>
      <c r="AG20" s="47" t="str">
        <f t="shared" si="15"/>
        <v>26.901</v>
      </c>
      <c r="AH20" s="47" t="str">
        <f t="shared" si="15"/>
        <v>24.927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>
      <c r="A21" s="2" t="s">
        <v>235</v>
      </c>
      <c r="B21" s="45"/>
      <c r="C21" s="30"/>
      <c r="D21" s="1"/>
      <c r="E21" s="1"/>
      <c r="F21" s="1"/>
      <c r="G21" s="30" t="str">
        <f>G18*G13</f>
        <v>#DIV/0!</v>
      </c>
      <c r="H21" s="1"/>
      <c r="I21" s="1"/>
      <c r="J21" s="30" t="str">
        <f>J18*J13</f>
        <v>#DIV/0!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0" t="str">
        <f t="shared" ref="V21:AH21" si="16">V18*V13</f>
        <v>#DIV/0!</v>
      </c>
      <c r="W21" s="30" t="str">
        <f t="shared" si="16"/>
        <v>#DIV/0!</v>
      </c>
      <c r="X21" s="30" t="str">
        <f t="shared" si="16"/>
        <v>#DIV/0!</v>
      </c>
      <c r="Y21" s="30" t="str">
        <f t="shared" si="16"/>
        <v>#DIV/0!</v>
      </c>
      <c r="Z21" s="30" t="str">
        <f t="shared" si="16"/>
        <v>#DIV/0!</v>
      </c>
      <c r="AA21" s="30" t="str">
        <f t="shared" si="16"/>
        <v>#DIV/0!</v>
      </c>
      <c r="AB21" s="30" t="str">
        <f t="shared" si="16"/>
        <v>#DIV/0!</v>
      </c>
      <c r="AC21" s="30" t="str">
        <f t="shared" si="16"/>
        <v>#DIV/0!</v>
      </c>
      <c r="AD21" s="30" t="str">
        <f t="shared" si="16"/>
        <v>#DIV/0!</v>
      </c>
      <c r="AE21" s="30" t="str">
        <f t="shared" si="16"/>
        <v>#DIV/0!</v>
      </c>
      <c r="AF21" s="30" t="str">
        <f t="shared" si="16"/>
        <v>#DIV/0!</v>
      </c>
      <c r="AG21" s="30" t="str">
        <f t="shared" si="16"/>
        <v>#DIV/0!</v>
      </c>
      <c r="AH21" s="30" t="str">
        <f t="shared" si="16"/>
        <v>#DIV/0!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>
      <c r="A22" s="26" t="s">
        <v>236</v>
      </c>
      <c r="B22" s="23"/>
      <c r="C22" s="23"/>
      <c r="D22" s="23"/>
      <c r="E22" s="23"/>
      <c r="F22" s="1"/>
      <c r="G22" s="23" t="str">
        <f>G21/G20-1</f>
        <v>#DIV/0!</v>
      </c>
      <c r="H22" s="23"/>
      <c r="I22" s="23"/>
      <c r="J22" s="23" t="str">
        <f>J21/J20-1</f>
        <v>#DIV/0!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 t="str">
        <f t="shared" ref="V22:AH22" si="17">V21/V20-1</f>
        <v>#DIV/0!</v>
      </c>
      <c r="W22" s="23" t="str">
        <f t="shared" si="17"/>
        <v>#DIV/0!</v>
      </c>
      <c r="X22" s="23" t="str">
        <f t="shared" si="17"/>
        <v>#DIV/0!</v>
      </c>
      <c r="Y22" s="23" t="str">
        <f t="shared" si="17"/>
        <v>#DIV/0!</v>
      </c>
      <c r="Z22" s="23" t="str">
        <f t="shared" si="17"/>
        <v>#DIV/0!</v>
      </c>
      <c r="AA22" s="23" t="str">
        <f t="shared" si="17"/>
        <v>#DIV/0!</v>
      </c>
      <c r="AB22" s="23" t="str">
        <f t="shared" si="17"/>
        <v>#DIV/0!</v>
      </c>
      <c r="AC22" s="23" t="str">
        <f t="shared" si="17"/>
        <v>#DIV/0!</v>
      </c>
      <c r="AD22" s="23" t="str">
        <f t="shared" si="17"/>
        <v>#DIV/0!</v>
      </c>
      <c r="AE22" s="23" t="str">
        <f t="shared" si="17"/>
        <v>#DIV/0!</v>
      </c>
      <c r="AF22" s="23" t="str">
        <f t="shared" si="17"/>
        <v>#DIV/0!</v>
      </c>
      <c r="AG22" s="23" t="str">
        <f t="shared" si="17"/>
        <v>#DIV/0!</v>
      </c>
      <c r="AH22" s="23" t="str">
        <f t="shared" si="17"/>
        <v>#DIV/0!</v>
      </c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</row>
    <row r="23">
      <c r="A23" s="1" t="s">
        <v>237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>
      <c r="A24" s="48" t="s">
        <v>238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>
      <c r="A25" s="2" t="s">
        <v>239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>
      <c r="A26" s="49" t="s">
        <v>240</v>
      </c>
      <c r="B26" s="50" t="str">
        <f>Sheet1!$C$7</f>
        <v>N/A</v>
      </c>
      <c r="C26" s="50" t="str">
        <f>Sheet1!$C$7</f>
        <v>N/A</v>
      </c>
      <c r="D26" s="49"/>
      <c r="E26" s="49"/>
      <c r="F26" s="49"/>
      <c r="G26" s="51"/>
      <c r="H26" s="49"/>
      <c r="I26" s="51" t="s">
        <v>7</v>
      </c>
      <c r="J26" s="51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</row>
    <row r="27">
      <c r="A27" s="49" t="s">
        <v>241</v>
      </c>
      <c r="B27" s="50">
        <f>Sheet1!$C$8</f>
        <v>30.628</v>
      </c>
      <c r="C27" s="50">
        <f>Sheet1!$C$8</f>
        <v>30.628</v>
      </c>
      <c r="D27" s="49"/>
      <c r="E27" s="49"/>
      <c r="F27" s="49"/>
      <c r="G27" s="51"/>
      <c r="H27" s="49"/>
      <c r="I27" s="52">
        <v>30.628</v>
      </c>
      <c r="J27" s="51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</row>
    <row r="28">
      <c r="A28" s="49" t="s">
        <v>242</v>
      </c>
      <c r="B28" s="50">
        <f>Sheet1!$C$9</f>
        <v>29.827</v>
      </c>
      <c r="C28" s="50">
        <f>Sheet1!$C$9</f>
        <v>29.827</v>
      </c>
      <c r="D28" s="49"/>
      <c r="E28" s="49"/>
      <c r="F28" s="49"/>
      <c r="G28" s="51"/>
      <c r="H28" s="49"/>
      <c r="I28" s="52">
        <v>29.827</v>
      </c>
      <c r="J28" s="51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</row>
    <row r="29">
      <c r="A29" s="49" t="s">
        <v>243</v>
      </c>
      <c r="B29" s="50">
        <f>Sheet1!$C$10</f>
        <v>21.404</v>
      </c>
      <c r="C29" s="50">
        <f>Sheet1!$C$10</f>
        <v>21.404</v>
      </c>
      <c r="D29" s="49"/>
      <c r="E29" s="49"/>
      <c r="F29" s="49"/>
      <c r="G29" s="51"/>
      <c r="H29" s="49"/>
      <c r="I29" s="52">
        <v>21.404</v>
      </c>
      <c r="J29" s="51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</row>
    <row r="30">
      <c r="A30" s="49" t="s">
        <v>244</v>
      </c>
      <c r="B30" s="50">
        <f>Sheet1!$C$11</f>
        <v>17.748</v>
      </c>
      <c r="C30" s="50">
        <f>Sheet1!$C$11</f>
        <v>17.748</v>
      </c>
      <c r="D30" s="49"/>
      <c r="E30" s="49"/>
      <c r="F30" s="49"/>
      <c r="G30" s="51"/>
      <c r="H30" s="49"/>
      <c r="I30" s="52">
        <v>17.748</v>
      </c>
      <c r="J30" s="51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</row>
    <row r="31">
      <c r="A31" s="49" t="s">
        <v>245</v>
      </c>
      <c r="B31" s="50">
        <f>Sheet1!$C$12</f>
        <v>25.669</v>
      </c>
      <c r="C31" s="50">
        <f>Sheet1!$C$12</f>
        <v>25.669</v>
      </c>
      <c r="D31" s="49"/>
      <c r="E31" s="49"/>
      <c r="F31" s="49"/>
      <c r="G31" s="49"/>
      <c r="H31" s="49"/>
      <c r="I31" s="52">
        <v>25.669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</row>
    <row r="32">
      <c r="A32" s="49" t="s">
        <v>246</v>
      </c>
      <c r="B32" s="50">
        <f>Sheet1!$C$13</f>
        <v>38.667</v>
      </c>
      <c r="C32" s="50">
        <f>Sheet1!$C$13</f>
        <v>38.667</v>
      </c>
      <c r="D32" s="49"/>
      <c r="E32" s="49"/>
      <c r="F32" s="49"/>
      <c r="G32" s="49"/>
      <c r="H32" s="49"/>
      <c r="I32" s="52">
        <v>38.667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</row>
    <row r="33">
      <c r="A33" s="53" t="s">
        <v>247</v>
      </c>
      <c r="B33" s="54">
        <f t="shared" ref="B33:C33" si="18">AVERAGE(B26:B32)</f>
        <v>27.32383333</v>
      </c>
      <c r="C33" s="54">
        <f t="shared" si="18"/>
        <v>27.32383333</v>
      </c>
      <c r="D33" s="53"/>
      <c r="E33" s="53"/>
      <c r="F33" s="55"/>
      <c r="G33" s="56" t="str">
        <f>AVERAGE(G26:G31)</f>
        <v>#DIV/0!</v>
      </c>
      <c r="H33" s="53"/>
      <c r="I33" s="57"/>
      <c r="J33" s="56" t="str">
        <f>AVERAGE(J26:J32)</f>
        <v>#DIV/0!</v>
      </c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 t="str">
        <f t="shared" ref="V33:AH33" si="19">AVERAGE(V26:V32)</f>
        <v>#DIV/0!</v>
      </c>
      <c r="W33" s="54" t="str">
        <f t="shared" si="19"/>
        <v>#DIV/0!</v>
      </c>
      <c r="X33" s="54" t="str">
        <f t="shared" si="19"/>
        <v>#DIV/0!</v>
      </c>
      <c r="Y33" s="54" t="str">
        <f t="shared" si="19"/>
        <v>#DIV/0!</v>
      </c>
      <c r="Z33" s="54" t="str">
        <f t="shared" si="19"/>
        <v>#DIV/0!</v>
      </c>
      <c r="AA33" s="54" t="str">
        <f t="shared" si="19"/>
        <v>#DIV/0!</v>
      </c>
      <c r="AB33" s="54" t="str">
        <f t="shared" si="19"/>
        <v>#DIV/0!</v>
      </c>
      <c r="AC33" s="58" t="str">
        <f t="shared" si="19"/>
        <v>#DIV/0!</v>
      </c>
      <c r="AD33" s="58" t="str">
        <f t="shared" si="19"/>
        <v>#DIV/0!</v>
      </c>
      <c r="AE33" s="58" t="str">
        <f t="shared" si="19"/>
        <v>#DIV/0!</v>
      </c>
      <c r="AF33" s="59" t="str">
        <f t="shared" si="19"/>
        <v>#DIV/0!</v>
      </c>
      <c r="AG33" s="58" t="str">
        <f t="shared" si="19"/>
        <v>#DIV/0!</v>
      </c>
      <c r="AH33" s="58" t="str">
        <f t="shared" si="19"/>
        <v>#DIV/0!</v>
      </c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</row>
    <row r="34">
      <c r="A34" s="60" t="s">
        <v>248</v>
      </c>
      <c r="B34" s="1"/>
      <c r="C34" s="1"/>
      <c r="D34" s="1"/>
      <c r="E34" s="1"/>
      <c r="F34" s="1"/>
      <c r="G34" s="35">
        <f>IMPORTFROMWEB((CONCATENATE($W$60,G3,$X$60)),$AF$59,$AF$54:$AG$54)</f>
        <v>11.578</v>
      </c>
      <c r="H34" s="1"/>
      <c r="I34" s="61">
        <v>61.969</v>
      </c>
      <c r="J34" s="35">
        <f>IMPORTFROMWEB((CONCATENATE($W$60,J3,$X$60)),$AF$59,$AF$54:$AG$54)</f>
        <v>45.454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42">
        <f t="shared" ref="V34:AH34" si="20">IMPORTFROMWEB((CONCATENATE($W$60,V3,$X$60)),$AF$59,$AF$54:$AG$54)</f>
        <v>26.827</v>
      </c>
      <c r="W34" s="35">
        <f t="shared" si="20"/>
        <v>26.252</v>
      </c>
      <c r="X34" s="35">
        <f t="shared" si="20"/>
        <v>74.197</v>
      </c>
      <c r="Y34" s="35">
        <f t="shared" si="20"/>
        <v>28.452</v>
      </c>
      <c r="Z34" s="35">
        <f t="shared" si="20"/>
        <v>69.539</v>
      </c>
      <c r="AA34" s="35">
        <f t="shared" si="20"/>
        <v>18.128</v>
      </c>
      <c r="AB34" s="35">
        <f t="shared" si="20"/>
        <v>22.384</v>
      </c>
      <c r="AC34" s="35">
        <f t="shared" si="20"/>
        <v>17.692</v>
      </c>
      <c r="AD34" s="35">
        <f t="shared" si="20"/>
        <v>34.931</v>
      </c>
      <c r="AE34" s="35">
        <f t="shared" si="20"/>
        <v>25.551</v>
      </c>
      <c r="AF34" s="35">
        <f t="shared" si="20"/>
        <v>18.815</v>
      </c>
      <c r="AG34" s="35">
        <f t="shared" si="20"/>
        <v>34.851</v>
      </c>
      <c r="AH34" s="35">
        <f t="shared" si="20"/>
        <v>36.767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>
      <c r="A35" s="60" t="s">
        <v>249</v>
      </c>
      <c r="B35" s="1"/>
      <c r="C35" s="1"/>
      <c r="D35" s="1"/>
      <c r="E35" s="1"/>
      <c r="F35" s="1"/>
      <c r="G35" s="1"/>
      <c r="H35" s="1"/>
      <c r="I35" s="62" t="s">
        <v>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>
      <c r="A36" s="60" t="s">
        <v>250</v>
      </c>
      <c r="B36" s="1"/>
      <c r="C36" s="1"/>
      <c r="D36" s="1"/>
      <c r="E36" s="1"/>
      <c r="F36" s="1"/>
      <c r="G36" s="1"/>
      <c r="H36" s="1"/>
      <c r="I36" s="61">
        <v>45.527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>
      <c r="A37" s="60" t="s">
        <v>251</v>
      </c>
      <c r="B37" s="1"/>
      <c r="C37" s="1"/>
      <c r="D37" s="1"/>
      <c r="E37" s="1"/>
      <c r="F37" s="1"/>
      <c r="G37" s="1"/>
      <c r="H37" s="1"/>
      <c r="I37" s="61">
        <v>46.644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>
      <c r="A38" s="60" t="s">
        <v>252</v>
      </c>
      <c r="B38" s="1"/>
      <c r="C38" s="1"/>
      <c r="D38" s="1"/>
      <c r="E38" s="1"/>
      <c r="F38" s="1"/>
      <c r="G38" s="1"/>
      <c r="H38" s="1"/>
      <c r="I38" s="61">
        <v>40.834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>
      <c r="A39" s="60" t="s">
        <v>253</v>
      </c>
      <c r="B39" s="1"/>
      <c r="C39" s="1"/>
      <c r="D39" s="1"/>
      <c r="E39" s="1"/>
      <c r="F39" s="1"/>
      <c r="G39" s="1"/>
      <c r="H39" s="1"/>
      <c r="I39" s="61">
        <v>50.064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>
      <c r="A40" s="60" t="s">
        <v>254</v>
      </c>
      <c r="B40" s="1"/>
      <c r="C40" s="1"/>
      <c r="D40" s="1"/>
      <c r="E40" s="1"/>
      <c r="F40" s="1"/>
      <c r="G40" s="1"/>
      <c r="H40" s="1"/>
      <c r="I40" s="61">
        <v>46.115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>
      <c r="A41" s="60" t="s">
        <v>255</v>
      </c>
      <c r="B41" s="1"/>
      <c r="C41" s="1"/>
      <c r="D41" s="1"/>
      <c r="E41" s="1"/>
      <c r="F41" s="1"/>
      <c r="G41" s="1"/>
      <c r="H41" s="1"/>
      <c r="I41" s="61">
        <v>42.77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>
      <c r="A42" s="60" t="s">
        <v>256</v>
      </c>
      <c r="B42" s="1"/>
      <c r="C42" s="1"/>
      <c r="D42" s="1"/>
      <c r="E42" s="1"/>
      <c r="F42" s="1"/>
      <c r="G42" s="1"/>
      <c r="H42" s="1"/>
      <c r="I42" s="61">
        <v>36.569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>
      <c r="A43" s="60" t="s">
        <v>257</v>
      </c>
      <c r="B43" s="1"/>
      <c r="C43" s="1"/>
      <c r="D43" s="1"/>
      <c r="E43" s="1"/>
      <c r="F43" s="1"/>
      <c r="G43" s="1"/>
      <c r="H43" s="1"/>
      <c r="I43" s="61">
        <v>35.191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>
      <c r="A44" s="60" t="s">
        <v>258</v>
      </c>
      <c r="B44" s="1"/>
      <c r="C44" s="1"/>
      <c r="D44" s="1"/>
      <c r="E44" s="1"/>
      <c r="F44" s="1"/>
      <c r="G44" s="1"/>
      <c r="H44" s="1"/>
      <c r="I44" s="61">
        <v>35.445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>
      <c r="A45" s="60" t="s">
        <v>259</v>
      </c>
      <c r="B45" s="1"/>
      <c r="C45" s="1"/>
      <c r="D45" s="1"/>
      <c r="E45" s="1"/>
      <c r="F45" s="1"/>
      <c r="G45" s="1"/>
      <c r="H45" s="1"/>
      <c r="I45" s="61">
        <v>30.079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>
      <c r="A46" s="60" t="s">
        <v>260</v>
      </c>
      <c r="B46" s="1"/>
      <c r="C46" s="1"/>
      <c r="D46" s="1"/>
      <c r="E46" s="1"/>
      <c r="F46" s="1"/>
      <c r="G46" s="1"/>
      <c r="H46" s="1"/>
      <c r="I46" s="61">
        <v>24.81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>
      <c r="A47" s="60" t="s">
        <v>261</v>
      </c>
      <c r="B47" s="1"/>
      <c r="C47" s="1"/>
      <c r="D47" s="1"/>
      <c r="E47" s="1"/>
      <c r="F47" s="1"/>
      <c r="G47" s="1"/>
      <c r="H47" s="1"/>
      <c r="I47" s="61">
        <v>33.15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4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>
      <c r="A48" s="53" t="s">
        <v>262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5"/>
      <c r="AG48" s="59">
        <f>AVERAGE(AG34:AG47)</f>
        <v>34.851</v>
      </c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 t="s">
        <v>263</v>
      </c>
      <c r="W54" s="63" t="s">
        <v>264</v>
      </c>
      <c r="X54" s="1" t="s">
        <v>265</v>
      </c>
      <c r="Y54" s="64" t="str">
        <f>CONCATENATE($W$55,AG3,$X$55)</f>
        <v>https://www.zacks.com/stock/chart/SNPS/fundamental/profit-margin-quarterly</v>
      </c>
      <c r="Z54" s="41"/>
      <c r="AA54" s="41"/>
      <c r="AB54" s="1"/>
      <c r="AC54" s="1"/>
      <c r="AD54" s="1"/>
      <c r="AE54" s="1"/>
      <c r="AF54" s="1" t="s">
        <v>266</v>
      </c>
      <c r="AG54" s="1" t="b">
        <v>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 t="s">
        <v>267</v>
      </c>
      <c r="W55" s="65" t="s">
        <v>268</v>
      </c>
      <c r="X55" s="1" t="s">
        <v>269</v>
      </c>
      <c r="Y55" s="64" t="str">
        <f>CONCATENATE($W$55,AG3,$X$55)</f>
        <v>https://www.zacks.com/stock/chart/SNPS/fundamental/profit-margin-quarterly</v>
      </c>
      <c r="Z55" s="41"/>
      <c r="AA55" s="4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 t="s">
        <v>270</v>
      </c>
      <c r="W56" s="65" t="s">
        <v>271</v>
      </c>
      <c r="X56" s="65" t="s">
        <v>272</v>
      </c>
      <c r="Y56" s="64" t="str">
        <f>CONCATENATE($W$56,AG3,$X$56)</f>
        <v>https://www.macrotrends.net/stocks/charts/SNPS/synopsys/debt-equity-ratio</v>
      </c>
      <c r="Z56" s="41"/>
      <c r="AA56" s="4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 t="s">
        <v>273</v>
      </c>
      <c r="W57" s="48" t="s">
        <v>274</v>
      </c>
      <c r="X57" s="64" t="str">
        <f>CONCAT(W57,AG3)</f>
        <v>https://finance.yahoo.com/quote/SNPS</v>
      </c>
      <c r="Y57" s="1"/>
      <c r="Z57" s="1"/>
      <c r="AA57" s="1"/>
      <c r="AB57" s="1"/>
      <c r="AC57" s="1"/>
      <c r="AD57" s="41"/>
      <c r="AE57" s="41"/>
      <c r="AF57" s="41"/>
      <c r="AG57" s="41"/>
      <c r="AH57" s="41"/>
      <c r="AI57" s="1"/>
      <c r="AJ57" s="41"/>
      <c r="AK57" s="41"/>
      <c r="AL57" s="41"/>
      <c r="AM57" s="41"/>
      <c r="AN57" s="4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 t="s">
        <v>275</v>
      </c>
      <c r="W58" s="65" t="s">
        <v>274</v>
      </c>
      <c r="X58" s="1" t="s">
        <v>276</v>
      </c>
      <c r="Y58" s="64" t="str">
        <f>CONCATENATE(W58,AG3,X58)</f>
        <v>https://finance.yahoo.com/quote/SNPS/analysis?p</v>
      </c>
      <c r="Z58" s="41"/>
      <c r="AA58" s="1"/>
      <c r="AB58" s="1"/>
      <c r="AC58" s="41"/>
      <c r="AD58" s="41" t="s">
        <v>3</v>
      </c>
      <c r="AE58" s="66" t="s">
        <v>277</v>
      </c>
      <c r="AF58" s="67"/>
      <c r="AG58" s="67"/>
      <c r="AH58" s="68"/>
      <c r="AI58" s="41"/>
      <c r="AJ58" s="41" t="s">
        <v>278</v>
      </c>
      <c r="AK58" s="66" t="s">
        <v>279</v>
      </c>
      <c r="AL58" s="67"/>
      <c r="AM58" s="67"/>
      <c r="AN58" s="68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 t="s">
        <v>280</v>
      </c>
      <c r="W59" s="65" t="s">
        <v>274</v>
      </c>
      <c r="X59" s="48" t="s">
        <v>281</v>
      </c>
      <c r="Y59" s="64" t="str">
        <f>CONCATENATE($W$59,AG3,$X$59)</f>
        <v>https://finance.yahoo.com/quote/SNPS/key-statistics?p</v>
      </c>
      <c r="Z59" s="41"/>
      <c r="AA59" s="1"/>
      <c r="AB59" s="1"/>
      <c r="AC59" s="41"/>
      <c r="AD59" s="1" t="s">
        <v>282</v>
      </c>
      <c r="AE59" s="35">
        <f>IMPORTFROMWEB(Y60,AF59,$AF$54:$AG$54)</f>
        <v>34.851</v>
      </c>
      <c r="AF59" s="69" t="s">
        <v>283</v>
      </c>
      <c r="AG59" s="41"/>
      <c r="AH59" s="41"/>
      <c r="AI59" s="41"/>
      <c r="AJ59" s="70" t="s">
        <v>240</v>
      </c>
      <c r="AK59" s="35">
        <f t="shared" ref="AK59:AK63" si="21">IMPORTFROMWEB($Y$60,AL59,$AF$54:$AG$54)</f>
        <v>34.851</v>
      </c>
      <c r="AL59" s="69" t="s">
        <v>284</v>
      </c>
      <c r="AM59" s="41"/>
      <c r="AN59" s="41"/>
      <c r="AO59" s="69" t="s">
        <v>285</v>
      </c>
      <c r="AP59" s="41"/>
      <c r="AQ59" s="4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 t="s">
        <v>277</v>
      </c>
      <c r="W60" s="48" t="s">
        <v>268</v>
      </c>
      <c r="X60" s="48" t="s">
        <v>286</v>
      </c>
      <c r="Y60" s="64" t="str">
        <f>CONCATENATE($W$60,AG3,$X$60)</f>
        <v>https://www.zacks.com/stock/chart/SNPS/fundamental/pe-ratio-ttm#chart_wrapper_datatable_monthly_pe_ratio</v>
      </c>
      <c r="Z60" s="41"/>
      <c r="AA60" s="41"/>
      <c r="AB60" s="41"/>
      <c r="AC60" s="41"/>
      <c r="AD60" s="1" t="s">
        <v>287</v>
      </c>
      <c r="AE60" s="1"/>
      <c r="AF60" s="69" t="s">
        <v>288</v>
      </c>
      <c r="AG60" s="41"/>
      <c r="AH60" s="41"/>
      <c r="AI60" s="41"/>
      <c r="AJ60" s="1" t="s">
        <v>289</v>
      </c>
      <c r="AK60" s="35" t="str">
        <f t="shared" si="21"/>
        <v>N/A</v>
      </c>
      <c r="AL60" s="69" t="s">
        <v>288</v>
      </c>
      <c r="AM60" s="41"/>
      <c r="AN60" s="41"/>
      <c r="AO60" s="69" t="s">
        <v>290</v>
      </c>
      <c r="AP60" s="41"/>
      <c r="AQ60" s="4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41"/>
      <c r="AD61" s="1" t="s">
        <v>291</v>
      </c>
      <c r="AE61" s="1"/>
      <c r="AF61" s="69" t="s">
        <v>292</v>
      </c>
      <c r="AG61" s="41"/>
      <c r="AH61" s="41"/>
      <c r="AI61" s="41"/>
      <c r="AJ61" s="1" t="s">
        <v>293</v>
      </c>
      <c r="AK61" s="35">
        <f t="shared" si="21"/>
        <v>28.62</v>
      </c>
      <c r="AL61" s="69" t="s">
        <v>292</v>
      </c>
      <c r="AM61" s="41"/>
      <c r="AN61" s="41"/>
      <c r="AO61" s="69" t="s">
        <v>294</v>
      </c>
      <c r="AP61" s="41"/>
      <c r="AQ61" s="4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 t="s">
        <v>295</v>
      </c>
      <c r="W62" s="69" t="s">
        <v>296</v>
      </c>
      <c r="X62" s="41"/>
      <c r="Y62" s="41"/>
      <c r="Z62" s="1"/>
      <c r="AA62" s="1"/>
      <c r="AB62" s="1"/>
      <c r="AC62" s="41"/>
      <c r="AD62" s="1" t="s">
        <v>297</v>
      </c>
      <c r="AE62" s="1"/>
      <c r="AF62" s="69" t="s">
        <v>298</v>
      </c>
      <c r="AG62" s="41"/>
      <c r="AH62" s="41"/>
      <c r="AI62" s="41"/>
      <c r="AJ62" s="1" t="s">
        <v>299</v>
      </c>
      <c r="AK62" s="35">
        <f t="shared" si="21"/>
        <v>30.651</v>
      </c>
      <c r="AL62" s="69" t="s">
        <v>298</v>
      </c>
      <c r="AM62" s="41"/>
      <c r="AN62" s="41"/>
      <c r="AO62" s="69" t="s">
        <v>300</v>
      </c>
      <c r="AP62" s="41"/>
      <c r="AQ62" s="4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 t="s">
        <v>301</v>
      </c>
      <c r="W63" s="1"/>
      <c r="X63" s="1"/>
      <c r="Y63" s="1"/>
      <c r="Z63" s="1"/>
      <c r="AA63" s="1"/>
      <c r="AB63" s="1"/>
      <c r="AC63" s="41"/>
      <c r="AD63" s="1" t="s">
        <v>302</v>
      </c>
      <c r="AE63" s="1"/>
      <c r="AF63" s="69" t="s">
        <v>303</v>
      </c>
      <c r="AG63" s="41"/>
      <c r="AH63" s="41"/>
      <c r="AI63" s="41"/>
      <c r="AJ63" s="1" t="s">
        <v>304</v>
      </c>
      <c r="AK63" s="35">
        <f t="shared" si="21"/>
        <v>32.78</v>
      </c>
      <c r="AL63" s="69" t="s">
        <v>303</v>
      </c>
      <c r="AM63" s="41"/>
      <c r="AN63" s="41"/>
      <c r="AO63" s="69" t="s">
        <v>305</v>
      </c>
      <c r="AP63" s="41"/>
      <c r="AQ63" s="4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 t="s">
        <v>306</v>
      </c>
      <c r="W64" s="69" t="s">
        <v>307</v>
      </c>
      <c r="X64" s="41"/>
      <c r="Y64" s="41"/>
      <c r="Z64" s="41"/>
      <c r="AA64" s="1"/>
      <c r="AB64" s="1"/>
      <c r="AC64" s="41"/>
      <c r="AD64" s="1" t="s">
        <v>308</v>
      </c>
      <c r="AE64" s="35">
        <f>IMPORTFROMWEB($Y$60,AF64,$AF$54:$AG$54)</f>
        <v>34.851</v>
      </c>
      <c r="AF64" s="69" t="s">
        <v>284</v>
      </c>
      <c r="AG64" s="41"/>
      <c r="AH64" s="41"/>
      <c r="AI64" s="41"/>
      <c r="AJ64" s="1" t="s">
        <v>309</v>
      </c>
      <c r="AK64" s="32"/>
      <c r="AL64" s="1"/>
      <c r="AM64" s="1"/>
      <c r="AN64" s="41"/>
      <c r="AO64" s="69" t="s">
        <v>310</v>
      </c>
      <c r="AP64" s="41"/>
      <c r="AQ64" s="4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 t="s">
        <v>311</v>
      </c>
      <c r="W65" s="69" t="s">
        <v>312</v>
      </c>
      <c r="X65" s="41"/>
      <c r="Y65" s="41"/>
      <c r="Z65" s="41"/>
      <c r="AA65" s="1"/>
      <c r="AB65" s="1"/>
      <c r="AC65" s="41"/>
      <c r="AD65" s="1" t="s">
        <v>313</v>
      </c>
      <c r="AE65" s="1"/>
      <c r="AF65" s="1"/>
      <c r="AG65" s="1"/>
      <c r="AH65" s="41"/>
      <c r="AI65" s="41"/>
      <c r="AJ65" s="71" t="s">
        <v>314</v>
      </c>
      <c r="AK65" s="41">
        <f>AVERAGE(AK59:AK64)</f>
        <v>31.7255</v>
      </c>
      <c r="AL65" s="41"/>
      <c r="AM65" s="41"/>
      <c r="AN65" s="4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 t="s">
        <v>315</v>
      </c>
      <c r="W66" s="69" t="s">
        <v>316</v>
      </c>
      <c r="X66" s="41"/>
      <c r="Y66" s="41"/>
      <c r="Z66" s="41"/>
      <c r="AA66" s="41"/>
      <c r="AB66" s="1"/>
      <c r="AC66" s="41"/>
      <c r="AD66" s="1" t="s">
        <v>317</v>
      </c>
      <c r="AE66" s="1"/>
      <c r="AF66" s="1"/>
      <c r="AG66" s="1"/>
      <c r="AH66" s="41"/>
      <c r="AI66" s="41"/>
      <c r="AJ66" s="1"/>
      <c r="AK66" s="1"/>
      <c r="AL66" s="1"/>
      <c r="AM66" s="1"/>
      <c r="AN66" s="4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>
      <c r="A67" s="1"/>
      <c r="B67" s="1"/>
      <c r="C67" s="1"/>
      <c r="D67" s="1"/>
      <c r="E67" s="1"/>
      <c r="F67" s="1"/>
      <c r="G67" s="1"/>
      <c r="H67" s="1"/>
      <c r="I67" s="72"/>
      <c r="L67" s="1"/>
      <c r="M67" s="1"/>
      <c r="N67" s="1"/>
      <c r="O67" s="1"/>
      <c r="P67" s="1"/>
      <c r="Q67" s="1"/>
      <c r="R67" s="1"/>
      <c r="S67" s="1"/>
      <c r="T67" s="1"/>
      <c r="U67" s="1"/>
      <c r="V67" s="73" t="s">
        <v>318</v>
      </c>
      <c r="W67" s="69" t="s">
        <v>319</v>
      </c>
      <c r="X67" s="41"/>
      <c r="Y67" s="41"/>
      <c r="Z67" s="41"/>
      <c r="AA67" s="1"/>
      <c r="AB67" s="1"/>
      <c r="AC67" s="41"/>
      <c r="AD67" s="1" t="s">
        <v>320</v>
      </c>
      <c r="AE67" s="1"/>
      <c r="AF67" s="1"/>
      <c r="AG67" s="1"/>
      <c r="AH67" s="41"/>
      <c r="AI67" s="41"/>
      <c r="AJ67" s="1"/>
      <c r="AK67" s="1"/>
      <c r="AL67" s="1"/>
      <c r="AM67" s="1"/>
      <c r="AN67" s="4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321</v>
      </c>
      <c r="W68" s="69" t="s">
        <v>322</v>
      </c>
      <c r="X68" s="41"/>
      <c r="Y68" s="1"/>
      <c r="Z68" s="1"/>
      <c r="AA68" s="1"/>
      <c r="AB68" s="1"/>
      <c r="AC68" s="41"/>
      <c r="AD68" s="1" t="s">
        <v>323</v>
      </c>
      <c r="AE68" s="1"/>
      <c r="AF68" s="1"/>
      <c r="AG68" s="1"/>
      <c r="AH68" s="41"/>
      <c r="AI68" s="41"/>
      <c r="AJ68" s="1"/>
      <c r="AK68" s="1"/>
      <c r="AL68" s="1"/>
      <c r="AM68" s="1"/>
      <c r="AN68" s="4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>
      <c r="A69" s="1"/>
      <c r="B69" s="1"/>
      <c r="C69" s="1"/>
      <c r="D69" s="1"/>
      <c r="E69" s="1"/>
      <c r="F69" s="1"/>
      <c r="G69" s="7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1"/>
      <c r="V69" s="74" t="s">
        <v>324</v>
      </c>
      <c r="W69" s="69" t="s">
        <v>325</v>
      </c>
      <c r="X69" s="41"/>
      <c r="Y69" s="41"/>
      <c r="Z69" s="41"/>
      <c r="AA69" s="41"/>
      <c r="AB69" s="1"/>
      <c r="AC69" s="41"/>
      <c r="AD69" s="1" t="s">
        <v>326</v>
      </c>
      <c r="AE69" s="1"/>
      <c r="AF69" s="1"/>
      <c r="AG69" s="1"/>
      <c r="AH69" s="41"/>
      <c r="AI69" s="41"/>
      <c r="AJ69" s="1"/>
      <c r="AK69" s="1"/>
      <c r="AL69" s="1"/>
      <c r="AM69" s="1"/>
      <c r="AN69" s="4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39" t="s">
        <v>232</v>
      </c>
      <c r="W70" s="69" t="s">
        <v>327</v>
      </c>
      <c r="X70" s="41"/>
      <c r="Y70" s="41"/>
      <c r="Z70" s="41"/>
      <c r="AA70" s="1"/>
      <c r="AB70" s="1"/>
      <c r="AC70" s="41"/>
      <c r="AD70" s="1" t="s">
        <v>328</v>
      </c>
      <c r="AE70" s="1"/>
      <c r="AF70" s="1"/>
      <c r="AG70" s="1"/>
      <c r="AH70" s="41"/>
      <c r="AI70" s="41"/>
      <c r="AJ70" s="1"/>
      <c r="AK70" s="1"/>
      <c r="AL70" s="1"/>
      <c r="AM70" s="1"/>
      <c r="AN70" s="4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>
      <c r="A71" s="1"/>
      <c r="B71" s="1"/>
      <c r="C71" s="1"/>
      <c r="D71" s="1"/>
      <c r="E71" s="1"/>
      <c r="F71" s="75" t="s">
        <v>4</v>
      </c>
      <c r="G71" s="7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 t="s">
        <v>329</v>
      </c>
      <c r="W71" s="69" t="s">
        <v>330</v>
      </c>
      <c r="X71" s="41"/>
      <c r="Y71" s="41"/>
      <c r="Z71" s="1"/>
      <c r="AA71" s="1"/>
      <c r="AB71" s="1"/>
      <c r="AC71" s="41"/>
      <c r="AD71" s="1" t="s">
        <v>331</v>
      </c>
      <c r="AE71" s="1"/>
      <c r="AF71" s="1"/>
      <c r="AG71" s="1"/>
      <c r="AH71" s="41"/>
      <c r="AI71" s="41"/>
      <c r="AJ71" s="1"/>
      <c r="AK71" s="1"/>
      <c r="AL71" s="1"/>
      <c r="AM71" s="1"/>
      <c r="AN71" s="4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 t="s">
        <v>332</v>
      </c>
      <c r="W72" s="69" t="s">
        <v>333</v>
      </c>
      <c r="X72" s="41"/>
      <c r="Y72" s="41"/>
      <c r="Z72" s="1"/>
      <c r="AA72" s="1"/>
      <c r="AB72" s="1"/>
      <c r="AC72" s="41"/>
      <c r="AD72" s="41" t="s">
        <v>334</v>
      </c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>
      <c r="A73" s="1"/>
      <c r="B73" s="1"/>
      <c r="C73" s="1"/>
      <c r="D73" s="1"/>
      <c r="E73" s="1"/>
      <c r="F73" s="75">
        <v>1.0</v>
      </c>
      <c r="G73" s="76"/>
      <c r="H73" s="1"/>
      <c r="I73" s="1"/>
      <c r="J73" s="1"/>
      <c r="K73" s="75"/>
      <c r="L73" s="76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>
      <c r="A74" s="1"/>
      <c r="B74" s="1"/>
      <c r="C74" s="1"/>
      <c r="D74" s="1"/>
      <c r="E74" s="1"/>
      <c r="F74" s="75">
        <v>2.0</v>
      </c>
      <c r="G74" s="76"/>
      <c r="H74" s="1"/>
      <c r="I74" s="1"/>
      <c r="J74" s="1"/>
      <c r="K74" s="75"/>
      <c r="L74" s="7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>
      <c r="A75" s="1"/>
      <c r="B75" s="1"/>
      <c r="C75" s="1"/>
      <c r="D75" s="1"/>
      <c r="E75" s="1"/>
      <c r="F75" s="75">
        <v>3.0</v>
      </c>
      <c r="G75" s="77"/>
      <c r="H75" s="1"/>
      <c r="I75" s="1"/>
      <c r="J75" s="1"/>
      <c r="K75" s="75"/>
      <c r="L75" s="76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>
      <c r="A76" s="1"/>
      <c r="B76" s="1"/>
      <c r="C76" s="1"/>
      <c r="D76" s="1"/>
      <c r="E76" s="1"/>
      <c r="F76" s="75">
        <v>4.0</v>
      </c>
      <c r="G76" s="76"/>
      <c r="H76" s="1"/>
      <c r="I76" s="1"/>
      <c r="J76" s="1"/>
      <c r="K76" s="75"/>
      <c r="L76" s="7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>
      <c r="A77" s="1"/>
      <c r="B77" s="1"/>
      <c r="C77" s="1"/>
      <c r="D77" s="1"/>
      <c r="E77" s="1"/>
      <c r="F77" s="75">
        <v>5.0</v>
      </c>
      <c r="G77" s="76"/>
      <c r="H77" s="1"/>
      <c r="I77" s="1"/>
      <c r="J77" s="1"/>
      <c r="K77" s="75"/>
      <c r="L77" s="76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>
      <c r="A78" s="1"/>
      <c r="B78" s="1"/>
      <c r="C78" s="1"/>
      <c r="D78" s="1"/>
      <c r="E78" s="1"/>
      <c r="F78" s="75">
        <v>6.0</v>
      </c>
      <c r="G78" s="76"/>
      <c r="H78" s="1"/>
      <c r="I78" s="1"/>
      <c r="J78" s="1"/>
      <c r="K78" s="75"/>
      <c r="L78" s="7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>
      <c r="A79" s="1"/>
      <c r="B79" s="1"/>
      <c r="C79" s="1"/>
      <c r="D79" s="1"/>
      <c r="E79" s="1"/>
      <c r="F79" s="75">
        <v>7.0</v>
      </c>
      <c r="G79" s="77"/>
      <c r="H79" s="1"/>
      <c r="I79" s="1"/>
      <c r="J79" s="1"/>
      <c r="K79" s="75"/>
      <c r="L79" s="77"/>
      <c r="M79" s="1"/>
      <c r="N79" s="1"/>
      <c r="O79" s="1"/>
      <c r="P79" s="1"/>
      <c r="Q79" s="1"/>
      <c r="R79" s="1"/>
      <c r="S79" s="1"/>
      <c r="T79" s="1"/>
      <c r="U79" s="1"/>
      <c r="V79" s="1" t="s">
        <v>335</v>
      </c>
      <c r="W79" s="69" t="s">
        <v>283</v>
      </c>
      <c r="X79" s="4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75"/>
      <c r="L80" s="77"/>
      <c r="M80" s="1"/>
      <c r="N80" s="1"/>
      <c r="O80" s="1"/>
      <c r="P80" s="1"/>
      <c r="Q80" s="1"/>
      <c r="R80" s="1"/>
      <c r="S80" s="1"/>
      <c r="T80" s="1"/>
      <c r="U80" s="1"/>
      <c r="V80" s="1" t="s">
        <v>289</v>
      </c>
      <c r="W80" s="69" t="s">
        <v>288</v>
      </c>
      <c r="X80" s="4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75"/>
      <c r="L81" s="76"/>
      <c r="M81" s="1"/>
      <c r="N81" s="1"/>
      <c r="O81" s="1"/>
      <c r="P81" s="1"/>
      <c r="Q81" s="1"/>
      <c r="R81" s="1"/>
      <c r="S81" s="1"/>
      <c r="T81" s="1"/>
      <c r="U81" s="1"/>
      <c r="V81" s="1" t="s">
        <v>293</v>
      </c>
      <c r="W81" s="69" t="s">
        <v>292</v>
      </c>
      <c r="X81" s="4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75"/>
      <c r="L82" s="76"/>
      <c r="M82" s="1"/>
      <c r="N82" s="1"/>
      <c r="O82" s="1"/>
      <c r="P82" s="1"/>
      <c r="Q82" s="1"/>
      <c r="R82" s="1"/>
      <c r="S82" s="1"/>
      <c r="T82" s="1"/>
      <c r="U82" s="1"/>
      <c r="V82" s="1" t="s">
        <v>299</v>
      </c>
      <c r="W82" s="69" t="s">
        <v>298</v>
      </c>
      <c r="X82" s="4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75"/>
      <c r="L83" s="76"/>
      <c r="M83" s="1"/>
      <c r="N83" s="1"/>
      <c r="O83" s="1"/>
      <c r="P83" s="1"/>
      <c r="Q83" s="1"/>
      <c r="R83" s="1"/>
      <c r="S83" s="1"/>
      <c r="T83" s="1"/>
      <c r="U83" s="1"/>
      <c r="V83" s="1" t="s">
        <v>304</v>
      </c>
      <c r="W83" s="69" t="s">
        <v>303</v>
      </c>
      <c r="X83" s="4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75"/>
      <c r="L84" s="76"/>
      <c r="M84" s="1"/>
      <c r="N84" s="1"/>
      <c r="O84" s="1"/>
      <c r="P84" s="1"/>
      <c r="Q84" s="1"/>
      <c r="R84" s="1"/>
      <c r="S84" s="1"/>
      <c r="T84" s="1"/>
      <c r="U84" s="1"/>
      <c r="V84" s="1" t="s">
        <v>309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75"/>
      <c r="L85" s="76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75"/>
      <c r="L86" s="7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</row>
  </sheetData>
  <mergeCells count="4">
    <mergeCell ref="AE58:AH58"/>
    <mergeCell ref="AK58:AN58"/>
    <mergeCell ref="I67:K67"/>
    <mergeCell ref="G69:H69"/>
  </mergeCells>
  <hyperlinks>
    <hyperlink r:id="rId1" ref="B3"/>
    <hyperlink r:id="rId2" ref="C3"/>
    <hyperlink r:id="rId3" ref="D3"/>
    <hyperlink r:id="rId4" ref="E3"/>
    <hyperlink r:id="rId5" ref="F3"/>
    <hyperlink r:id="rId6" ref="G3"/>
    <hyperlink r:id="rId7" ref="H3"/>
    <hyperlink r:id="rId8" ref="I3"/>
    <hyperlink r:id="rId9" ref="J3"/>
    <hyperlink r:id="rId10" ref="K3"/>
    <hyperlink r:id="rId11" ref="L3"/>
    <hyperlink r:id="rId12" ref="M3"/>
    <hyperlink r:id="rId13" ref="N3"/>
    <hyperlink r:id="rId14" ref="O3"/>
    <hyperlink r:id="rId15" ref="P3"/>
    <hyperlink r:id="rId16" ref="Q3"/>
    <hyperlink r:id="rId17" ref="R3"/>
    <hyperlink r:id="rId18" ref="S3"/>
    <hyperlink r:id="rId19" ref="T3"/>
    <hyperlink r:id="rId20" ref="U3"/>
    <hyperlink r:id="rId21" ref="V3"/>
    <hyperlink r:id="rId22" ref="W3"/>
    <hyperlink r:id="rId23" ref="X3"/>
    <hyperlink r:id="rId24" ref="Y3"/>
    <hyperlink r:id="rId25" ref="Z3"/>
    <hyperlink r:id="rId26" ref="AA3"/>
    <hyperlink r:id="rId27" ref="AB3"/>
    <hyperlink r:id="rId28" ref="AC3"/>
    <hyperlink r:id="rId29" ref="AD3"/>
    <hyperlink r:id="rId30" ref="AE3"/>
    <hyperlink r:id="rId31" ref="AF3"/>
    <hyperlink r:id="rId32" ref="AG3"/>
    <hyperlink r:id="rId33" ref="AH3"/>
    <hyperlink r:id="rId34" ref="AI3"/>
    <hyperlink r:id="rId35" ref="AJ3"/>
    <hyperlink r:id="rId36" ref="AK3"/>
    <hyperlink r:id="rId37" ref="AL3"/>
    <hyperlink r:id="rId38" ref="AM3"/>
    <hyperlink r:id="rId39" ref="AN3"/>
    <hyperlink r:id="rId40" ref="AO3"/>
    <hyperlink r:id="rId41" ref="AP3"/>
    <hyperlink r:id="rId42" ref="AQ3"/>
    <hyperlink r:id="rId43" ref="AR3"/>
    <hyperlink r:id="rId44" ref="AS3"/>
    <hyperlink r:id="rId45" ref="AT3"/>
    <hyperlink r:id="rId46" ref="AU3"/>
    <hyperlink r:id="rId47" ref="AV3"/>
    <hyperlink r:id="rId48" ref="W54"/>
    <hyperlink r:id="rId49" ref="W55"/>
    <hyperlink r:id="rId50" ref="W56"/>
    <hyperlink r:id="rId51" ref="W58"/>
    <hyperlink r:id="rId52" ref="W59"/>
  </hyperlinks>
  <drawing r:id="rId53"/>
</worksheet>
</file>