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5440" windowHeight="12630"/>
  </bookViews>
  <sheets>
    <sheet name="Sheet1" sheetId="1" r:id="rId1"/>
    <sheet name="打分卡" sheetId="2" r:id="rId2"/>
    <sheet name="Mapping" sheetId="3" r:id="rId3"/>
    <sheet name="doc" sheetId="4" r:id="rId4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5" i="1"/>
  <c r="U5" i="1"/>
  <c r="K6" i="1"/>
  <c r="L6" i="1"/>
  <c r="M6" i="1"/>
  <c r="N6" i="1"/>
  <c r="O6" i="1"/>
  <c r="P6" i="1"/>
  <c r="Q6" i="1"/>
  <c r="R6" i="1"/>
  <c r="S6" i="1"/>
  <c r="W5" i="1"/>
  <c r="C9" i="1"/>
  <c r="D9" i="1"/>
  <c r="E9" i="1"/>
  <c r="F9" i="1"/>
  <c r="G9" i="1"/>
  <c r="H9" i="1"/>
  <c r="I8" i="1"/>
  <c r="U8" i="1"/>
  <c r="K9" i="1"/>
  <c r="L9" i="1"/>
  <c r="M9" i="1"/>
  <c r="N9" i="1"/>
  <c r="O9" i="1"/>
  <c r="P9" i="1"/>
  <c r="Q9" i="1"/>
  <c r="R9" i="1"/>
  <c r="S9" i="1"/>
  <c r="V8" i="1"/>
  <c r="W8" i="1"/>
  <c r="X8" i="1"/>
  <c r="Y8" i="1"/>
  <c r="C12" i="1"/>
  <c r="D12" i="1"/>
  <c r="E12" i="1"/>
  <c r="F12" i="1"/>
  <c r="G12" i="1"/>
  <c r="H12" i="1"/>
  <c r="I11" i="1"/>
  <c r="U11" i="1"/>
  <c r="K12" i="1"/>
  <c r="L12" i="1"/>
  <c r="M12" i="1"/>
  <c r="N12" i="1"/>
  <c r="O12" i="1"/>
  <c r="P12" i="1"/>
  <c r="Q12" i="1"/>
  <c r="R12" i="1"/>
  <c r="S12" i="1"/>
  <c r="V11" i="1"/>
  <c r="W11" i="1"/>
  <c r="X11" i="1"/>
  <c r="Y11" i="1"/>
  <c r="C15" i="1"/>
  <c r="D15" i="1"/>
  <c r="E15" i="1"/>
  <c r="F15" i="1"/>
  <c r="G15" i="1"/>
  <c r="I14" i="1"/>
  <c r="U14" i="1"/>
  <c r="K15" i="1"/>
  <c r="L15" i="1"/>
  <c r="M15" i="1"/>
  <c r="N15" i="1"/>
  <c r="O15" i="1"/>
  <c r="P15" i="1"/>
  <c r="Q15" i="1"/>
  <c r="R15" i="1"/>
  <c r="S15" i="1"/>
  <c r="V14" i="1"/>
  <c r="W14" i="1"/>
  <c r="X14" i="1"/>
  <c r="Y14" i="1"/>
  <c r="C18" i="1"/>
  <c r="D18" i="1"/>
  <c r="E18" i="1"/>
  <c r="F18" i="1"/>
  <c r="I17" i="1"/>
  <c r="U17" i="1"/>
  <c r="K18" i="1"/>
  <c r="L18" i="1"/>
  <c r="M18" i="1"/>
  <c r="N18" i="1"/>
  <c r="O18" i="1"/>
  <c r="P18" i="1"/>
  <c r="Q18" i="1"/>
  <c r="R18" i="1"/>
  <c r="S18" i="1"/>
  <c r="V17" i="1"/>
  <c r="W17" i="1"/>
  <c r="X17" i="1"/>
  <c r="Y17" i="1"/>
  <c r="C21" i="1"/>
  <c r="D21" i="1"/>
  <c r="E21" i="1"/>
  <c r="F21" i="1"/>
  <c r="G21" i="1"/>
  <c r="I20" i="1"/>
  <c r="U20" i="1"/>
  <c r="K21" i="1"/>
  <c r="L21" i="1"/>
  <c r="M21" i="1"/>
  <c r="N21" i="1"/>
  <c r="O21" i="1"/>
  <c r="P21" i="1"/>
  <c r="Q21" i="1"/>
  <c r="R21" i="1"/>
  <c r="S21" i="1"/>
  <c r="V20" i="1"/>
  <c r="W20" i="1"/>
  <c r="X20" i="1"/>
  <c r="Y20" i="1"/>
  <c r="C24" i="1"/>
  <c r="D24" i="1"/>
  <c r="E24" i="1"/>
  <c r="F24" i="1"/>
  <c r="I23" i="1"/>
  <c r="U23" i="1"/>
  <c r="K24" i="1"/>
  <c r="M24" i="1"/>
  <c r="N24" i="1"/>
  <c r="O24" i="1"/>
  <c r="P24" i="1"/>
  <c r="Q24" i="1"/>
  <c r="R24" i="1"/>
  <c r="S24" i="1"/>
  <c r="V23" i="1"/>
  <c r="W23" i="1"/>
  <c r="X23" i="1"/>
  <c r="Y23" i="1"/>
  <c r="C27" i="1"/>
  <c r="D27" i="1"/>
  <c r="E27" i="1"/>
  <c r="I26" i="1"/>
  <c r="U26" i="1"/>
  <c r="K27" i="1"/>
  <c r="M27" i="1"/>
  <c r="N27" i="1"/>
  <c r="Q27" i="1"/>
  <c r="R27" i="1"/>
  <c r="V26" i="1"/>
  <c r="W26" i="1"/>
  <c r="X26" i="1"/>
  <c r="Y26" i="1"/>
  <c r="A2" i="2"/>
  <c r="B2" i="2"/>
  <c r="C2" i="2"/>
  <c r="D2" i="2"/>
  <c r="E2" i="2"/>
  <c r="F2" i="2"/>
  <c r="G2" i="2"/>
  <c r="B3" i="2"/>
  <c r="C3" i="2"/>
  <c r="D3" i="2"/>
  <c r="E3" i="2"/>
  <c r="F3" i="2"/>
  <c r="G3" i="2"/>
  <c r="A4" i="2"/>
  <c r="A5" i="2"/>
  <c r="A6" i="2"/>
  <c r="A7" i="2"/>
  <c r="A8" i="2"/>
  <c r="A9" i="2"/>
  <c r="A10" i="2"/>
  <c r="A11" i="2"/>
  <c r="A12" i="2"/>
  <c r="B12" i="2"/>
  <c r="C12" i="2"/>
  <c r="D12" i="2"/>
  <c r="E12" i="2"/>
  <c r="F12" i="2"/>
  <c r="G12" i="2"/>
  <c r="B13" i="2"/>
  <c r="C13" i="2"/>
  <c r="D13" i="2"/>
  <c r="E13" i="2"/>
  <c r="F13" i="2"/>
  <c r="G13" i="2"/>
  <c r="A14" i="2"/>
  <c r="A15" i="2"/>
  <c r="A16" i="2"/>
  <c r="A17" i="2"/>
  <c r="A18" i="2"/>
  <c r="A19" i="2"/>
  <c r="A20" i="2"/>
  <c r="A21" i="2"/>
  <c r="A22" i="2"/>
  <c r="B22" i="2"/>
  <c r="C22" i="2"/>
  <c r="D22" i="2"/>
  <c r="E22" i="2"/>
  <c r="F22" i="2"/>
  <c r="G22" i="2"/>
  <c r="B23" i="2"/>
  <c r="C23" i="2"/>
  <c r="D23" i="2"/>
  <c r="E23" i="2"/>
  <c r="F23" i="2"/>
  <c r="G23" i="2"/>
  <c r="A24" i="2"/>
  <c r="A25" i="2"/>
  <c r="A26" i="2"/>
  <c r="A27" i="2"/>
  <c r="A28" i="2"/>
  <c r="A29" i="2"/>
  <c r="A30" i="2"/>
  <c r="A31" i="2"/>
  <c r="A32" i="2"/>
  <c r="B32" i="2"/>
  <c r="C32" i="2"/>
  <c r="D32" i="2"/>
  <c r="E32" i="2"/>
  <c r="F32" i="2"/>
  <c r="G32" i="2"/>
  <c r="B33" i="2"/>
  <c r="C33" i="2"/>
  <c r="D33" i="2"/>
  <c r="E33" i="2"/>
  <c r="F33" i="2"/>
  <c r="G33" i="2"/>
  <c r="A34" i="2"/>
  <c r="A35" i="2"/>
  <c r="A36" i="2"/>
  <c r="A37" i="2"/>
  <c r="A38" i="2"/>
  <c r="A39" i="2"/>
  <c r="A40" i="2"/>
  <c r="A41" i="2"/>
  <c r="A42" i="2"/>
  <c r="B42" i="2"/>
  <c r="C42" i="2"/>
  <c r="D42" i="2"/>
  <c r="E42" i="2"/>
  <c r="F42" i="2"/>
  <c r="G42" i="2"/>
  <c r="B43" i="2"/>
  <c r="C43" i="2"/>
  <c r="D43" i="2"/>
  <c r="E43" i="2"/>
  <c r="F43" i="2"/>
  <c r="G43" i="2"/>
  <c r="A44" i="2"/>
  <c r="A45" i="2"/>
  <c r="A46" i="2"/>
  <c r="A47" i="2"/>
  <c r="A48" i="2"/>
  <c r="A49" i="2"/>
  <c r="A50" i="2"/>
  <c r="A51" i="2"/>
  <c r="A52" i="2"/>
  <c r="B52" i="2"/>
  <c r="C52" i="2"/>
  <c r="D52" i="2"/>
  <c r="E52" i="2"/>
  <c r="F52" i="2"/>
  <c r="G52" i="2"/>
  <c r="B53" i="2"/>
  <c r="C53" i="2"/>
  <c r="D53" i="2"/>
  <c r="E53" i="2"/>
  <c r="F53" i="2"/>
  <c r="G53" i="2"/>
  <c r="A54" i="2"/>
  <c r="A55" i="2"/>
  <c r="A56" i="2"/>
  <c r="A57" i="2"/>
  <c r="A58" i="2"/>
  <c r="A59" i="2"/>
  <c r="A60" i="2"/>
  <c r="A61" i="2"/>
  <c r="A62" i="2"/>
  <c r="B62" i="2"/>
  <c r="C62" i="2"/>
  <c r="D62" i="2"/>
  <c r="E62" i="2"/>
  <c r="F62" i="2"/>
  <c r="G62" i="2"/>
  <c r="B63" i="2"/>
  <c r="C63" i="2"/>
  <c r="D63" i="2"/>
  <c r="E63" i="2"/>
  <c r="F63" i="2"/>
  <c r="G63" i="2"/>
  <c r="A64" i="2"/>
  <c r="A65" i="2"/>
  <c r="A66" i="2"/>
  <c r="A67" i="2"/>
  <c r="A68" i="2"/>
  <c r="A69" i="2"/>
  <c r="A70" i="2"/>
  <c r="A71" i="2"/>
  <c r="A72" i="2"/>
  <c r="B72" i="2"/>
  <c r="C72" i="2"/>
  <c r="D72" i="2"/>
  <c r="E72" i="2"/>
  <c r="F72" i="2"/>
  <c r="G72" i="2"/>
  <c r="B73" i="2"/>
  <c r="C73" i="2"/>
  <c r="D73" i="2"/>
  <c r="E73" i="2"/>
  <c r="F73" i="2"/>
  <c r="G73" i="2"/>
  <c r="A74" i="2"/>
  <c r="A75" i="2"/>
  <c r="A76" i="2"/>
  <c r="A77" i="2"/>
  <c r="A78" i="2"/>
  <c r="A79" i="2"/>
  <c r="A80" i="2"/>
  <c r="A81" i="2"/>
  <c r="A82" i="2"/>
  <c r="B82" i="2"/>
  <c r="C82" i="2"/>
  <c r="D82" i="2"/>
  <c r="E82" i="2"/>
  <c r="F82" i="2"/>
  <c r="G82" i="2"/>
  <c r="B83" i="2"/>
  <c r="C83" i="2"/>
  <c r="D83" i="2"/>
  <c r="E83" i="2"/>
  <c r="F83" i="2"/>
  <c r="G83" i="2"/>
  <c r="A84" i="2"/>
  <c r="A85" i="2"/>
  <c r="A86" i="2"/>
  <c r="A87" i="2"/>
  <c r="A88" i="2"/>
  <c r="A89" i="2"/>
  <c r="A90" i="2"/>
  <c r="A91" i="2"/>
  <c r="A92" i="2"/>
  <c r="B92" i="2"/>
  <c r="C92" i="2"/>
  <c r="D92" i="2"/>
  <c r="E92" i="2"/>
  <c r="F92" i="2"/>
  <c r="G92" i="2"/>
  <c r="B93" i="2"/>
  <c r="C93" i="2"/>
  <c r="D93" i="2"/>
  <c r="E93" i="2"/>
  <c r="F93" i="2"/>
  <c r="G93" i="2"/>
  <c r="A94" i="2"/>
  <c r="A95" i="2"/>
  <c r="A96" i="2"/>
  <c r="A97" i="2"/>
  <c r="A98" i="2"/>
  <c r="A99" i="2"/>
  <c r="A100" i="2"/>
  <c r="A101" i="2"/>
  <c r="A102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A104" i="2"/>
  <c r="A105" i="2"/>
  <c r="A106" i="2"/>
  <c r="A107" i="2"/>
  <c r="A108" i="2"/>
  <c r="A109" i="2"/>
  <c r="A110" i="2"/>
  <c r="A111" i="2"/>
  <c r="A112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A114" i="2"/>
  <c r="A115" i="2"/>
  <c r="A116" i="2"/>
  <c r="A117" i="2"/>
  <c r="A118" i="2"/>
  <c r="A119" i="2"/>
  <c r="A120" i="2"/>
  <c r="A121" i="2"/>
  <c r="V5" i="1" l="1"/>
  <c r="X5" i="1" s="1"/>
  <c r="Y5" i="1" s="1"/>
</calcChain>
</file>

<file path=xl/sharedStrings.xml><?xml version="1.0" encoding="utf-8"?>
<sst xmlns="http://schemas.openxmlformats.org/spreadsheetml/2006/main" count="553" uniqueCount="129">
  <si>
    <t>只需跳转至“打分卡”表，填入白色部分即可</t>
  </si>
  <si>
    <t>主观评分部分</t>
  </si>
  <si>
    <t>客观评分部分</t>
  </si>
  <si>
    <t>位置</t>
  </si>
  <si>
    <t>项目</t>
  </si>
  <si>
    <t>FW</t>
  </si>
  <si>
    <t>威胁度</t>
  </si>
  <si>
    <t>策应/支点能力</t>
  </si>
  <si>
    <t>逼抢压迫</t>
  </si>
  <si>
    <t>突破</t>
  </si>
  <si>
    <t>辅助推进</t>
  </si>
  <si>
    <t>无球跑位</t>
  </si>
  <si>
    <t>主观评分得分</t>
  </si>
  <si>
    <t>主观评分权重</t>
  </si>
  <si>
    <t>空中对抗成功率</t>
  </si>
  <si>
    <t>射门命中率</t>
  </si>
  <si>
    <t>过人次数</t>
  </si>
  <si>
    <t>传球成功率</t>
  </si>
  <si>
    <t>拦截+抢断+解围</t>
  </si>
  <si>
    <t>ccc传球</t>
  </si>
  <si>
    <t>进球</t>
  </si>
  <si>
    <t>致命失误+失位</t>
  </si>
  <si>
    <t>被过次数</t>
  </si>
  <si>
    <t>上场时间</t>
  </si>
  <si>
    <t>客观评分总分</t>
  </si>
  <si>
    <t>客观评分权重</t>
  </si>
  <si>
    <t>总分</t>
  </si>
  <si>
    <t>十分制</t>
  </si>
  <si>
    <t>打分</t>
  </si>
  <si>
    <t>权重*打分</t>
  </si>
  <si>
    <t>AMC/SS</t>
  </si>
  <si>
    <t>进攻组织</t>
  </si>
  <si>
    <t>WF/IF</t>
  </si>
  <si>
    <t>传中</t>
  </si>
  <si>
    <t>防守到位率</t>
  </si>
  <si>
    <t>CM/LCM/RCM</t>
  </si>
  <si>
    <t>DM</t>
  </si>
  <si>
    <t>DL/DR</t>
  </si>
  <si>
    <t>DC</t>
  </si>
  <si>
    <t>盯人</t>
  </si>
  <si>
    <t>破坏进攻</t>
  </si>
  <si>
    <t>制空</t>
  </si>
  <si>
    <t>出球</t>
  </si>
  <si>
    <t>GK</t>
  </si>
  <si>
    <t>出击时机</t>
  </si>
  <si>
    <t>制空能力</t>
  </si>
  <si>
    <t>防线组织</t>
  </si>
  <si>
    <t>扑救次数</t>
  </si>
  <si>
    <t>没收球</t>
  </si>
  <si>
    <t>扑点/扑救单刀</t>
  </si>
  <si>
    <t>丢球数</t>
  </si>
  <si>
    <t>步骤：</t>
  </si>
  <si>
    <t>1填入右侧打分人栏打分人名字</t>
  </si>
  <si>
    <t>2打分</t>
  </si>
  <si>
    <t>3将文件名改为“评分体系模板v2.3-vs对手-打分人”，并上传保存</t>
  </si>
  <si>
    <t>注释</t>
  </si>
  <si>
    <t>打分人</t>
  </si>
  <si>
    <t>name</t>
  </si>
  <si>
    <t>打分人1</t>
  </si>
  <si>
    <t>Kmalone</t>
  </si>
  <si>
    <t>打分人2</t>
  </si>
  <si>
    <t>高密侯</t>
  </si>
  <si>
    <t>打分人3</t>
  </si>
  <si>
    <t>zsxyz</t>
  </si>
  <si>
    <t>打分人4</t>
  </si>
  <si>
    <t>鸡队</t>
  </si>
  <si>
    <t>打分人5</t>
  </si>
  <si>
    <t>alanapril</t>
  </si>
  <si>
    <t>打分人6</t>
  </si>
  <si>
    <t>Nino</t>
  </si>
  <si>
    <t>打分人7</t>
  </si>
  <si>
    <t>无弦</t>
  </si>
  <si>
    <t>打分人8</t>
  </si>
  <si>
    <t>权重/加减分</t>
  </si>
  <si>
    <t>u</t>
  </si>
  <si>
    <t>sigma</t>
  </si>
  <si>
    <t>主观注释mapping</t>
  </si>
  <si>
    <t>以传球或射门等行动威胁球门的能力</t>
  </si>
  <si>
    <t>为队友的进攻创造机会的表现以及前场复杂形势下的拿球表现</t>
  </si>
  <si>
    <t>前场反抢的表现</t>
  </si>
  <si>
    <t>盘带过人表现</t>
  </si>
  <si>
    <t>协助球队从中场三区及防守三区开始稳步推进、展开进攻的表现</t>
  </si>
  <si>
    <t>在进攻端的跑位表现</t>
  </si>
  <si>
    <t>在肋部或边路的传中表现</t>
  </si>
  <si>
    <t>在本方半场对对位球员的防守是否到位</t>
  </si>
  <si>
    <t>指在进攻三区和中场三区为球队梳理进攻的表现</t>
  </si>
  <si>
    <t>对对位球员及区域内球员的盯人表现</t>
  </si>
  <si>
    <t>延缓、及破坏对方进攻的表现</t>
  </si>
  <si>
    <t>前场反抢表现</t>
  </si>
  <si>
    <t>对高空球的判断及争夺表现</t>
  </si>
  <si>
    <t>通过传球展开进攻的表现</t>
  </si>
  <si>
    <t>出击时机把握是否得当</t>
  </si>
  <si>
    <t>对高空球的判断、控制及解围表现</t>
  </si>
  <si>
    <t>布置阵地战进攻及定位球防守的表现</t>
  </si>
  <si>
    <t>使用文档</t>
  </si>
  <si>
    <t>V1.1版修正</t>
  </si>
  <si>
    <t>1、</t>
  </si>
  <si>
    <t>将55球修正为空中对抗，并重新调整权重和满分值。</t>
  </si>
  <si>
    <t>2、</t>
  </si>
  <si>
    <t>修正拦截+抢断次数为拦截+抢断+解围次数，并重新调整权重和满分值</t>
  </si>
  <si>
    <t>3、</t>
  </si>
  <si>
    <t>增加守门员客观数据中没收球数据，满分20%，6次没收。</t>
  </si>
  <si>
    <t>4、</t>
  </si>
  <si>
    <t>增加客观数据出处，所有数据以WhoScored上标记的统计量为准。</t>
  </si>
  <si>
    <t>5、</t>
  </si>
  <si>
    <t>修正FW位置传接球与1on1的权重，调升1on1，调降传接球</t>
  </si>
  <si>
    <t>6、</t>
  </si>
  <si>
    <t>修正致命失误的解释：ws的error项+主动造点</t>
  </si>
  <si>
    <t>7、</t>
  </si>
  <si>
    <t>修正ccc传球为create chance，权重调为原先的2/3</t>
  </si>
  <si>
    <t>8、</t>
  </si>
  <si>
    <t>目前需要人工统计的：造点、ccc不进、扑出ccc，三项都比较好记</t>
  </si>
  <si>
    <t>V1.2版修正</t>
  </si>
  <si>
    <t>将主观和数据都以十分制进行总分统计</t>
  </si>
  <si>
    <t>将主观项评分五档修订为每项10分制</t>
  </si>
  <si>
    <t>V2.0版修正</t>
  </si>
  <si>
    <t>1、取消加减分项，将所有客观数据以zscore形式打分，反向求出累计概率后放大至权重。这样做的目的是假设所有变量均为iid，那么每一项达到期望值，即可获得一半分数，即客观分数的期望值为5分。</t>
  </si>
  <si>
    <t>2、主观分7分为期望值，客观分5分为期望值，故而总分6.2即可视为达到预期。</t>
  </si>
  <si>
    <t>v2.1版修正</t>
  </si>
  <si>
    <t>ccc次数 进球 失误及被过，均改为泊松分布。</t>
  </si>
  <si>
    <t>主观分7分为期望值，客观分5分为期望值不变，这样总分在6.2分即可视为达到预期。</t>
  </si>
  <si>
    <t>FWR/FWL/AMR/AML/MR/ML</t>
    <phoneticPr fontId="3" type="noConversion"/>
  </si>
  <si>
    <t>FW</t>
    <phoneticPr fontId="3" type="noConversion"/>
  </si>
  <si>
    <t>AMC</t>
    <phoneticPr fontId="3" type="noConversion"/>
  </si>
  <si>
    <t>MC</t>
    <phoneticPr fontId="3" type="noConversion"/>
  </si>
  <si>
    <t>DM</t>
    <phoneticPr fontId="3" type="noConversion"/>
  </si>
  <si>
    <t>DL/DR/DML/DMR</t>
    <phoneticPr fontId="3" type="noConversion"/>
  </si>
  <si>
    <t>DC</t>
    <phoneticPr fontId="3" type="noConversion"/>
  </si>
  <si>
    <t>GK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</si>
</sst>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0_ "/>
    <numFmt numFmtId="178" formatCode="0.00_);[Red]\(0.00\)"/>
    <numFmt numFmtId="179" formatCode="0.000000000000000_);[Red]\(0.000000000000000\)"/>
    <numFmt numFmtId="180" formatCode="0.0_ "/>
  </numFmts>
  <fonts count="13">
    <font>
      <sz val="11"/>
      <name val="宋体"/>
      <charset val="134"/>
    </font>
    <font>
      <sz val="11"/>
      <name val="华文细黑"/>
      <charset val="134"/>
    </font>
    <font>
      <sz val="11"/>
      <color indexed="8"/>
      <name val="华文细黑"/>
      <charset val="134"/>
    </font>
    <font>
      <sz val="9"/>
      <name val="宋体"/>
      <charset val="134"/>
    </font>
    <font>
      <sz val="11"/>
      <color rgb="FF000000"/>
      <name val="宋体"/>
      <charset val="134"/>
    </font>
    <font>
      <sz val="11"/>
      <color rgb="FFFFFFFF"/>
      <name val="华文细黑"/>
      <charset val="134"/>
    </font>
    <font>
      <sz val="11"/>
      <color rgb="FFFF0000"/>
      <name val="华文细黑"/>
      <charset val="134"/>
    </font>
    <font>
      <sz val="11"/>
      <color rgb="FF000000"/>
      <name val="华文细黑"/>
      <charset val="134"/>
    </font>
    <font>
      <b/>
      <sz val="11"/>
      <color rgb="FF000000"/>
      <name val="华文细黑"/>
      <charset val="134"/>
    </font>
    <font>
      <sz val="11"/>
      <color rgb="FFFF0000"/>
      <name val="宋体"/>
      <charset val="134"/>
    </font>
    <font>
      <sz val="11"/>
      <color rgb="FFFFFFFF"/>
      <name val="华文细黑"/>
      <family val="3"/>
      <charset val="134"/>
    </font>
    <font>
      <sz val="11"/>
      <color rgb="FF000000"/>
      <name val="华文细黑"/>
      <family val="3"/>
      <charset val="134"/>
    </font>
    <font>
      <sz val="11"/>
      <color rgb="FFFF0000"/>
      <name val="华文细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2F75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3C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2F75B6"/>
      </right>
      <top style="thin">
        <color rgb="FF2F75B6"/>
      </top>
      <bottom style="thin">
        <color rgb="FF2F75B6"/>
      </bottom>
      <diagonal/>
    </border>
    <border>
      <left style="thin">
        <color rgb="FF2F75B6"/>
      </left>
      <right style="thin">
        <color rgb="FF2F75B6"/>
      </right>
      <top style="thin">
        <color rgb="FF2F75B6"/>
      </top>
      <bottom style="thin">
        <color rgb="FF2F75B6"/>
      </bottom>
      <diagonal/>
    </border>
    <border>
      <left style="medium">
        <color indexed="64"/>
      </left>
      <right style="thin">
        <color rgb="FF2F75B6"/>
      </right>
      <top style="thin">
        <color rgb="FF2F75B6"/>
      </top>
      <bottom style="medium">
        <color indexed="64"/>
      </bottom>
      <diagonal/>
    </border>
    <border>
      <left style="thin">
        <color rgb="FF2F75B6"/>
      </left>
      <right style="thin">
        <color rgb="FF2F75B6"/>
      </right>
      <top style="thin">
        <color rgb="FF2F75B6"/>
      </top>
      <bottom style="medium">
        <color indexed="64"/>
      </bottom>
      <diagonal/>
    </border>
    <border>
      <left style="thin">
        <color rgb="FF2F75B6"/>
      </left>
      <right style="medium">
        <color indexed="64"/>
      </right>
      <top style="thin">
        <color rgb="FF2F75B6"/>
      </top>
      <bottom style="thin">
        <color rgb="FF2F75B6"/>
      </bottom>
      <diagonal/>
    </border>
    <border>
      <left/>
      <right style="thin">
        <color rgb="FF2F75B6"/>
      </right>
      <top style="thin">
        <color rgb="FF2F75B6"/>
      </top>
      <bottom style="thin">
        <color rgb="FF2F75B6"/>
      </bottom>
      <diagonal/>
    </border>
    <border>
      <left style="thin">
        <color rgb="FF2F75B6"/>
      </left>
      <right style="medium">
        <color indexed="64"/>
      </right>
      <top style="thin">
        <color rgb="FF2F75B6"/>
      </top>
      <bottom style="medium">
        <color indexed="64"/>
      </bottom>
      <diagonal/>
    </border>
    <border>
      <left/>
      <right style="thin">
        <color rgb="FF2F75B6"/>
      </right>
      <top style="thin">
        <color rgb="FF2F75B6"/>
      </top>
      <bottom style="medium">
        <color indexed="64"/>
      </bottom>
      <diagonal/>
    </border>
    <border>
      <left/>
      <right/>
      <top style="thin">
        <color rgb="FF2F75B6"/>
      </top>
      <bottom style="thin">
        <color rgb="FF2F75B6"/>
      </bottom>
      <diagonal/>
    </border>
    <border>
      <left/>
      <right/>
      <top style="thin">
        <color rgb="FF2F75B6"/>
      </top>
      <bottom style="medium">
        <color indexed="64"/>
      </bottom>
      <diagonal/>
    </border>
    <border>
      <left/>
      <right style="medium">
        <color indexed="64"/>
      </right>
      <top style="thin">
        <color rgb="FF2F75B6"/>
      </top>
      <bottom style="medium">
        <color indexed="64"/>
      </bottom>
      <diagonal/>
    </border>
    <border>
      <left style="medium">
        <color indexed="64"/>
      </left>
      <right style="thin">
        <color rgb="FF2F75B6"/>
      </right>
      <top/>
      <bottom style="thin">
        <color rgb="FF2F75B6"/>
      </bottom>
      <diagonal/>
    </border>
    <border>
      <left style="medium">
        <color indexed="64"/>
      </left>
      <right/>
      <top/>
      <bottom style="thin">
        <color rgb="FF2F75B6"/>
      </bottom>
      <diagonal/>
    </border>
    <border>
      <left/>
      <right/>
      <top/>
      <bottom style="thin">
        <color rgb="FF2F75B6"/>
      </bottom>
      <diagonal/>
    </border>
    <border>
      <left/>
      <right style="medium">
        <color indexed="64"/>
      </right>
      <top/>
      <bottom style="thin">
        <color rgb="FF2F75B6"/>
      </bottom>
      <diagonal/>
    </border>
  </borders>
  <cellStyleXfs count="6">
    <xf numFmtId="0" fontId="0" fillId="0" borderId="0" applyBorder="0">
      <alignment vertical="center"/>
    </xf>
    <xf numFmtId="0" fontId="10" fillId="3" borderId="18">
      <alignment vertical="center"/>
    </xf>
    <xf numFmtId="0" fontId="11" fillId="0" borderId="18">
      <alignment vertical="center"/>
    </xf>
    <xf numFmtId="0" fontId="11" fillId="4" borderId="18">
      <alignment vertical="center"/>
    </xf>
    <xf numFmtId="0" fontId="12" fillId="4" borderId="18">
      <alignment vertical="center"/>
    </xf>
    <xf numFmtId="9" fontId="7" fillId="4" borderId="21">
      <alignment vertical="center"/>
    </xf>
  </cellStyleXfs>
  <cellXfs count="8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9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179" fontId="4" fillId="0" borderId="0" xfId="0" applyNumberFormat="1" applyFont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vertical="center" wrapText="1"/>
    </xf>
    <xf numFmtId="9" fontId="0" fillId="0" borderId="0" xfId="0" applyNumberFormat="1">
      <alignment vertical="center"/>
    </xf>
    <xf numFmtId="180" fontId="4" fillId="0" borderId="0" xfId="0" applyNumberFormat="1" applyFont="1">
      <alignment vertical="center"/>
    </xf>
    <xf numFmtId="9" fontId="4" fillId="0" borderId="0" xfId="0" applyNumberFormat="1" applyFont="1" applyFill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>
      <alignment vertical="center"/>
    </xf>
    <xf numFmtId="0" fontId="8" fillId="4" borderId="0" xfId="0" applyFont="1" applyFill="1" applyAlignment="1">
      <alignment horizontal="center" vertical="center"/>
    </xf>
    <xf numFmtId="0" fontId="6" fillId="4" borderId="18" xfId="0" applyFont="1" applyFill="1" applyBorder="1">
      <alignment vertical="center"/>
    </xf>
    <xf numFmtId="0" fontId="7" fillId="4" borderId="18" xfId="0" applyFont="1" applyFill="1" applyBorder="1">
      <alignment vertical="center"/>
    </xf>
    <xf numFmtId="0" fontId="4" fillId="4" borderId="19" xfId="0" applyFont="1" applyFill="1" applyBorder="1">
      <alignment vertical="center"/>
    </xf>
    <xf numFmtId="0" fontId="4" fillId="4" borderId="20" xfId="0" applyFont="1" applyFill="1" applyBorder="1">
      <alignment vertical="center"/>
    </xf>
    <xf numFmtId="0" fontId="4" fillId="4" borderId="23" xfId="0" applyFont="1" applyFill="1" applyBorder="1">
      <alignment vertical="center"/>
    </xf>
    <xf numFmtId="0" fontId="4" fillId="4" borderId="24" xfId="0" applyFont="1" applyFill="1" applyBorder="1">
      <alignment vertical="center"/>
    </xf>
    <xf numFmtId="0" fontId="7" fillId="4" borderId="14" xfId="0" applyFont="1" applyFill="1" applyBorder="1">
      <alignment vertical="center"/>
    </xf>
    <xf numFmtId="0" fontId="7" fillId="4" borderId="12" xfId="0" applyFont="1" applyFill="1" applyBorder="1">
      <alignment vertical="center"/>
    </xf>
    <xf numFmtId="0" fontId="7" fillId="4" borderId="15" xfId="0" applyFont="1" applyFill="1" applyBorder="1">
      <alignment vertical="center"/>
    </xf>
    <xf numFmtId="0" fontId="7" fillId="4" borderId="13" xfId="0" applyFont="1" applyFill="1" applyBorder="1">
      <alignment vertical="center"/>
    </xf>
    <xf numFmtId="0" fontId="7" fillId="4" borderId="0" xfId="0" applyFont="1" applyFill="1">
      <alignment vertical="center"/>
    </xf>
    <xf numFmtId="0" fontId="7" fillId="4" borderId="16" xfId="0" applyFont="1" applyFill="1" applyBorder="1">
      <alignment vertical="center"/>
    </xf>
    <xf numFmtId="0" fontId="5" fillId="3" borderId="22" xfId="0" applyFont="1" applyFill="1" applyBorder="1">
      <alignment vertical="center"/>
    </xf>
    <xf numFmtId="176" fontId="7" fillId="0" borderId="25" xfId="0" applyNumberFormat="1" applyFont="1" applyBorder="1">
      <alignment vertical="center"/>
    </xf>
    <xf numFmtId="0" fontId="6" fillId="4" borderId="17" xfId="0" applyFont="1" applyFill="1" applyBorder="1">
      <alignment vertical="center"/>
    </xf>
    <xf numFmtId="9" fontId="7" fillId="4" borderId="18" xfId="0" applyNumberFormat="1" applyFont="1" applyFill="1" applyBorder="1">
      <alignment vertical="center"/>
    </xf>
    <xf numFmtId="0" fontId="6" fillId="4" borderId="21" xfId="0" applyFont="1" applyFill="1" applyBorder="1">
      <alignment vertical="center"/>
    </xf>
    <xf numFmtId="0" fontId="9" fillId="4" borderId="23" xfId="0" applyFont="1" applyFill="1" applyBorder="1">
      <alignment vertical="center"/>
    </xf>
    <xf numFmtId="0" fontId="9" fillId="4" borderId="26" xfId="0" applyFont="1" applyFill="1" applyBorder="1">
      <alignment vertical="center"/>
    </xf>
    <xf numFmtId="0" fontId="9" fillId="4" borderId="27" xfId="0" applyFont="1" applyFill="1" applyBorder="1">
      <alignment vertical="center"/>
    </xf>
    <xf numFmtId="0" fontId="9" fillId="4" borderId="19" xfId="0" applyFont="1" applyFill="1" applyBorder="1">
      <alignment vertical="center"/>
    </xf>
    <xf numFmtId="0" fontId="9" fillId="4" borderId="20" xfId="0" applyFont="1" applyFill="1" applyBorder="1">
      <alignment vertical="center"/>
    </xf>
    <xf numFmtId="0" fontId="7" fillId="4" borderId="28" xfId="0" applyFont="1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10" fillId="3" borderId="18" xfId="1">
      <alignment vertical="center"/>
    </xf>
    <xf numFmtId="0" fontId="12" fillId="4" borderId="18" xfId="4">
      <alignment vertical="center"/>
    </xf>
    <xf numFmtId="0" fontId="11" fillId="4" borderId="18" xfId="3">
      <alignment vertical="center"/>
    </xf>
    <xf numFmtId="0" fontId="11" fillId="0" borderId="18" xfId="2">
      <alignment vertical="center"/>
    </xf>
    <xf numFmtId="9" fontId="7" fillId="4" borderId="21" xfId="5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</cellXfs>
  <cellStyles count="6">
    <cellStyle name="xt_item" xfId="1"/>
    <cellStyle name="xt_result" xfId="2"/>
    <cellStyle name="xt_score1" xfId="3"/>
    <cellStyle name="xt_score2" xfId="4"/>
    <cellStyle name="xt_score3" xf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0</xdr:rowOff>
    </xdr:from>
    <xdr:to>
      <xdr:col>9</xdr:col>
      <xdr:colOff>190500</xdr:colOff>
      <xdr:row>2</xdr:row>
      <xdr:rowOff>0</xdr:rowOff>
    </xdr:to>
    <xdr:pic>
      <xdr:nvPicPr>
        <xdr:cNvPr id="1026" name="_x0000_s1025" descr=" 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5076825" cy="7362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zoomScaleSheetLayoutView="100" workbookViewId="0">
      <pane xSplit="1" topLeftCell="K1" activePane="topRight" state="frozen"/>
      <selection pane="topRight" activeCell="K5" sqref="K5:S5"/>
    </sheetView>
  </sheetViews>
  <sheetFormatPr defaultColWidth="8.125" defaultRowHeight="13.5"/>
  <cols>
    <col min="1" max="2" width="12.625" customWidth="1"/>
    <col min="3" max="3" width="10.625" customWidth="1"/>
    <col min="4" max="4" width="14.625" customWidth="1"/>
    <col min="5" max="5" width="14.5" customWidth="1"/>
    <col min="7" max="7" width="11.625" customWidth="1"/>
    <col min="8" max="9" width="13.125" customWidth="1"/>
    <col min="10" max="10" width="13.625" customWidth="1"/>
    <col min="11" max="13" width="14.125" customWidth="1"/>
    <col min="14" max="14" width="16.625" customWidth="1"/>
    <col min="15" max="15" width="16.375" customWidth="1"/>
    <col min="16" max="16" width="12.125" customWidth="1"/>
    <col min="17" max="17" width="17.125" customWidth="1"/>
    <col min="18" max="20" width="16.5" customWidth="1"/>
    <col min="21" max="21" width="16.5" hidden="1" customWidth="1"/>
    <col min="22" max="22" width="12.625" customWidth="1"/>
    <col min="23" max="23" width="12.125" customWidth="1"/>
    <col min="24" max="24" width="10.125" customWidth="1"/>
    <col min="25" max="25" width="8.375" bestFit="1" customWidth="1"/>
  </cols>
  <sheetData>
    <row r="1" spans="1:25">
      <c r="A1" t="s">
        <v>0</v>
      </c>
    </row>
    <row r="2" spans="1:25" ht="15.75">
      <c r="A2" s="76" t="s">
        <v>1</v>
      </c>
      <c r="B2" s="77"/>
      <c r="C2" s="77"/>
      <c r="D2" s="77"/>
      <c r="E2" s="77"/>
      <c r="F2" s="77"/>
      <c r="G2" s="77"/>
      <c r="H2" s="77"/>
      <c r="I2" s="77"/>
      <c r="J2" s="78"/>
      <c r="K2" s="76" t="s">
        <v>2</v>
      </c>
      <c r="L2" s="77"/>
      <c r="M2" s="77"/>
      <c r="N2" s="77"/>
      <c r="O2" s="77"/>
      <c r="P2" s="77"/>
      <c r="Q2" s="77"/>
      <c r="R2" s="78"/>
      <c r="S2" s="43"/>
      <c r="T2" s="43"/>
      <c r="U2" s="43"/>
      <c r="V2" s="52"/>
      <c r="W2" s="53"/>
      <c r="X2" s="53"/>
      <c r="Y2" s="54"/>
    </row>
    <row r="3" spans="1:25" ht="15.75">
      <c r="A3" s="44" t="s">
        <v>3</v>
      </c>
      <c r="B3" s="69"/>
      <c r="C3" s="79" t="s">
        <v>4</v>
      </c>
      <c r="D3" s="79"/>
      <c r="E3" s="79"/>
      <c r="F3" s="79"/>
      <c r="G3" s="79"/>
      <c r="H3" s="79"/>
      <c r="I3" s="79"/>
      <c r="J3" s="80"/>
      <c r="K3" s="81" t="s">
        <v>4</v>
      </c>
      <c r="L3" s="82"/>
      <c r="M3" s="82"/>
      <c r="N3" s="82"/>
      <c r="O3" s="82"/>
      <c r="P3" s="82"/>
      <c r="Q3" s="82"/>
      <c r="R3" s="83"/>
      <c r="S3" s="45"/>
      <c r="T3" s="45"/>
      <c r="U3" s="45"/>
      <c r="V3" s="55"/>
      <c r="W3" s="56"/>
      <c r="X3" s="56"/>
      <c r="Y3" s="57"/>
    </row>
    <row r="4" spans="1:25" ht="15.75">
      <c r="A4" s="71">
        <v>0</v>
      </c>
      <c r="B4" s="71" t="s">
        <v>122</v>
      </c>
      <c r="C4" s="71" t="s">
        <v>6</v>
      </c>
      <c r="D4" s="71" t="s">
        <v>7</v>
      </c>
      <c r="E4" s="71" t="s">
        <v>8</v>
      </c>
      <c r="F4" s="71" t="s">
        <v>9</v>
      </c>
      <c r="G4" s="71" t="s">
        <v>10</v>
      </c>
      <c r="H4" s="71" t="s">
        <v>11</v>
      </c>
      <c r="I4" s="71" t="s">
        <v>12</v>
      </c>
      <c r="J4" s="71" t="s">
        <v>13</v>
      </c>
      <c r="K4" s="71" t="s">
        <v>14</v>
      </c>
      <c r="L4" s="71" t="s">
        <v>15</v>
      </c>
      <c r="M4" s="71" t="s">
        <v>16</v>
      </c>
      <c r="N4" s="71" t="s">
        <v>17</v>
      </c>
      <c r="O4" s="71" t="s">
        <v>18</v>
      </c>
      <c r="P4" s="71" t="s">
        <v>19</v>
      </c>
      <c r="Q4" s="71" t="s">
        <v>20</v>
      </c>
      <c r="R4" s="71" t="s">
        <v>21</v>
      </c>
      <c r="S4" s="71" t="s">
        <v>22</v>
      </c>
      <c r="T4" s="71" t="s">
        <v>23</v>
      </c>
      <c r="U4" s="71" t="s">
        <v>23</v>
      </c>
      <c r="V4" s="71" t="s">
        <v>24</v>
      </c>
      <c r="W4" s="71" t="s">
        <v>25</v>
      </c>
      <c r="X4" s="71" t="s">
        <v>26</v>
      </c>
      <c r="Y4" s="71" t="s">
        <v>27</v>
      </c>
    </row>
    <row r="5" spans="1:25" ht="15.75">
      <c r="A5" s="71" t="s">
        <v>28</v>
      </c>
      <c r="B5" s="71"/>
      <c r="C5" s="74"/>
      <c r="D5" s="74"/>
      <c r="E5" s="74"/>
      <c r="F5" s="74"/>
      <c r="G5" s="74"/>
      <c r="H5" s="74"/>
      <c r="I5" s="72">
        <f>SUM(C6:H6)/10</f>
        <v>0</v>
      </c>
      <c r="J5" s="75">
        <v>0.6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  <c r="R5" s="74">
        <v>0</v>
      </c>
      <c r="S5" s="74">
        <v>0</v>
      </c>
      <c r="T5" s="74"/>
      <c r="U5" s="59">
        <f>T5/MAX(T5,80)*90</f>
        <v>0</v>
      </c>
      <c r="V5" s="72" t="e">
        <f>(SUM(K6:S6))/10</f>
        <v>#DIV/0!</v>
      </c>
      <c r="W5" s="75">
        <f>1-J5</f>
        <v>0.4</v>
      </c>
      <c r="X5" s="72" t="e">
        <f>I5*J5+V5*W5</f>
        <v>#DIV/0!</v>
      </c>
      <c r="Y5" s="72" t="e">
        <f>ROUND(X5,2)</f>
        <v>#DIV/0!</v>
      </c>
    </row>
    <row r="6" spans="1:25" ht="15.75">
      <c r="A6" s="71" t="s">
        <v>29</v>
      </c>
      <c r="B6" s="71"/>
      <c r="C6" s="73">
        <f>VLOOKUP(C4,Mapping!$A$3:B17,2,FALSE)*C5/10*100</f>
        <v>0</v>
      </c>
      <c r="D6" s="73">
        <f>VLOOKUP(D4,Mapping!$A$3:E17,2,FALSE)*D5/10*100</f>
        <v>0</v>
      </c>
      <c r="E6" s="73">
        <f>VLOOKUP(E4,Mapping!$A$3:F17,2,FALSE)*E5/10*100</f>
        <v>0</v>
      </c>
      <c r="F6" s="73">
        <f>VLOOKUP(F4,Mapping!$A$3:I17,2,FALSE)*F5/10*100</f>
        <v>0</v>
      </c>
      <c r="G6" s="73">
        <f>VLOOKUP(G4,Mapping!$A$3:J17,2,FALSE)*G5/10*100</f>
        <v>0</v>
      </c>
      <c r="H6" s="73">
        <f>VLOOKUP(H4,Mapping!$A$3:M17,2,FALSE)*H5/10*100</f>
        <v>0</v>
      </c>
      <c r="I6" s="73"/>
      <c r="J6" s="73"/>
      <c r="K6" s="73">
        <f>VLOOKUP(K4,Mapping!$A$1:$D$33,2,FALSE)*NORMDIST(K5,VLOOKUP(K4,Mapping!$A$1:$D$33,3,FALSE),VLOOKUP(K4,Mapping!$A$1:$D$33,4,FALSE),TRUE)*100</f>
        <v>0.58041566869327477</v>
      </c>
      <c r="L6" s="73">
        <f>VLOOKUP(L4,Mapping!$A$1:$D$33,2,FALSE)*NORMDIST(L5,VLOOKUP(L4,Mapping!$A$1:$D$33,3,FALSE),VLOOKUP(L4,Mapping!$A$1:$D$33,4,FALSE),TRUE)*100</f>
        <v>1.451039171733187</v>
      </c>
      <c r="M6" s="73" t="e">
        <f>VLOOKUP(M4,Mapping!$A$1:$D$33,2,FALSE)*NORMDIST(M5*90/U5,VLOOKUP(M4,Mapping!$A$1:$D$33,3,FALSE),VLOOKUP(M4,Mapping!$A$1:$D$33,4,FALSE),TRUE)*100</f>
        <v>#DIV/0!</v>
      </c>
      <c r="N6" s="73">
        <f>VLOOKUP(N4,Mapping!$A$1:$D$33,2,FALSE)*NORMDIST(N5,VLOOKUP(N4,Mapping!$A$1:$D$33,3,FALSE),VLOOKUP(N4,Mapping!$A$1:$D$33,4,FALSE),TRUE)*100</f>
        <v>7.2599719890063638E-7</v>
      </c>
      <c r="O6" s="73" t="e">
        <f>VLOOKUP(O4,Mapping!$A$1:$D$33,2,FALSE)*NORMDIST(O5*90/U5,VLOOKUP(O4,Mapping!$A$1:$D$33,3,FALSE),VLOOKUP(O4,Mapping!$A$1:$D$33,4,FALSE),TRUE)*100</f>
        <v>#DIV/0!</v>
      </c>
      <c r="P6" s="73" t="e">
        <f>VLOOKUP(P4,Mapping!$A$1:$D$33,3,FALSE)*P5*90/U5</f>
        <v>#DIV/0!</v>
      </c>
      <c r="Q6" s="73" t="e">
        <f>VLOOKUP(Q4,Mapping!$A$1:$D$33,3,FALSE)*Q5*90/U5</f>
        <v>#DIV/0!</v>
      </c>
      <c r="R6" s="73" t="e">
        <f>VLOOKUP(R4,Mapping!$A$1:$D$33,2,FALSE)*(1-NORMDIST(R5*90/U5,VLOOKUP(R4,Mapping!$A$1:$D$33,3,FALSE),VLOOKUP(R4,Mapping!$A$1:$D$33,4,FALSE),TRUE)*100)</f>
        <v>#DIV/0!</v>
      </c>
      <c r="S6" s="73" t="e">
        <f>VLOOKUP(S4,Mapping!$A$1:$D$33,2,FALSE)*(1-NORMDIST(S5*90/U5,VLOOKUP(S4,Mapping!$A$1:$D$33,3,FALSE),VLOOKUP(S4,Mapping!$A$1:$D$33,4,FALSE),TRUE)*100)</f>
        <v>#DIV/0!</v>
      </c>
      <c r="T6" s="73"/>
      <c r="U6" s="73"/>
      <c r="V6" s="73"/>
      <c r="W6" s="73"/>
      <c r="X6" s="73"/>
      <c r="Y6" s="73"/>
    </row>
    <row r="7" spans="1:25" ht="15.75">
      <c r="A7" s="71">
        <v>1</v>
      </c>
      <c r="B7" s="71" t="s">
        <v>123</v>
      </c>
      <c r="C7" s="71" t="s">
        <v>6</v>
      </c>
      <c r="D7" s="71" t="s">
        <v>8</v>
      </c>
      <c r="E7" s="71" t="s">
        <v>9</v>
      </c>
      <c r="F7" s="71" t="s">
        <v>10</v>
      </c>
      <c r="G7" s="71" t="s">
        <v>11</v>
      </c>
      <c r="H7" s="71" t="s">
        <v>31</v>
      </c>
      <c r="I7" s="71" t="s">
        <v>12</v>
      </c>
      <c r="J7" s="71" t="s">
        <v>13</v>
      </c>
      <c r="K7" s="71" t="s">
        <v>14</v>
      </c>
      <c r="L7" s="71" t="s">
        <v>15</v>
      </c>
      <c r="M7" s="71" t="s">
        <v>16</v>
      </c>
      <c r="N7" s="71" t="s">
        <v>17</v>
      </c>
      <c r="O7" s="71" t="s">
        <v>18</v>
      </c>
      <c r="P7" s="71" t="s">
        <v>19</v>
      </c>
      <c r="Q7" s="71" t="s">
        <v>20</v>
      </c>
      <c r="R7" s="71" t="s">
        <v>21</v>
      </c>
      <c r="S7" s="71" t="s">
        <v>22</v>
      </c>
      <c r="T7" s="71" t="s">
        <v>23</v>
      </c>
      <c r="U7" s="58" t="s">
        <v>23</v>
      </c>
      <c r="V7" s="60"/>
      <c r="W7" s="61"/>
      <c r="X7" s="46"/>
      <c r="Y7" s="62"/>
    </row>
    <row r="8" spans="1:25" ht="15.75">
      <c r="A8" s="71" t="s">
        <v>28</v>
      </c>
      <c r="B8" s="71"/>
      <c r="C8" s="74"/>
      <c r="D8" s="74"/>
      <c r="E8" s="74"/>
      <c r="F8" s="74"/>
      <c r="G8" s="74"/>
      <c r="H8" s="74"/>
      <c r="I8" s="72">
        <f>SUM(C9:H9)/10</f>
        <v>0</v>
      </c>
      <c r="J8" s="75">
        <v>0.6</v>
      </c>
      <c r="K8" s="74"/>
      <c r="L8" s="74"/>
      <c r="M8" s="74"/>
      <c r="N8" s="74"/>
      <c r="O8" s="74"/>
      <c r="P8" s="74"/>
      <c r="Q8" s="74"/>
      <c r="R8" s="74"/>
      <c r="S8" s="74"/>
      <c r="T8" s="74"/>
      <c r="U8" s="59">
        <f>T8/MAX(T8,80)*90</f>
        <v>0</v>
      </c>
      <c r="V8" s="72" t="e">
        <f>(SUM(K9:S9))/10</f>
        <v>#DIV/0!</v>
      </c>
      <c r="W8" s="75">
        <f>1-J8</f>
        <v>0.4</v>
      </c>
      <c r="X8" s="72" t="e">
        <f>I8*J8+V8*W8</f>
        <v>#DIV/0!</v>
      </c>
      <c r="Y8" s="72" t="e">
        <f>ROUND(X8,2)</f>
        <v>#DIV/0!</v>
      </c>
    </row>
    <row r="9" spans="1:25" ht="15.75">
      <c r="A9" s="71" t="s">
        <v>29</v>
      </c>
      <c r="B9" s="71"/>
      <c r="C9" s="73">
        <f>VLOOKUP(C7,Mapping!$E$1:$G$17,2,FALSE)*C8/10*100</f>
        <v>0</v>
      </c>
      <c r="D9" s="73">
        <f>VLOOKUP(D7,Mapping!$E$1:$G$17,2,FALSE)*D8/10*100</f>
        <v>0</v>
      </c>
      <c r="E9" s="73">
        <f>VLOOKUP(E7,Mapping!$E$1:$G$17,2,FALSE)*E8/10*100</f>
        <v>0</v>
      </c>
      <c r="F9" s="73">
        <f>VLOOKUP(F7,Mapping!$E$1:$G$17,2,FALSE)*F8/10*100</f>
        <v>0</v>
      </c>
      <c r="G9" s="73">
        <f>VLOOKUP(G7,Mapping!$E$1:$G$17,2,FALSE)*G8/10*100</f>
        <v>0</v>
      </c>
      <c r="H9" s="73">
        <f>VLOOKUP(H7,Mapping!$E$1:$G$17,2,FALSE)*H8/10*100</f>
        <v>0</v>
      </c>
      <c r="I9" s="73"/>
      <c r="J9" s="73"/>
      <c r="K9" s="73">
        <f>VLOOKUP(K7,Mapping!$E$1:$H$34,2,FALSE)*NORMDIST(K8,VLOOKUP(K7,Mapping!$E$1:$H$34,3,FALSE),VLOOKUP(K7,Mapping!$E$1:$H$34,4,FALSE),TRUE)*100</f>
        <v>2.1453016659841854E-3</v>
      </c>
      <c r="L9" s="73">
        <f>VLOOKUP(L7,Mapping!$E$1:$H$34,2,FALSE)*NORMDIST(L8,VLOOKUP(L7,Mapping!$E$1:$H$34,3,FALSE),VLOOKUP(L7,Mapping!$E$1:$H$34,4,FALSE),TRUE)*100</f>
        <v>2.1453016659841854E-3</v>
      </c>
      <c r="M9" s="73" t="e">
        <f>VLOOKUP(M7,Mapping!$E$1:$H$34,2,FALSE)*NORMDIST(M8*90/U8,VLOOKUP(M7,Mapping!$E$1:$H$34,3,FALSE),VLOOKUP(M7,Mapping!$E$1:$H$34,4,FALSE),TRUE)*100</f>
        <v>#DIV/0!</v>
      </c>
      <c r="N9" s="73">
        <f>VLOOKUP(N7,Mapping!$E$1:$H$34,2,FALSE)*NORMDIST(N8,VLOOKUP(N7,Mapping!$E$1:$H$34,3,FALSE),VLOOKUP(N7,Mapping!$E$1:$H$34,4,FALSE),TRUE)*100</f>
        <v>2.616784937210597E-10</v>
      </c>
      <c r="O9" s="73" t="e">
        <f>VLOOKUP(O7,Mapping!$E$1:$H$34,2,FALSE)*NORMDIST(O8*90/U8,VLOOKUP(O7,Mapping!$E$1:$H$34,3,FALSE),VLOOKUP(O7,Mapping!$E$1:$H$34,4,FALSE),TRUE)*100</f>
        <v>#DIV/0!</v>
      </c>
      <c r="P9" s="73" t="e">
        <f>VLOOKUP(P7,Mapping!$E$1:$H$34,3,FALSE)*P8*90/U8</f>
        <v>#DIV/0!</v>
      </c>
      <c r="Q9" s="73" t="e">
        <f>VLOOKUP(Q7,Mapping!$E$1:$H$34,3,FALSE)*Q8*90/U8</f>
        <v>#DIV/0!</v>
      </c>
      <c r="R9" s="73" t="e">
        <f>VLOOKUP(R7,Mapping!$E$1:$H$34,2,FALSE)*(1-NORMDIST(R8*90/U8,VLOOKUP(R7,Mapping!$E$1:$H$34,3,FALSE),VLOOKUP(R7,Mapping!$E$1:$H$34,4,FALSE),TRUE)*100)</f>
        <v>#DIV/0!</v>
      </c>
      <c r="S9" s="73" t="e">
        <f>VLOOKUP(S7,Mapping!$E$1:$H$34,2,FALSE)*(1-NORMDIST(S8*90/U8,VLOOKUP(S7,Mapping!$E$1:$H$34,3,FALSE),VLOOKUP(S7,Mapping!$E$1:$H$34,4,FALSE),TRUE)*100)</f>
        <v>#DIV/0!</v>
      </c>
      <c r="T9" s="73"/>
      <c r="U9" s="73"/>
      <c r="V9" s="73"/>
      <c r="W9" s="73"/>
      <c r="X9" s="73"/>
      <c r="Y9" s="73"/>
    </row>
    <row r="10" spans="1:25" ht="15.75">
      <c r="A10" s="71">
        <v>2</v>
      </c>
      <c r="B10" s="71" t="s">
        <v>121</v>
      </c>
      <c r="C10" s="71" t="s">
        <v>9</v>
      </c>
      <c r="D10" s="71" t="s">
        <v>33</v>
      </c>
      <c r="E10" s="71" t="s">
        <v>8</v>
      </c>
      <c r="F10" s="71" t="s">
        <v>10</v>
      </c>
      <c r="G10" s="71" t="s">
        <v>11</v>
      </c>
      <c r="H10" s="71" t="s">
        <v>34</v>
      </c>
      <c r="I10" s="71" t="s">
        <v>12</v>
      </c>
      <c r="J10" s="71" t="s">
        <v>13</v>
      </c>
      <c r="K10" s="71" t="s">
        <v>14</v>
      </c>
      <c r="L10" s="71" t="s">
        <v>15</v>
      </c>
      <c r="M10" s="71" t="s">
        <v>16</v>
      </c>
      <c r="N10" s="71" t="s">
        <v>17</v>
      </c>
      <c r="O10" s="71" t="s">
        <v>18</v>
      </c>
      <c r="P10" s="71" t="s">
        <v>19</v>
      </c>
      <c r="Q10" s="71" t="s">
        <v>20</v>
      </c>
      <c r="R10" s="71" t="s">
        <v>21</v>
      </c>
      <c r="S10" s="71" t="s">
        <v>22</v>
      </c>
      <c r="T10" s="71" t="s">
        <v>23</v>
      </c>
      <c r="U10" s="58" t="s">
        <v>23</v>
      </c>
      <c r="V10" s="60"/>
      <c r="W10" s="61"/>
      <c r="X10" s="46"/>
      <c r="Y10" s="62"/>
    </row>
    <row r="11" spans="1:25" ht="15.75">
      <c r="A11" s="71" t="s">
        <v>28</v>
      </c>
      <c r="B11" s="71"/>
      <c r="C11" s="74"/>
      <c r="D11" s="74"/>
      <c r="E11" s="74"/>
      <c r="F11" s="74"/>
      <c r="G11" s="74"/>
      <c r="H11" s="74"/>
      <c r="I11" s="72">
        <f>SUM(C12:H12)/10</f>
        <v>0</v>
      </c>
      <c r="J11" s="75">
        <v>0.6</v>
      </c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59">
        <f>T11/MAX(T11,80)*90</f>
        <v>0</v>
      </c>
      <c r="V11" s="72" t="e">
        <f>(SUM(K12:S12))/10</f>
        <v>#DIV/0!</v>
      </c>
      <c r="W11" s="75">
        <f>1-J11</f>
        <v>0.4</v>
      </c>
      <c r="X11" s="72" t="e">
        <f>I11*J11+V11*W11</f>
        <v>#DIV/0!</v>
      </c>
      <c r="Y11" s="72" t="e">
        <f>ROUND(X11,2)</f>
        <v>#DIV/0!</v>
      </c>
    </row>
    <row r="12" spans="1:25" ht="15.75">
      <c r="A12" s="71" t="s">
        <v>29</v>
      </c>
      <c r="B12" s="71"/>
      <c r="C12" s="73">
        <f>VLOOKUP(C10,Mapping!$I$1:$K$17,2,FALSE)*Sheet1!C11/10*100</f>
        <v>0</v>
      </c>
      <c r="D12" s="73">
        <f>VLOOKUP(D10,Mapping!$I$1:$K$17,2,FALSE)*Sheet1!D11/10*100</f>
        <v>0</v>
      </c>
      <c r="E12" s="73">
        <f>VLOOKUP(E10,Mapping!$I$1:$K$17,2,FALSE)*Sheet1!E11/10*100</f>
        <v>0</v>
      </c>
      <c r="F12" s="73">
        <f>VLOOKUP(F10,Mapping!$I$1:$K$17,2,FALSE)*Sheet1!F11/10*100</f>
        <v>0</v>
      </c>
      <c r="G12" s="73">
        <f>VLOOKUP(G10,Mapping!$I$1:$K$17,2,FALSE)*Sheet1!G11/10*100</f>
        <v>0</v>
      </c>
      <c r="H12" s="73">
        <f>VLOOKUP(H10,Mapping!$I$1:$K$17,2,FALSE)*Sheet1!H11/10*100</f>
        <v>0</v>
      </c>
      <c r="I12" s="73"/>
      <c r="J12" s="73"/>
      <c r="K12" s="73">
        <f>VLOOKUP(K10,Mapping!$I$1:$L$33,2,FALSE)*NORMDIST(K11,VLOOKUP(K10,Mapping!$I$1:$L$33,3,FALSE),VLOOKUP(K10,Mapping!$I$1:$L$33,4,FALSE),TRUE)*100</f>
        <v>4.2906033319683708E-3</v>
      </c>
      <c r="L12" s="73">
        <f>VLOOKUP(L10,Mapping!$I$1:$L$33,2,FALSE)*NORMDIST(L11,VLOOKUP(L10,Mapping!$I$1:$L$33,3,FALSE),VLOOKUP(L10,Mapping!$I$1:$L$33,4,FALSE),TRUE)*100</f>
        <v>0</v>
      </c>
      <c r="M12" s="73" t="e">
        <f>VLOOKUP(M10,Mapping!$I$1:$L$33,2,FALSE)*NORMDIST(M11*90/U11,VLOOKUP(M10,Mapping!$I$1:$L$33,3,FALSE),VLOOKUP(M10,Mapping!$I$1:$L$33,4,FALSE),TRUE)*100</f>
        <v>#DIV/0!</v>
      </c>
      <c r="N12" s="73">
        <f>VLOOKUP(N10,Mapping!$I$1:$L$33,2,FALSE)*NORMDIST(N11,VLOOKUP(N10,Mapping!$I$1:$L$33,3,FALSE),VLOOKUP(N10,Mapping!$I$1:$L$33,4,FALSE),TRUE)*100</f>
        <v>3.4587884872335813E-20</v>
      </c>
      <c r="O12" s="73" t="e">
        <f>VLOOKUP(O10,Mapping!$I$1:$L$33,2,FALSE)*NORMDIST(O11*90/U11,VLOOKUP(O10,Mapping!$I$1:$L$33,3,FALSE),VLOOKUP(O10,Mapping!$I$1:$L$33,4,FALSE),TRUE)*100</f>
        <v>#DIV/0!</v>
      </c>
      <c r="P12" s="73" t="e">
        <f>VLOOKUP(P10,Mapping!$I$1:$L$33,3,FALSE)*P11*90/U11</f>
        <v>#DIV/0!</v>
      </c>
      <c r="Q12" s="73" t="e">
        <f>VLOOKUP(Q10,Mapping!$I$1:$L$33,3,FALSE)*Q11*90/U11</f>
        <v>#DIV/0!</v>
      </c>
      <c r="R12" s="73" t="e">
        <f>VLOOKUP(R10,Mapping!$I$1:$L$33,2,FALSE)*100-VLOOKUP(R10,Mapping!$I$1:$L$33,3,FALSE)*R11*90/U11</f>
        <v>#DIV/0!</v>
      </c>
      <c r="S12" s="73" t="e">
        <f>VLOOKUP(S10,Mapping!$I$1:$L$33,2,FALSE)*(1-NORMDIST(S11*90/U11,VLOOKUP(S10,Mapping!$I$1:$L$33,3,FALSE),VLOOKUP(S10,Mapping!$I$1:$L$33,4,FALSE),TRUE))*100</f>
        <v>#DIV/0!</v>
      </c>
      <c r="T12" s="73"/>
      <c r="U12" s="73"/>
      <c r="V12" s="73"/>
      <c r="W12" s="73"/>
      <c r="X12" s="73"/>
      <c r="Y12" s="73"/>
    </row>
    <row r="13" spans="1:25" ht="15.75">
      <c r="A13" s="71">
        <v>3</v>
      </c>
      <c r="B13" s="71" t="s">
        <v>124</v>
      </c>
      <c r="C13" s="71" t="s">
        <v>10</v>
      </c>
      <c r="D13" s="71" t="s">
        <v>34</v>
      </c>
      <c r="E13" s="71" t="s">
        <v>8</v>
      </c>
      <c r="F13" s="71" t="s">
        <v>11</v>
      </c>
      <c r="G13" s="71" t="s">
        <v>31</v>
      </c>
      <c r="H13" s="71"/>
      <c r="I13" s="71" t="s">
        <v>12</v>
      </c>
      <c r="J13" s="71" t="s">
        <v>13</v>
      </c>
      <c r="K13" s="71" t="s">
        <v>14</v>
      </c>
      <c r="L13" s="71" t="s">
        <v>15</v>
      </c>
      <c r="M13" s="71" t="s">
        <v>16</v>
      </c>
      <c r="N13" s="71" t="s">
        <v>17</v>
      </c>
      <c r="O13" s="71" t="s">
        <v>18</v>
      </c>
      <c r="P13" s="71" t="s">
        <v>19</v>
      </c>
      <c r="Q13" s="71" t="s">
        <v>20</v>
      </c>
      <c r="R13" s="71" t="s">
        <v>21</v>
      </c>
      <c r="S13" s="71" t="s">
        <v>22</v>
      </c>
      <c r="T13" s="71" t="s">
        <v>23</v>
      </c>
      <c r="U13" s="58" t="s">
        <v>23</v>
      </c>
      <c r="V13" s="60"/>
      <c r="W13" s="61"/>
      <c r="X13" s="46"/>
      <c r="Y13" s="62"/>
    </row>
    <row r="14" spans="1:25" ht="15.75">
      <c r="A14" s="71" t="s">
        <v>28</v>
      </c>
      <c r="B14" s="71"/>
      <c r="C14" s="74"/>
      <c r="D14" s="74"/>
      <c r="E14" s="74"/>
      <c r="F14" s="74"/>
      <c r="G14" s="74"/>
      <c r="H14" s="47"/>
      <c r="I14" s="72">
        <f>SUM(C15:H15)/10</f>
        <v>0</v>
      </c>
      <c r="J14" s="75">
        <v>0.6</v>
      </c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59">
        <f>T14/MAX(T14,80)*90</f>
        <v>0</v>
      </c>
      <c r="V14" s="72" t="e">
        <f>(SUM(K15:S15))/10</f>
        <v>#DIV/0!</v>
      </c>
      <c r="W14" s="75">
        <f>1-J14</f>
        <v>0.4</v>
      </c>
      <c r="X14" s="72" t="e">
        <f>I14*J14+V14*W14</f>
        <v>#DIV/0!</v>
      </c>
      <c r="Y14" s="72" t="e">
        <f>ROUND(X14,2)</f>
        <v>#DIV/0!</v>
      </c>
    </row>
    <row r="15" spans="1:25" ht="15.75">
      <c r="A15" s="71" t="s">
        <v>29</v>
      </c>
      <c r="B15" s="71"/>
      <c r="C15" s="47">
        <f>VLOOKUP(C13,Mapping!$M$1:$O$17,2,FALSE)*C14/10*100</f>
        <v>0</v>
      </c>
      <c r="D15" s="47">
        <f>VLOOKUP(D13,Mapping!$M$1:$O$17,2,FALSE)*D14/10*100</f>
        <v>0</v>
      </c>
      <c r="E15" s="73">
        <f>VLOOKUP(E13,Mapping!$M$1:$O$17,2,FALSE)*E14/10*100</f>
        <v>0</v>
      </c>
      <c r="F15" s="73">
        <f>VLOOKUP(F13,Mapping!$M$1:$O$17,2,FALSE)*F14/10*100</f>
        <v>0</v>
      </c>
      <c r="G15" s="73">
        <f>VLOOKUP(G13,Mapping!$M$1:$O$17,2,FALSE)*G14/10*100</f>
        <v>0</v>
      </c>
      <c r="H15" s="73"/>
      <c r="I15" s="73"/>
      <c r="J15" s="73"/>
      <c r="K15" s="73">
        <f>VLOOKUP(K13,Mapping!$M$1:$P$33,2,FALSE)*NORMDIST(K14,VLOOKUP(K13,Mapping!$M$1:$P$33,3,FALSE),VLOOKUP(K13,Mapping!$M$1:$P$33,4,FALSE),TRUE)*100</f>
        <v>4.3169859990439013E-2</v>
      </c>
      <c r="L15" s="73">
        <f>VLOOKUP(L13,Mapping!$M$1:$P$33,2,FALSE)*NORMDIST(L14,VLOOKUP(L13,Mapping!$M$1:$P$33,3,FALSE),VLOOKUP(L13,Mapping!$M$1:$P$33,4,FALSE),TRUE)*100</f>
        <v>0</v>
      </c>
      <c r="M15" s="73" t="e">
        <f>VLOOKUP(M13,Mapping!$M$1:$P$33,2,FALSE)*NORMDIST(M14*90/U14,VLOOKUP(M13,Mapping!$M$1:$P$33,3,FALSE),VLOOKUP(M13,Mapping!$M$1:$P$33,4,FALSE),TRUE)*100</f>
        <v>#DIV/0!</v>
      </c>
      <c r="N15" s="73">
        <f>VLOOKUP(N13,Mapping!$M$1:$P$33,2,FALSE)*NORMDIST(N14,VLOOKUP(N13,Mapping!$M$1:$P$33,3,FALSE),VLOOKUP(N13,Mapping!$M$1:$P$33,4,FALSE),TRUE)*100</f>
        <v>6.2706924637748665E-21</v>
      </c>
      <c r="O15" s="73" t="e">
        <f>VLOOKUP(O13,Mapping!$M$1:$P$33,2,FALSE)*NORMDIST(O14*90/U14,VLOOKUP(O13,Mapping!$M$1:$P$33,3,FALSE),VLOOKUP(O13,Mapping!$M$1:$P$33,4,FALSE),TRUE)*100</f>
        <v>#DIV/0!</v>
      </c>
      <c r="P15" s="73" t="e">
        <f>VLOOKUP(P13,Mapping!$M$1:$P$33,3,FALSE)*P14*90/U14</f>
        <v>#DIV/0!</v>
      </c>
      <c r="Q15" s="73" t="e">
        <f>VLOOKUP(Q13,Mapping!$M$1:$P$33,3,FALSE)*Q14*90/U14</f>
        <v>#DIV/0!</v>
      </c>
      <c r="R15" s="73" t="e">
        <f>VLOOKUP(R13,Mapping!$M$1:$P$33,2,FALSE)*100-VLOOKUP(R13,Mapping!$M$1:$P$33,3,FALSE)*R14*90/U14</f>
        <v>#DIV/0!</v>
      </c>
      <c r="S15" s="73" t="e">
        <f>VLOOKUP(S13,Mapping!$M$1:$P$33,2,FALSE)*100-VLOOKUP(S13,Mapping!$M$1:$P$33,3,FALSE)*S14*90/U14</f>
        <v>#DIV/0!</v>
      </c>
      <c r="T15" s="73"/>
      <c r="U15" s="73"/>
      <c r="V15" s="73"/>
      <c r="W15" s="73"/>
      <c r="X15" s="73"/>
      <c r="Y15" s="73"/>
    </row>
    <row r="16" spans="1:25" ht="15.75">
      <c r="A16" s="71">
        <v>4</v>
      </c>
      <c r="B16" s="71" t="s">
        <v>125</v>
      </c>
      <c r="C16" s="71" t="s">
        <v>34</v>
      </c>
      <c r="D16" s="71" t="s">
        <v>10</v>
      </c>
      <c r="E16" s="71" t="s">
        <v>31</v>
      </c>
      <c r="F16" s="71" t="s">
        <v>11</v>
      </c>
      <c r="G16" s="71"/>
      <c r="H16" s="71"/>
      <c r="I16" s="71" t="s">
        <v>12</v>
      </c>
      <c r="J16" s="71" t="s">
        <v>13</v>
      </c>
      <c r="K16" s="71" t="s">
        <v>14</v>
      </c>
      <c r="L16" s="71" t="s">
        <v>15</v>
      </c>
      <c r="M16" s="71" t="s">
        <v>16</v>
      </c>
      <c r="N16" s="71" t="s">
        <v>17</v>
      </c>
      <c r="O16" s="71" t="s">
        <v>18</v>
      </c>
      <c r="P16" s="71" t="s">
        <v>19</v>
      </c>
      <c r="Q16" s="71" t="s">
        <v>20</v>
      </c>
      <c r="R16" s="71" t="s">
        <v>21</v>
      </c>
      <c r="S16" s="71" t="s">
        <v>22</v>
      </c>
      <c r="T16" s="71" t="s">
        <v>23</v>
      </c>
      <c r="U16" s="58" t="s">
        <v>23</v>
      </c>
      <c r="V16" s="60"/>
      <c r="W16" s="61"/>
      <c r="X16" s="46"/>
      <c r="Y16" s="62"/>
    </row>
    <row r="17" spans="1:25" ht="15.75">
      <c r="A17" s="71" t="s">
        <v>28</v>
      </c>
      <c r="B17" s="71"/>
      <c r="C17" s="74"/>
      <c r="D17" s="74"/>
      <c r="E17" s="74"/>
      <c r="F17" s="74"/>
      <c r="G17" s="47"/>
      <c r="H17" s="47"/>
      <c r="I17" s="72">
        <f>SUM(C18:H18)/10</f>
        <v>0</v>
      </c>
      <c r="J17" s="75">
        <v>0.6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59">
        <f>T17/MAX(T17,80)*90</f>
        <v>0</v>
      </c>
      <c r="V17" s="72" t="e">
        <f>(SUM(K18:S18))/10</f>
        <v>#DIV/0!</v>
      </c>
      <c r="W17" s="75">
        <f>1-J17</f>
        <v>0.4</v>
      </c>
      <c r="X17" s="72" t="e">
        <f>I17*J17+V17*W17</f>
        <v>#DIV/0!</v>
      </c>
      <c r="Y17" s="72" t="e">
        <f>ROUND(X17,2)</f>
        <v>#DIV/0!</v>
      </c>
    </row>
    <row r="18" spans="1:25" ht="15.75">
      <c r="A18" s="71" t="s">
        <v>29</v>
      </c>
      <c r="B18" s="71"/>
      <c r="C18" s="47">
        <f>VLOOKUP(C16,Mapping!$Q$1:$S$17,2,FALSE)*C17/10*100</f>
        <v>0</v>
      </c>
      <c r="D18" s="47">
        <f>VLOOKUP(D16,Mapping!$Q$1:$S$17,2,FALSE)*D17/10*100</f>
        <v>0</v>
      </c>
      <c r="E18" s="73">
        <f>VLOOKUP(E16,Mapping!$Q$1:$S$17,2,FALSE)*E17/10*100</f>
        <v>0</v>
      </c>
      <c r="F18" s="73">
        <f>VLOOKUP(F16,Mapping!$Q$1:$S$17,2,FALSE)*F17/10*100</f>
        <v>0</v>
      </c>
      <c r="G18" s="73"/>
      <c r="H18" s="73"/>
      <c r="I18" s="73"/>
      <c r="J18" s="73"/>
      <c r="K18" s="73">
        <f>VLOOKUP(K16,Mapping!$Q$1:$T$33,2,FALSE)*NORMDIST(K17,VLOOKUP(K16,Mapping!$Q$1:$T$33,3,FALSE),VLOOKUP(K16,Mapping!$Q$1:$T$33,4,FALSE),TRUE)*100</f>
        <v>0.28405513967363782</v>
      </c>
      <c r="L18" s="73">
        <f>VLOOKUP(L16,Mapping!$Q$1:$T$33,2,FALSE)*NORMDIST(L17,VLOOKUP(L16,Mapping!$Q$1:$T$33,3,FALSE),VLOOKUP(L16,Mapping!$Q$1:$T$33,4,FALSE),TRUE)*100</f>
        <v>0</v>
      </c>
      <c r="M18" s="73" t="e">
        <f>VLOOKUP(M16,Mapping!$Q$1:$T$33,2,FALSE)*NORMDIST(M17*90/U17,VLOOKUP(M16,Mapping!$Q$1:$T$33,3,FALSE),VLOOKUP(M16,Mapping!$Q$1:$T$33,4,FALSE),TRUE)*100</f>
        <v>#DIV/0!</v>
      </c>
      <c r="N18" s="73">
        <f>VLOOKUP(N16,Mapping!$Q$1:$T$33,2,FALSE)*NORMDIST(N17,VLOOKUP(N16,Mapping!$Q$1:$T$33,3,FALSE),VLOOKUP(N16,Mapping!$Q$1:$T$33,4,FALSE),TRUE)*100</f>
        <v>2.2801216925607672E-25</v>
      </c>
      <c r="O18" s="73" t="e">
        <f>VLOOKUP(O16,Mapping!$Q$1:$T$33,2,FALSE)*NORMDIST(O17*90/U17,VLOOKUP(O16,Mapping!$Q$1:$T$33,3,FALSE),VLOOKUP(O16,Mapping!$Q$1:$T$33,4,FALSE),TRUE)*100</f>
        <v>#DIV/0!</v>
      </c>
      <c r="P18" s="73" t="e">
        <f>VLOOKUP(P16,Mapping!$Q$1:$T$33,3,FALSE)*P17*90/U17</f>
        <v>#DIV/0!</v>
      </c>
      <c r="Q18" s="73" t="e">
        <f>VLOOKUP(Q16,Mapping!$Q$1:$T$33,3,FALSE)*Q17*90/U17</f>
        <v>#DIV/0!</v>
      </c>
      <c r="R18" s="73" t="e">
        <f>VLOOKUP(R16,Mapping!$Q$1:$T$33,2,FALSE)*100-VLOOKUP(R16,Mapping!$M$1:$P$33,3,FALSE)*R17*90/U17</f>
        <v>#DIV/0!</v>
      </c>
      <c r="S18" s="73" t="e">
        <f>VLOOKUP(S16,Mapping!$Q$1:$T$33,2,FALSE)*100-S17*90/U17*VLOOKUP(S16,Mapping!$Q$1:$T$33,3,FALSE)</f>
        <v>#DIV/0!</v>
      </c>
      <c r="T18" s="73"/>
      <c r="U18" s="73"/>
      <c r="V18" s="73"/>
      <c r="W18" s="73"/>
      <c r="X18" s="73"/>
      <c r="Y18" s="73"/>
    </row>
    <row r="19" spans="1:25" ht="15.75">
      <c r="A19" s="71">
        <v>5</v>
      </c>
      <c r="B19" s="71" t="s">
        <v>126</v>
      </c>
      <c r="C19" s="71" t="s">
        <v>34</v>
      </c>
      <c r="D19" s="71" t="s">
        <v>33</v>
      </c>
      <c r="E19" s="71" t="s">
        <v>11</v>
      </c>
      <c r="F19" s="71" t="s">
        <v>10</v>
      </c>
      <c r="G19" s="71" t="s">
        <v>8</v>
      </c>
      <c r="H19" s="71"/>
      <c r="I19" s="71" t="s">
        <v>12</v>
      </c>
      <c r="J19" s="71" t="s">
        <v>13</v>
      </c>
      <c r="K19" s="71" t="s">
        <v>14</v>
      </c>
      <c r="L19" s="71" t="s">
        <v>15</v>
      </c>
      <c r="M19" s="71" t="s">
        <v>16</v>
      </c>
      <c r="N19" s="71" t="s">
        <v>17</v>
      </c>
      <c r="O19" s="71" t="s">
        <v>18</v>
      </c>
      <c r="P19" s="71" t="s">
        <v>19</v>
      </c>
      <c r="Q19" s="71" t="s">
        <v>20</v>
      </c>
      <c r="R19" s="71" t="s">
        <v>21</v>
      </c>
      <c r="S19" s="71" t="s">
        <v>22</v>
      </c>
      <c r="T19" s="71" t="s">
        <v>23</v>
      </c>
      <c r="U19" s="58" t="s">
        <v>23</v>
      </c>
      <c r="V19" s="60"/>
      <c r="W19" s="61"/>
      <c r="X19" s="46"/>
      <c r="Y19" s="62"/>
    </row>
    <row r="20" spans="1:25" ht="15.75">
      <c r="A20" s="71" t="s">
        <v>28</v>
      </c>
      <c r="B20" s="71"/>
      <c r="C20" s="74"/>
      <c r="D20" s="74"/>
      <c r="E20" s="74"/>
      <c r="F20" s="74"/>
      <c r="G20" s="74"/>
      <c r="H20" s="47"/>
      <c r="I20" s="72">
        <f>SUM(C21:H21)/10</f>
        <v>0</v>
      </c>
      <c r="J20" s="75">
        <v>0.6</v>
      </c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59">
        <f>T20/MAX(T20,80)*90</f>
        <v>0</v>
      </c>
      <c r="V20" s="72" t="e">
        <f>(SUM(K21:S21))/10</f>
        <v>#DIV/0!</v>
      </c>
      <c r="W20" s="75">
        <f>1-J20</f>
        <v>0.4</v>
      </c>
      <c r="X20" s="72" t="e">
        <f>I20*J20+V20*W20</f>
        <v>#DIV/0!</v>
      </c>
      <c r="Y20" s="72" t="e">
        <f>ROUND(X20,2)</f>
        <v>#DIV/0!</v>
      </c>
    </row>
    <row r="21" spans="1:25" ht="15.75">
      <c r="A21" s="71" t="s">
        <v>29</v>
      </c>
      <c r="B21" s="71"/>
      <c r="C21" s="73">
        <f>VLOOKUP(C19,Mapping!$U$3:$W$17,2,FALSE)*C20/10*100</f>
        <v>0</v>
      </c>
      <c r="D21" s="73">
        <f>VLOOKUP(D19,Mapping!$U$3:$W$17,2,FALSE)*D20/10*100</f>
        <v>0</v>
      </c>
      <c r="E21" s="73">
        <f>VLOOKUP(E19,Mapping!$U$3:$W$17,2,FALSE)*E20/10*100</f>
        <v>0</v>
      </c>
      <c r="F21" s="73">
        <f>VLOOKUP(F19,Mapping!$U$3:$W$17,2,FALSE)*F20/10*100</f>
        <v>0</v>
      </c>
      <c r="G21" s="73">
        <f>VLOOKUP(G19,Mapping!$U$3:$W$17,2,FALSE)*G20/10*100</f>
        <v>0</v>
      </c>
      <c r="H21" s="73"/>
      <c r="I21" s="73"/>
      <c r="J21" s="73"/>
      <c r="K21" s="73">
        <f>VLOOKUP(K19,Mapping!$U$1:$X$33,2,FALSE)*NORMDIST(K20,VLOOKUP(K19,Mapping!$U$1:$X$33,3,FALSE),VLOOKUP(K19,Mapping!$U$1:$X$33,4,FALSE),TRUE)*100</f>
        <v>4.3169859990439013E-2</v>
      </c>
      <c r="L21" s="73">
        <f>VLOOKUP(L19,Mapping!$U$1:$X$33,2,FALSE)*NORMDIST(L20,VLOOKUP(L19,Mapping!$U$1:$X$33,3,FALSE),VLOOKUP(L19,Mapping!$U$1:$X$33,4,FALSE),TRUE)*100</f>
        <v>0</v>
      </c>
      <c r="M21" s="73" t="e">
        <f>VLOOKUP(M19,Mapping!$U$1:$X$33,2,FALSE)*NORMDIST(M20*90/U20,VLOOKUP(M19,Mapping!$U$1:$X$33,3,FALSE),VLOOKUP(M19,Mapping!$U$1:$X$33,4,FALSE),TRUE)*100</f>
        <v>#DIV/0!</v>
      </c>
      <c r="N21" s="73">
        <f>VLOOKUP(N19,Mapping!$U$1:$X$33,2,FALSE)*NORMDIST(N20,VLOOKUP(N19,Mapping!$U$1:$X$33,3,FALSE),VLOOKUP(N19,Mapping!$U$1:$X$33,4,FALSE),TRUE)*100</f>
        <v>2.0522634252189381E-9</v>
      </c>
      <c r="O21" s="73" t="e">
        <f>VLOOKUP(O19,Mapping!$U$1:$X$33,2,FALSE)*NORMDIST(O20*90/U20,VLOOKUP(O19,Mapping!$U$1:$X$33,3,FALSE),VLOOKUP(O19,Mapping!$U$1:$X$33,4,FALSE),TRUE)*100</f>
        <v>#DIV/0!</v>
      </c>
      <c r="P21" s="73" t="e">
        <f>VLOOKUP(P19,Mapping!$U$1:$X$33,3,FALSE)*P20*90/U20</f>
        <v>#DIV/0!</v>
      </c>
      <c r="Q21" s="73" t="e">
        <f>VLOOKUP(Q19,Mapping!$U$1:$X$33,3,FALSE)*Q20*90/U20</f>
        <v>#DIV/0!</v>
      </c>
      <c r="R21" s="73" t="e">
        <f>VLOOKUP(R19,Mapping!$U$1:$X$33,2,FALSE)*100-VLOOKUP(R19,Mapping!$U$1:$X$33,3,FALSE)*R20*90/U20</f>
        <v>#DIV/0!</v>
      </c>
      <c r="S21" s="73" t="e">
        <f>VLOOKUP(S19,Mapping!$U$1:$X$33,2,FALSE)*100-VLOOKUP(S19,Mapping!$U$1:$X$33,3,FALSE)*S20*90/U20</f>
        <v>#DIV/0!</v>
      </c>
      <c r="T21" s="73"/>
      <c r="U21" s="73"/>
      <c r="V21" s="73"/>
      <c r="W21" s="73"/>
      <c r="X21" s="73"/>
      <c r="Y21" s="73"/>
    </row>
    <row r="22" spans="1:25" ht="15.75">
      <c r="A22" s="71">
        <v>6</v>
      </c>
      <c r="B22" s="71" t="s">
        <v>127</v>
      </c>
      <c r="C22" s="71" t="s">
        <v>39</v>
      </c>
      <c r="D22" s="71" t="s">
        <v>40</v>
      </c>
      <c r="E22" s="71" t="s">
        <v>41</v>
      </c>
      <c r="F22" s="71" t="s">
        <v>42</v>
      </c>
      <c r="G22" s="71"/>
      <c r="H22" s="71"/>
      <c r="I22" s="71" t="s">
        <v>12</v>
      </c>
      <c r="J22" s="71" t="s">
        <v>13</v>
      </c>
      <c r="K22" s="71" t="s">
        <v>14</v>
      </c>
      <c r="L22" s="71" t="s">
        <v>15</v>
      </c>
      <c r="M22" s="71" t="s">
        <v>16</v>
      </c>
      <c r="N22" s="71" t="s">
        <v>17</v>
      </c>
      <c r="O22" s="71" t="s">
        <v>18</v>
      </c>
      <c r="P22" s="71" t="s">
        <v>19</v>
      </c>
      <c r="Q22" s="71" t="s">
        <v>20</v>
      </c>
      <c r="R22" s="71" t="s">
        <v>21</v>
      </c>
      <c r="S22" s="71" t="s">
        <v>22</v>
      </c>
      <c r="T22" s="71" t="s">
        <v>23</v>
      </c>
      <c r="U22" s="58" t="s">
        <v>23</v>
      </c>
      <c r="V22" s="60"/>
      <c r="W22" s="61"/>
      <c r="X22" s="46"/>
      <c r="Y22" s="62"/>
    </row>
    <row r="23" spans="1:25" ht="15.75">
      <c r="A23" s="71" t="s">
        <v>28</v>
      </c>
      <c r="B23" s="71"/>
      <c r="C23" s="74"/>
      <c r="D23" s="74"/>
      <c r="E23" s="74"/>
      <c r="F23" s="74"/>
      <c r="G23" s="47"/>
      <c r="H23" s="47"/>
      <c r="I23" s="72">
        <f>SUM(C24:H24)/10</f>
        <v>0</v>
      </c>
      <c r="J23" s="75">
        <v>0.6</v>
      </c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59">
        <f>T23/MAX(T23,80)*90</f>
        <v>0</v>
      </c>
      <c r="V23" s="72" t="e">
        <f>(SUM(K24:S24))/10</f>
        <v>#DIV/0!</v>
      </c>
      <c r="W23" s="75">
        <f>1-J23</f>
        <v>0.4</v>
      </c>
      <c r="X23" s="72" t="e">
        <f>I23*J23+V23*W23</f>
        <v>#DIV/0!</v>
      </c>
      <c r="Y23" s="72" t="e">
        <f>ROUND(X23,2)</f>
        <v>#DIV/0!</v>
      </c>
    </row>
    <row r="24" spans="1:25" ht="15.75">
      <c r="A24" s="71" t="s">
        <v>29</v>
      </c>
      <c r="B24" s="71"/>
      <c r="C24" s="73">
        <f>VLOOKUP(C22,Mapping!$Y$1:$AA$17,2,FALSE)*C23/10*100</f>
        <v>0</v>
      </c>
      <c r="D24" s="73">
        <f>VLOOKUP(D22,Mapping!$Y$1:$AA$17,2,FALSE)*D23/10*100</f>
        <v>0</v>
      </c>
      <c r="E24" s="73">
        <f>VLOOKUP(E22,Mapping!$Y$1:$AA$17,2,FALSE)*E23/10*100</f>
        <v>0</v>
      </c>
      <c r="F24" s="73">
        <f>VLOOKUP(F22,Mapping!$Y$1:$AA$17,2,FALSE)*F23/10*100</f>
        <v>0</v>
      </c>
      <c r="G24" s="73"/>
      <c r="H24" s="73"/>
      <c r="I24" s="73"/>
      <c r="J24" s="73"/>
      <c r="K24" s="73">
        <f>VLOOKUP(K22,Mapping!$Y$1:$AB$33,2,FALSE)*NORMDIST(K23,VLOOKUP(K22,Mapping!$Y$1:$AB$33,3,FALSE),VLOOKUP(K22,Mapping!$Y$1:$AB$33,4,FALSE),TRUE)*100</f>
        <v>0.21584929995219507</v>
      </c>
      <c r="L24" s="73"/>
      <c r="M24" s="73" t="e">
        <f>VLOOKUP(M22,Mapping!$Y$1:$AB$33,2,FALSE)*NORMDIST(M23*90/U23,VLOOKUP(M22,Mapping!$Y$1:$AB$33,3,FALSE),VLOOKUP(M22,Mapping!$Y$1:$AB$33,4,FALSE),TRUE)*100</f>
        <v>#DIV/0!</v>
      </c>
      <c r="N24" s="73">
        <f>VLOOKUP(N22,Mapping!$Y$1:$AB$33,2,FALSE)*NORMDIST(N23,VLOOKUP(N22,Mapping!$Y$1:$AB$33,3,FALSE),VLOOKUP(N22,Mapping!$Y$1:$AB$33,4,FALSE),TRUE)*100</f>
        <v>7.6198530241604758E-23</v>
      </c>
      <c r="O24" s="73" t="e">
        <f>VLOOKUP(O22,Mapping!$Y$1:$AB$33,2,FALSE)*NORMDIST(O23*90/U23,VLOOKUP(O22,Mapping!$Y$1:$AB$33,3,FALSE),VLOOKUP(O22,Mapping!$Y$1:$AB$33,4,FALSE),TRUE)*100</f>
        <v>#DIV/0!</v>
      </c>
      <c r="P24" s="73" t="e">
        <f>VLOOKUP(P22,Mapping!$Y$1:$AB$33,3,FALSE)*P23*90/U23</f>
        <v>#DIV/0!</v>
      </c>
      <c r="Q24" s="73" t="e">
        <f>VLOOKUP(Q22,Mapping!$Y$1:$AB$33,3,FALSE)*Q23*90/U23</f>
        <v>#DIV/0!</v>
      </c>
      <c r="R24" s="73" t="e">
        <f>VLOOKUP(R22,Mapping!$Y$1:$AB$33,2,FALSE)*100-VLOOKUP(R22,Mapping!$Y$1:$AB$33,3,FALSE)*R23*90/U23</f>
        <v>#DIV/0!</v>
      </c>
      <c r="S24" s="73" t="e">
        <f>VLOOKUP(S22,Mapping!$Y$1:$AB$33,2,FALSE)*100-VLOOKUP(S22,Mapping!$Y$1:$AB$33,3,FALSE)*S23*90/U23</f>
        <v>#DIV/0!</v>
      </c>
      <c r="T24" s="73"/>
      <c r="U24" s="73"/>
      <c r="V24" s="73"/>
      <c r="W24" s="73"/>
      <c r="X24" s="73"/>
      <c r="Y24" s="73"/>
    </row>
    <row r="25" spans="1:25" ht="15.75">
      <c r="A25" s="71">
        <v>7</v>
      </c>
      <c r="B25" s="71" t="s">
        <v>128</v>
      </c>
      <c r="C25" s="71" t="s">
        <v>44</v>
      </c>
      <c r="D25" s="71" t="s">
        <v>45</v>
      </c>
      <c r="E25" s="71" t="s">
        <v>46</v>
      </c>
      <c r="F25" s="71"/>
      <c r="G25" s="71"/>
      <c r="H25" s="71"/>
      <c r="I25" s="71" t="s">
        <v>12</v>
      </c>
      <c r="J25" s="71" t="s">
        <v>13</v>
      </c>
      <c r="K25" s="71" t="s">
        <v>47</v>
      </c>
      <c r="L25" s="71" t="s">
        <v>15</v>
      </c>
      <c r="M25" s="71" t="s">
        <v>48</v>
      </c>
      <c r="N25" s="71" t="s">
        <v>17</v>
      </c>
      <c r="O25" s="71"/>
      <c r="P25" s="71"/>
      <c r="Q25" s="71" t="s">
        <v>49</v>
      </c>
      <c r="R25" s="71" t="s">
        <v>21</v>
      </c>
      <c r="S25" s="71"/>
      <c r="T25" s="71" t="s">
        <v>23</v>
      </c>
      <c r="U25" s="58" t="s">
        <v>23</v>
      </c>
      <c r="V25" s="60"/>
      <c r="W25" s="61"/>
      <c r="X25" s="46"/>
      <c r="Y25" s="62"/>
    </row>
    <row r="26" spans="1:25" ht="15.75">
      <c r="A26" s="71" t="s">
        <v>28</v>
      </c>
      <c r="B26" s="71"/>
      <c r="C26" s="74"/>
      <c r="D26" s="74"/>
      <c r="E26" s="74"/>
      <c r="F26" s="47"/>
      <c r="G26" s="47"/>
      <c r="H26" s="47"/>
      <c r="I26" s="72">
        <f>SUM(C27:H27)/10</f>
        <v>0</v>
      </c>
      <c r="J26" s="75">
        <v>0.6</v>
      </c>
      <c r="K26" s="74"/>
      <c r="L26" s="74"/>
      <c r="M26" s="74"/>
      <c r="N26" s="74"/>
      <c r="O26" s="47"/>
      <c r="P26" s="74"/>
      <c r="Q26" s="74"/>
      <c r="R26" s="74"/>
      <c r="S26" s="74"/>
      <c r="T26" s="74"/>
      <c r="U26" s="59">
        <f>T26/MAX(T26,80)*90</f>
        <v>0</v>
      </c>
      <c r="V26" s="72" t="e">
        <f>(SUM(K27:R27))/10</f>
        <v>#DIV/0!</v>
      </c>
      <c r="W26" s="75">
        <f>1-J26</f>
        <v>0.4</v>
      </c>
      <c r="X26" s="72" t="e">
        <f>I26*J26+V26*W26</f>
        <v>#DIV/0!</v>
      </c>
      <c r="Y26" s="72" t="e">
        <f>ROUND(X26,2)</f>
        <v>#DIV/0!</v>
      </c>
    </row>
    <row r="27" spans="1:25" ht="15.75">
      <c r="A27" s="71" t="s">
        <v>29</v>
      </c>
      <c r="B27" s="71"/>
      <c r="C27" s="73">
        <f>VLOOKUP(C25,Mapping!$AC$1:$AE$16,2,FALSE)*C26/10*100</f>
        <v>0</v>
      </c>
      <c r="D27" s="73">
        <f>VLOOKUP(D25,Mapping!$AC$1:$AE$16,2,FALSE)*D26/10*100</f>
        <v>0</v>
      </c>
      <c r="E27" s="73">
        <f>VLOOKUP(E25,Mapping!$AC$1:$AE$16,2,FALSE)*E26/10*100</f>
        <v>0</v>
      </c>
      <c r="F27" s="73"/>
      <c r="G27" s="73"/>
      <c r="H27" s="73"/>
      <c r="I27" s="73"/>
      <c r="J27" s="73"/>
      <c r="K27" s="73" t="e">
        <f>VLOOKUP(K25,Mapping!$AC$1:$AF$33,2,FALSE)*NORMDIST(K26*90/U26,VLOOKUP(K25,Mapping!$AC$1:$AF$33,3,FALSE),VLOOKUP(K25,Mapping!$AC$1:$AF$33,4,FALSE),TRUE)*100</f>
        <v>#DIV/0!</v>
      </c>
      <c r="L27" s="73"/>
      <c r="M27" s="73" t="e">
        <f>VLOOKUP(M25,Mapping!$AC$1:$AF$33,2,FALSE)*NORMDIST(M26*90/U26,VLOOKUP(M25,Mapping!$AC$1:$AF$33,3,FALSE),VLOOKUP(M25,Mapping!$AC$1:$AF$33,4,FALSE),TRUE)*100</f>
        <v>#DIV/0!</v>
      </c>
      <c r="N27" s="73">
        <f>VLOOKUP(N25,Mapping!$AC$1:$AF$18,2,FALSE)*NORMDIST(N26,VLOOKUP(N25,Mapping!$AC$1:$AF$18,3,FALSE),VLOOKUP(N25,Mapping!$AC$1:$AF$18,4,FALSE),TRUE)*100</f>
        <v>1.1616444668593174E-2</v>
      </c>
      <c r="O27" s="73"/>
      <c r="P27" s="73"/>
      <c r="Q27" s="73" t="e">
        <f>VLOOKUP(Q25,Mapping!$AC$1:$AF$33,2,FALSE)*NORMDIST(Q26*90/U26,VLOOKUP(Q25,Mapping!$AC$1:$AF$33,3,FALSE),VLOOKUP(Q25,Mapping!$AC$1:$AF$33,4,FALSE),TRUE)*100</f>
        <v>#DIV/0!</v>
      </c>
      <c r="R27" s="73" t="e">
        <f>VLOOKUP(R25,Mapping!$AC$1:$AF$33,2,FALSE)*100-VLOOKUP(R25,Mapping!$AC$1:$AF$33,3,FALSE)*R26*90/U23</f>
        <v>#DIV/0!</v>
      </c>
      <c r="S27" s="73"/>
      <c r="T27" s="73"/>
      <c r="U27" s="73"/>
      <c r="V27" s="73"/>
      <c r="W27" s="73"/>
      <c r="X27" s="73"/>
      <c r="Y27" s="73"/>
    </row>
    <row r="28" spans="1:25">
      <c r="A28" s="48"/>
      <c r="B28" s="51"/>
      <c r="C28" s="49"/>
      <c r="D28" s="49"/>
      <c r="E28" s="49"/>
      <c r="F28" s="49"/>
      <c r="G28" s="49"/>
      <c r="H28" s="49"/>
      <c r="I28" s="49"/>
      <c r="J28" s="50"/>
      <c r="K28" s="48"/>
      <c r="L28" s="51"/>
      <c r="M28" s="49"/>
      <c r="N28" s="49"/>
      <c r="O28" s="49"/>
      <c r="P28" s="49"/>
      <c r="Q28" s="49"/>
      <c r="R28" s="63"/>
      <c r="S28" s="64"/>
      <c r="T28" s="64"/>
      <c r="U28" s="65"/>
      <c r="V28" s="66"/>
      <c r="W28" s="67"/>
      <c r="X28" s="67"/>
      <c r="Y28" s="63"/>
    </row>
    <row r="29" spans="1:25" ht="15.7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56"/>
      <c r="V29" s="12"/>
      <c r="W29" s="12"/>
      <c r="X29" s="12"/>
      <c r="Y29" s="12"/>
    </row>
    <row r="30" spans="1:25" ht="15.7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56"/>
      <c r="V30" s="12"/>
      <c r="W30" s="12"/>
      <c r="X30" s="12"/>
      <c r="Y30" s="12"/>
    </row>
    <row r="31" spans="1:25" ht="15.75">
      <c r="H31" s="12"/>
      <c r="U31" s="68"/>
    </row>
    <row r="33" s="70" customFormat="1"/>
    <row r="34" s="70" customFormat="1"/>
    <row r="35" s="70" customFormat="1"/>
  </sheetData>
  <mergeCells count="6">
    <mergeCell ref="A2:J2"/>
    <mergeCell ref="K2:O2"/>
    <mergeCell ref="P2:R2"/>
    <mergeCell ref="C3:J3"/>
    <mergeCell ref="K3:O3"/>
    <mergeCell ref="P3:R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zoomScaleSheetLayoutView="100" workbookViewId="0">
      <selection activeCell="D110" sqref="D110"/>
    </sheetView>
  </sheetViews>
  <sheetFormatPr defaultColWidth="8.625" defaultRowHeight="15.75"/>
  <cols>
    <col min="1" max="2" width="13.5" style="19" customWidth="1"/>
    <col min="3" max="3" width="21.625" style="19" customWidth="1"/>
    <col min="4" max="4" width="14.625" style="19" customWidth="1"/>
    <col min="5" max="5" width="14.375" style="19" customWidth="1"/>
    <col min="6" max="6" width="13.625" style="19" customWidth="1"/>
    <col min="7" max="7" width="17.375" style="19" customWidth="1"/>
    <col min="8" max="16384" width="8.625" style="19"/>
  </cols>
  <sheetData>
    <row r="1" spans="1:10" s="17" customFormat="1">
      <c r="A1" s="17" t="s">
        <v>51</v>
      </c>
      <c r="B1" s="20" t="s">
        <v>52</v>
      </c>
      <c r="D1" s="20" t="s">
        <v>53</v>
      </c>
      <c r="E1" s="20" t="s">
        <v>54</v>
      </c>
    </row>
    <row r="2" spans="1:10">
      <c r="A2" s="21" t="e">
        <f>Sheet1!#REF!</f>
        <v>#REF!</v>
      </c>
      <c r="B2" s="21" t="e">
        <f>Sheet1!#REF!</f>
        <v>#REF!</v>
      </c>
      <c r="C2" s="21" t="e">
        <f>Sheet1!#REF!</f>
        <v>#REF!</v>
      </c>
      <c r="D2" s="21" t="e">
        <f>Sheet1!#REF!</f>
        <v>#REF!</v>
      </c>
      <c r="E2" s="21" t="e">
        <f>Sheet1!#REF!</f>
        <v>#REF!</v>
      </c>
      <c r="F2" s="21" t="e">
        <f>Sheet1!#REF!</f>
        <v>#REF!</v>
      </c>
      <c r="G2" s="22" t="e">
        <f>Sheet1!#REF!</f>
        <v>#REF!</v>
      </c>
    </row>
    <row r="3" spans="1:10" s="18" customFormat="1">
      <c r="A3" s="23" t="s">
        <v>55</v>
      </c>
      <c r="B3" s="24" t="e">
        <f>VLOOKUP(B2,Mapping!$A$26:$B$42,2,FALSE)</f>
        <v>#REF!</v>
      </c>
      <c r="C3" s="24" t="e">
        <f>VLOOKUP(C2,Mapping!$A$26:$B$42,2,FALSE)</f>
        <v>#REF!</v>
      </c>
      <c r="D3" s="24" t="e">
        <f>VLOOKUP(D2,Mapping!$A$26:$B$42,2,FALSE)</f>
        <v>#REF!</v>
      </c>
      <c r="E3" s="24" t="e">
        <f>VLOOKUP(E2,Mapping!$A$26:$B$42,2,FALSE)</f>
        <v>#REF!</v>
      </c>
      <c r="F3" s="24" t="e">
        <f>VLOOKUP(F2,Mapping!$A$26:$B$42,2,FALSE)</f>
        <v>#REF!</v>
      </c>
      <c r="G3" s="25" t="e">
        <f>VLOOKUP(G2,Mapping!$A$26:$B$42,2,FALSE)</f>
        <v>#REF!</v>
      </c>
      <c r="I3" s="32" t="s">
        <v>56</v>
      </c>
      <c r="J3" s="33" t="s">
        <v>57</v>
      </c>
    </row>
    <row r="4" spans="1:10">
      <c r="A4" s="21" t="str">
        <f>VLOOKUP("打分人1",$I$3:$J$11,2,FALSE)</f>
        <v>Kmalone</v>
      </c>
      <c r="B4" s="26">
        <v>7.5</v>
      </c>
      <c r="C4" s="26">
        <v>8</v>
      </c>
      <c r="D4" s="26">
        <v>7</v>
      </c>
      <c r="E4" s="26">
        <v>7.5</v>
      </c>
      <c r="F4" s="26">
        <v>7</v>
      </c>
      <c r="G4" s="27">
        <v>8</v>
      </c>
      <c r="I4" s="34" t="s">
        <v>58</v>
      </c>
      <c r="J4" s="35" t="s">
        <v>59</v>
      </c>
    </row>
    <row r="5" spans="1:10">
      <c r="A5" s="21" t="str">
        <f>VLOOKUP("打分人2",$I$3:$J$11,2,FALSE)</f>
        <v>高密侯</v>
      </c>
      <c r="B5" s="28">
        <v>7</v>
      </c>
      <c r="C5" s="28">
        <v>7.5</v>
      </c>
      <c r="D5" s="28">
        <v>8</v>
      </c>
      <c r="E5" s="28">
        <v>7.5</v>
      </c>
      <c r="F5" s="28">
        <v>7.5</v>
      </c>
      <c r="G5" s="29">
        <v>8</v>
      </c>
      <c r="I5" s="34" t="s">
        <v>60</v>
      </c>
      <c r="J5" s="36" t="s">
        <v>61</v>
      </c>
    </row>
    <row r="6" spans="1:10">
      <c r="A6" s="21" t="str">
        <f>VLOOKUP("打分人3",$I$3:$J$11,2,FALSE)</f>
        <v>zsxyz</v>
      </c>
      <c r="B6" s="28">
        <v>7</v>
      </c>
      <c r="C6" s="28">
        <v>7.5</v>
      </c>
      <c r="D6" s="28">
        <v>7.5</v>
      </c>
      <c r="E6" s="28">
        <v>7.5</v>
      </c>
      <c r="F6" s="28">
        <v>7.5</v>
      </c>
      <c r="G6" s="28">
        <v>8</v>
      </c>
      <c r="I6" s="34" t="s">
        <v>62</v>
      </c>
      <c r="J6" s="36" t="s">
        <v>63</v>
      </c>
    </row>
    <row r="7" spans="1:10">
      <c r="A7" s="21" t="str">
        <f>VLOOKUP("打分人4",$I$3:$J$11,2,FALSE)</f>
        <v>鸡队</v>
      </c>
      <c r="B7" s="28">
        <v>6.5</v>
      </c>
      <c r="C7" s="28">
        <v>7</v>
      </c>
      <c r="D7" s="28">
        <v>7.5</v>
      </c>
      <c r="E7" s="28">
        <v>7</v>
      </c>
      <c r="F7" s="28">
        <v>7.5</v>
      </c>
      <c r="G7" s="28">
        <v>8</v>
      </c>
      <c r="I7" s="34" t="s">
        <v>64</v>
      </c>
      <c r="J7" s="37" t="s">
        <v>65</v>
      </c>
    </row>
    <row r="8" spans="1:10">
      <c r="A8" s="21" t="str">
        <f>VLOOKUP("打分人5",$I$3:$J$11,2,FALSE)</f>
        <v>alanapril</v>
      </c>
      <c r="B8" s="26">
        <v>6.5</v>
      </c>
      <c r="C8" s="26">
        <v>7.5</v>
      </c>
      <c r="D8" s="26">
        <v>8</v>
      </c>
      <c r="E8" s="26">
        <v>7.5</v>
      </c>
      <c r="F8" s="26">
        <v>7.5</v>
      </c>
      <c r="G8" s="27">
        <v>8</v>
      </c>
      <c r="I8" s="34" t="s">
        <v>66</v>
      </c>
      <c r="J8" s="37" t="s">
        <v>67</v>
      </c>
    </row>
    <row r="9" spans="1:10">
      <c r="A9" s="21" t="str">
        <f>VLOOKUP("打分人6",$I$3:$J$11,2,FALSE)</f>
        <v>Nino</v>
      </c>
      <c r="B9" s="26">
        <v>7</v>
      </c>
      <c r="C9" s="26">
        <v>7.5</v>
      </c>
      <c r="D9" s="26">
        <v>7.5</v>
      </c>
      <c r="E9" s="26">
        <v>7.5</v>
      </c>
      <c r="F9" s="26">
        <v>7.5</v>
      </c>
      <c r="G9" s="27">
        <v>8</v>
      </c>
      <c r="I9" s="34" t="s">
        <v>68</v>
      </c>
      <c r="J9" s="37" t="s">
        <v>69</v>
      </c>
    </row>
    <row r="10" spans="1:10">
      <c r="A10" s="21" t="str">
        <f>VLOOKUP("打分人7",$I$3:$J$11,2,FALSE)</f>
        <v>无弦</v>
      </c>
      <c r="B10" s="26">
        <v>7.5</v>
      </c>
      <c r="C10" s="26">
        <v>7.5</v>
      </c>
      <c r="D10" s="26">
        <v>8</v>
      </c>
      <c r="E10" s="26">
        <v>7.5</v>
      </c>
      <c r="F10" s="26">
        <v>7.5</v>
      </c>
      <c r="G10" s="27">
        <v>8</v>
      </c>
      <c r="I10" s="34" t="s">
        <v>70</v>
      </c>
      <c r="J10" s="35" t="s">
        <v>71</v>
      </c>
    </row>
    <row r="11" spans="1:10">
      <c r="A11" s="21">
        <f>VLOOKUP("打分人8",$I$3:$J$11,2,FALSE)</f>
        <v>0</v>
      </c>
      <c r="B11" s="26"/>
      <c r="C11" s="26"/>
      <c r="D11" s="26"/>
      <c r="E11" s="26"/>
      <c r="F11" s="26"/>
      <c r="G11" s="27"/>
      <c r="I11" s="38" t="s">
        <v>72</v>
      </c>
      <c r="J11" s="39"/>
    </row>
    <row r="12" spans="1:10">
      <c r="A12" s="21" t="e">
        <f>Sheet1!#REF!</f>
        <v>#REF!</v>
      </c>
      <c r="B12" s="21" t="e">
        <f>Sheet1!#REF!</f>
        <v>#REF!</v>
      </c>
      <c r="C12" s="21" t="e">
        <f>Sheet1!#REF!</f>
        <v>#REF!</v>
      </c>
      <c r="D12" s="21" t="e">
        <f>Sheet1!#REF!</f>
        <v>#REF!</v>
      </c>
      <c r="E12" s="21" t="e">
        <f>Sheet1!#REF!</f>
        <v>#REF!</v>
      </c>
      <c r="F12" s="21" t="e">
        <f>Sheet1!#REF!</f>
        <v>#REF!</v>
      </c>
      <c r="G12" s="22" t="e">
        <f>Sheet1!#REF!</f>
        <v>#REF!</v>
      </c>
    </row>
    <row r="13" spans="1:10">
      <c r="A13" s="21" t="s">
        <v>55</v>
      </c>
      <c r="B13" s="24" t="e">
        <f>VLOOKUP(B12,Mapping!$A$26:$B$42,2,FALSE)</f>
        <v>#REF!</v>
      </c>
      <c r="C13" s="24" t="e">
        <f>VLOOKUP(C12,Mapping!$A$26:$B$42,2,FALSE)</f>
        <v>#REF!</v>
      </c>
      <c r="D13" s="24" t="e">
        <f>VLOOKUP(D12,Mapping!$A$26:$B$42,2,FALSE)</f>
        <v>#REF!</v>
      </c>
      <c r="E13" s="24" t="e">
        <f>VLOOKUP(E12,Mapping!$A$26:$B$42,2,FALSE)</f>
        <v>#REF!</v>
      </c>
      <c r="F13" s="24" t="e">
        <f>VLOOKUP(F12,Mapping!$A$26:$B$42,2,FALSE)</f>
        <v>#REF!</v>
      </c>
      <c r="G13" s="25" t="e">
        <f>VLOOKUP(G12,Mapping!$A$26:$B$42,2,FALSE)</f>
        <v>#REF!</v>
      </c>
    </row>
    <row r="14" spans="1:10">
      <c r="A14" s="21" t="str">
        <f>VLOOKUP("打分人1",$I$3:$J$11,2,FALSE)</f>
        <v>Kmalone</v>
      </c>
      <c r="B14" s="26">
        <v>7.5</v>
      </c>
      <c r="C14" s="26">
        <v>7.5</v>
      </c>
      <c r="D14" s="26">
        <v>7</v>
      </c>
      <c r="E14" s="26">
        <v>7.5</v>
      </c>
      <c r="F14" s="26">
        <v>7.5</v>
      </c>
      <c r="G14" s="27">
        <v>8</v>
      </c>
    </row>
    <row r="15" spans="1:10">
      <c r="A15" s="21" t="str">
        <f>VLOOKUP("打分人2",$I$3:$J$11,2,FALSE)</f>
        <v>高密侯</v>
      </c>
      <c r="B15" s="28">
        <v>8</v>
      </c>
      <c r="C15" s="28">
        <v>8</v>
      </c>
      <c r="D15" s="28">
        <v>7</v>
      </c>
      <c r="E15" s="28">
        <v>7.5</v>
      </c>
      <c r="F15" s="28">
        <v>7.5</v>
      </c>
      <c r="G15" s="29">
        <v>8</v>
      </c>
    </row>
    <row r="16" spans="1:10">
      <c r="A16" s="21" t="str">
        <f>VLOOKUP("打分人3",$I$3:$J$11,2,FALSE)</f>
        <v>zsxyz</v>
      </c>
      <c r="B16" s="30">
        <v>7.5</v>
      </c>
      <c r="C16" s="30">
        <v>7.5</v>
      </c>
      <c r="D16" s="30">
        <v>7</v>
      </c>
      <c r="E16" s="30">
        <v>7</v>
      </c>
      <c r="F16" s="30">
        <v>7.5</v>
      </c>
      <c r="G16" s="30">
        <v>7.5</v>
      </c>
    </row>
    <row r="17" spans="1:7">
      <c r="A17" s="21" t="str">
        <f>VLOOKUP("打分人4",$I$3:$J$11,2,FALSE)</f>
        <v>鸡队</v>
      </c>
      <c r="B17" s="30">
        <v>7</v>
      </c>
      <c r="C17" s="30">
        <v>7.5</v>
      </c>
      <c r="D17" s="30">
        <v>6.5</v>
      </c>
      <c r="E17" s="30">
        <v>8</v>
      </c>
      <c r="F17" s="30">
        <v>7.5</v>
      </c>
      <c r="G17" s="30">
        <v>7.5</v>
      </c>
    </row>
    <row r="18" spans="1:7">
      <c r="A18" s="21" t="str">
        <f>VLOOKUP("打分人5",$I$3:$J$11,2,FALSE)</f>
        <v>alanapril</v>
      </c>
      <c r="B18" s="26">
        <v>8</v>
      </c>
      <c r="C18" s="26">
        <v>7.5</v>
      </c>
      <c r="D18" s="26">
        <v>7</v>
      </c>
      <c r="E18" s="26">
        <v>7</v>
      </c>
      <c r="F18" s="26">
        <v>7.5</v>
      </c>
      <c r="G18" s="27">
        <v>8</v>
      </c>
    </row>
    <row r="19" spans="1:7">
      <c r="A19" s="21" t="str">
        <f>VLOOKUP("打分人6",$I$3:$J$11,2,FALSE)</f>
        <v>Nino</v>
      </c>
      <c r="B19" s="26">
        <v>7.5</v>
      </c>
      <c r="C19" s="26">
        <v>8</v>
      </c>
      <c r="D19" s="26">
        <v>7</v>
      </c>
      <c r="E19" s="26">
        <v>7.5</v>
      </c>
      <c r="F19" s="26">
        <v>7.5</v>
      </c>
      <c r="G19" s="27">
        <v>7.5</v>
      </c>
    </row>
    <row r="20" spans="1:7">
      <c r="A20" s="21" t="str">
        <f>VLOOKUP("打分人7",$I$3:$J$11,2,FALSE)</f>
        <v>无弦</v>
      </c>
      <c r="B20" s="26">
        <v>7</v>
      </c>
      <c r="C20" s="26">
        <v>7.5</v>
      </c>
      <c r="D20" s="26">
        <v>7</v>
      </c>
      <c r="E20" s="26">
        <v>7</v>
      </c>
      <c r="F20" s="26">
        <v>7.5</v>
      </c>
      <c r="G20" s="27">
        <v>7.5</v>
      </c>
    </row>
    <row r="21" spans="1:7">
      <c r="A21" s="21">
        <f>VLOOKUP("打分人8",$I$3:$J$11,2,FALSE)</f>
        <v>0</v>
      </c>
      <c r="B21" s="26"/>
      <c r="C21" s="26"/>
      <c r="D21" s="26"/>
      <c r="E21" s="26"/>
      <c r="F21" s="26"/>
      <c r="G21" s="27"/>
    </row>
    <row r="22" spans="1:7">
      <c r="A22" s="21" t="e">
        <f>Sheet1!#REF!</f>
        <v>#REF!</v>
      </c>
      <c r="B22" s="21" t="e">
        <f>Sheet1!#REF!</f>
        <v>#REF!</v>
      </c>
      <c r="C22" s="21" t="e">
        <f>Sheet1!#REF!</f>
        <v>#REF!</v>
      </c>
      <c r="D22" s="21" t="e">
        <f>Sheet1!#REF!</f>
        <v>#REF!</v>
      </c>
      <c r="E22" s="21" t="e">
        <f>Sheet1!#REF!</f>
        <v>#REF!</v>
      </c>
      <c r="F22" s="21" t="e">
        <f>Sheet1!#REF!</f>
        <v>#REF!</v>
      </c>
      <c r="G22" s="22" t="e">
        <f>Sheet1!#REF!</f>
        <v>#REF!</v>
      </c>
    </row>
    <row r="23" spans="1:7">
      <c r="A23" s="21" t="s">
        <v>55</v>
      </c>
      <c r="B23" s="24" t="e">
        <f>VLOOKUP(B22,Mapping!$A$26:$B$42,2,FALSE)</f>
        <v>#REF!</v>
      </c>
      <c r="C23" s="24" t="e">
        <f>VLOOKUP(C22,Mapping!$A$26:$B$42,2,FALSE)</f>
        <v>#REF!</v>
      </c>
      <c r="D23" s="24" t="e">
        <f>VLOOKUP(D22,Mapping!$A$26:$B$42,2,FALSE)</f>
        <v>#REF!</v>
      </c>
      <c r="E23" s="24" t="e">
        <f>VLOOKUP(E22,Mapping!$A$26:$B$42,2,FALSE)</f>
        <v>#REF!</v>
      </c>
      <c r="F23" s="24" t="e">
        <f>VLOOKUP(F22,Mapping!$A$26:$B$42,2,FALSE)</f>
        <v>#REF!</v>
      </c>
      <c r="G23" s="25" t="e">
        <f>VLOOKUP(G22,Mapping!$A$26:$B$42,2,FALSE)</f>
        <v>#REF!</v>
      </c>
    </row>
    <row r="24" spans="1:7">
      <c r="A24" s="21" t="str">
        <f>VLOOKUP("打分人1",$I$3:$J$11,2,FALSE)</f>
        <v>Kmalone</v>
      </c>
      <c r="B24" s="26">
        <v>7.5</v>
      </c>
      <c r="C24" s="26">
        <v>7.5</v>
      </c>
      <c r="D24" s="26">
        <v>7</v>
      </c>
      <c r="E24" s="26">
        <v>7.5</v>
      </c>
      <c r="F24" s="26">
        <v>8</v>
      </c>
      <c r="G24" s="27">
        <v>7</v>
      </c>
    </row>
    <row r="25" spans="1:7">
      <c r="A25" s="21" t="str">
        <f>VLOOKUP("打分人2",$I$3:$J$11,2,FALSE)</f>
        <v>高密侯</v>
      </c>
      <c r="B25" s="28">
        <v>7</v>
      </c>
      <c r="C25" s="28">
        <v>8</v>
      </c>
      <c r="D25" s="28">
        <v>7</v>
      </c>
      <c r="E25" s="28">
        <v>7.5</v>
      </c>
      <c r="F25" s="28">
        <v>7.5</v>
      </c>
      <c r="G25" s="29">
        <v>7</v>
      </c>
    </row>
    <row r="26" spans="1:7">
      <c r="A26" s="21" t="str">
        <f>VLOOKUP("打分人3",$I$3:$J$11,2,FALSE)</f>
        <v>zsxyz</v>
      </c>
      <c r="B26" s="30">
        <v>7</v>
      </c>
      <c r="C26" s="30">
        <v>7.5</v>
      </c>
      <c r="D26" s="30">
        <v>7</v>
      </c>
      <c r="E26" s="30">
        <v>7</v>
      </c>
      <c r="F26" s="30">
        <v>7.5</v>
      </c>
      <c r="G26" s="31">
        <v>7</v>
      </c>
    </row>
    <row r="27" spans="1:7">
      <c r="A27" s="21" t="str">
        <f>VLOOKUP("打分人4",$I$3:$J$11,2,FALSE)</f>
        <v>鸡队</v>
      </c>
      <c r="B27" s="30">
        <v>7.5</v>
      </c>
      <c r="C27" s="30">
        <v>7.5</v>
      </c>
      <c r="D27" s="30">
        <v>7</v>
      </c>
      <c r="E27" s="30">
        <v>7.5</v>
      </c>
      <c r="F27" s="30">
        <v>7.5</v>
      </c>
      <c r="G27" s="31">
        <v>7</v>
      </c>
    </row>
    <row r="28" spans="1:7">
      <c r="A28" s="21" t="str">
        <f>VLOOKUP("打分人5",$I$3:$J$11,2,FALSE)</f>
        <v>alanapril</v>
      </c>
      <c r="B28" s="26">
        <v>7.5</v>
      </c>
      <c r="C28" s="26">
        <v>7.5</v>
      </c>
      <c r="D28" s="26">
        <v>7</v>
      </c>
      <c r="E28" s="26">
        <v>7</v>
      </c>
      <c r="F28" s="26">
        <v>7.5</v>
      </c>
      <c r="G28" s="27">
        <v>7</v>
      </c>
    </row>
    <row r="29" spans="1:7">
      <c r="A29" s="21" t="str">
        <f>VLOOKUP("打分人6",$I$3:$J$11,2,FALSE)</f>
        <v>Nino</v>
      </c>
      <c r="B29" s="26">
        <v>7.5</v>
      </c>
      <c r="C29" s="26">
        <v>7.5</v>
      </c>
      <c r="D29" s="26">
        <v>7</v>
      </c>
      <c r="E29" s="26">
        <v>7</v>
      </c>
      <c r="F29" s="26">
        <v>7.5</v>
      </c>
      <c r="G29" s="27">
        <v>7</v>
      </c>
    </row>
    <row r="30" spans="1:7">
      <c r="A30" s="21" t="str">
        <f>VLOOKUP("打分人7",$I$3:$J$11,2,FALSE)</f>
        <v>无弦</v>
      </c>
      <c r="B30" s="26">
        <v>7.5</v>
      </c>
      <c r="C30" s="26">
        <v>7.5</v>
      </c>
      <c r="D30" s="26">
        <v>7</v>
      </c>
      <c r="E30" s="26">
        <v>7.5</v>
      </c>
      <c r="F30" s="26">
        <v>7.5</v>
      </c>
      <c r="G30" s="27">
        <v>7</v>
      </c>
    </row>
    <row r="31" spans="1:7">
      <c r="A31" s="21">
        <f>VLOOKUP("打分人8",$I$3:$J$11,2,FALSE)</f>
        <v>0</v>
      </c>
      <c r="B31" s="26"/>
      <c r="C31" s="26"/>
      <c r="D31" s="26"/>
      <c r="E31" s="26"/>
      <c r="F31" s="26"/>
      <c r="G31" s="27"/>
    </row>
    <row r="32" spans="1:7">
      <c r="A32" s="21" t="e">
        <f>Sheet1!#REF!</f>
        <v>#REF!</v>
      </c>
      <c r="B32" s="21" t="e">
        <f>Sheet1!#REF!</f>
        <v>#REF!</v>
      </c>
      <c r="C32" s="21" t="e">
        <f>Sheet1!#REF!</f>
        <v>#REF!</v>
      </c>
      <c r="D32" s="21" t="e">
        <f>Sheet1!#REF!</f>
        <v>#REF!</v>
      </c>
      <c r="E32" s="21" t="e">
        <f>Sheet1!#REF!</f>
        <v>#REF!</v>
      </c>
      <c r="F32" s="21" t="e">
        <f>Sheet1!#REF!</f>
        <v>#REF!</v>
      </c>
      <c r="G32" s="22" t="e">
        <f>Sheet1!#REF!</f>
        <v>#REF!</v>
      </c>
    </row>
    <row r="33" spans="1:7" s="18" customFormat="1">
      <c r="A33" s="23" t="s">
        <v>55</v>
      </c>
      <c r="B33" s="24" t="e">
        <f>VLOOKUP(B32,Mapping!$A$26:$B$42,2,FALSE)</f>
        <v>#REF!</v>
      </c>
      <c r="C33" s="24" t="e">
        <f>VLOOKUP(C32,Mapping!$A$26:$B$42,2,FALSE)</f>
        <v>#REF!</v>
      </c>
      <c r="D33" s="24" t="e">
        <f>VLOOKUP(D32,Mapping!$A$26:$B$42,2,FALSE)</f>
        <v>#REF!</v>
      </c>
      <c r="E33" s="24" t="e">
        <f>VLOOKUP(E32,Mapping!$A$26:$B$42,2,FALSE)</f>
        <v>#REF!</v>
      </c>
      <c r="F33" s="24" t="e">
        <f>VLOOKUP(F32,Mapping!$A$26:$B$42,2,FALSE)</f>
        <v>#REF!</v>
      </c>
      <c r="G33" s="25" t="e">
        <f>VLOOKUP(G32,Mapping!$A$26:$B$42,2,FALSE)</f>
        <v>#REF!</v>
      </c>
    </row>
    <row r="34" spans="1:7">
      <c r="A34" s="21" t="str">
        <f>VLOOKUP("打分人1",$I$3:$J$11,2,FALSE)</f>
        <v>Kmalone</v>
      </c>
      <c r="B34" s="26">
        <v>7.5</v>
      </c>
      <c r="C34" s="26">
        <v>7</v>
      </c>
      <c r="D34" s="26">
        <v>7.5</v>
      </c>
      <c r="E34" s="26">
        <v>8</v>
      </c>
      <c r="F34" s="26">
        <v>8</v>
      </c>
      <c r="G34" s="27"/>
    </row>
    <row r="35" spans="1:7">
      <c r="A35" s="21" t="str">
        <f>VLOOKUP("打分人2",$I$3:$J$11,2,FALSE)</f>
        <v>高密侯</v>
      </c>
      <c r="B35" s="28">
        <v>8</v>
      </c>
      <c r="C35" s="28">
        <v>7.5</v>
      </c>
      <c r="D35" s="28">
        <v>7.5</v>
      </c>
      <c r="E35" s="28">
        <v>7.5</v>
      </c>
      <c r="F35" s="28">
        <v>8</v>
      </c>
      <c r="G35" s="27"/>
    </row>
    <row r="36" spans="1:7">
      <c r="A36" s="21" t="str">
        <f>VLOOKUP("打分人3",$I$3:$J$11,2,FALSE)</f>
        <v>zsxyz</v>
      </c>
      <c r="B36" s="30">
        <v>7.5</v>
      </c>
      <c r="C36" s="30">
        <v>7</v>
      </c>
      <c r="D36" s="30">
        <v>7.5</v>
      </c>
      <c r="E36" s="30">
        <v>7.5</v>
      </c>
      <c r="F36" s="30">
        <v>7.5</v>
      </c>
      <c r="G36" s="27"/>
    </row>
    <row r="37" spans="1:7">
      <c r="A37" s="21" t="str">
        <f>VLOOKUP("打分人4",$I$3:$J$11,2,FALSE)</f>
        <v>鸡队</v>
      </c>
      <c r="B37" s="30">
        <v>8</v>
      </c>
      <c r="C37" s="30">
        <v>7</v>
      </c>
      <c r="D37" s="30">
        <v>7.5</v>
      </c>
      <c r="E37" s="30">
        <v>7.5</v>
      </c>
      <c r="F37" s="30">
        <v>8</v>
      </c>
      <c r="G37" s="27"/>
    </row>
    <row r="38" spans="1:7">
      <c r="A38" s="21" t="str">
        <f>VLOOKUP("打分人5",$I$3:$J$11,2,FALSE)</f>
        <v>alanapril</v>
      </c>
      <c r="B38" s="26">
        <v>8</v>
      </c>
      <c r="C38" s="26">
        <v>7</v>
      </c>
      <c r="D38" s="26">
        <v>7.5</v>
      </c>
      <c r="E38" s="26">
        <v>7.5</v>
      </c>
      <c r="F38" s="26">
        <v>8</v>
      </c>
      <c r="G38" s="27"/>
    </row>
    <row r="39" spans="1:7">
      <c r="A39" s="21" t="str">
        <f>VLOOKUP("打分人6",$I$3:$J$11,2,FALSE)</f>
        <v>Nino</v>
      </c>
      <c r="B39" s="26">
        <v>8</v>
      </c>
      <c r="C39" s="19">
        <v>7</v>
      </c>
      <c r="D39" s="26">
        <v>7.5</v>
      </c>
      <c r="E39" s="26">
        <v>7.5</v>
      </c>
      <c r="F39" s="26">
        <v>8</v>
      </c>
      <c r="G39" s="27"/>
    </row>
    <row r="40" spans="1:7">
      <c r="A40" s="21" t="str">
        <f>VLOOKUP("打分人7",$I$3:$J$11,2,FALSE)</f>
        <v>无弦</v>
      </c>
      <c r="B40" s="26">
        <v>8</v>
      </c>
      <c r="C40" s="26">
        <v>7.5</v>
      </c>
      <c r="D40" s="26">
        <v>7.5</v>
      </c>
      <c r="E40" s="26">
        <v>7.5</v>
      </c>
      <c r="F40" s="26">
        <v>8</v>
      </c>
      <c r="G40" s="27"/>
    </row>
    <row r="41" spans="1:7">
      <c r="A41" s="21">
        <f>VLOOKUP("打分人8",$I$3:$J$11,2,FALSE)</f>
        <v>0</v>
      </c>
      <c r="B41" s="26"/>
      <c r="C41" s="26"/>
      <c r="D41" s="26"/>
      <c r="E41" s="26"/>
      <c r="F41" s="26"/>
      <c r="G41" s="27"/>
    </row>
    <row r="42" spans="1:7">
      <c r="A42" s="21" t="e">
        <f>Sheet1!#REF!</f>
        <v>#REF!</v>
      </c>
      <c r="B42" s="21" t="e">
        <f>Sheet1!#REF!</f>
        <v>#REF!</v>
      </c>
      <c r="C42" s="21" t="e">
        <f>Sheet1!#REF!</f>
        <v>#REF!</v>
      </c>
      <c r="D42" s="21" t="e">
        <f>Sheet1!#REF!</f>
        <v>#REF!</v>
      </c>
      <c r="E42" s="21" t="e">
        <f>Sheet1!#REF!</f>
        <v>#REF!</v>
      </c>
      <c r="F42" s="21" t="e">
        <f>Sheet1!#REF!</f>
        <v>#REF!</v>
      </c>
      <c r="G42" s="22" t="e">
        <f>Sheet1!#REF!</f>
        <v>#REF!</v>
      </c>
    </row>
    <row r="43" spans="1:7" s="18" customFormat="1">
      <c r="A43" s="23" t="s">
        <v>55</v>
      </c>
      <c r="B43" s="24" t="e">
        <f>VLOOKUP(B42,Mapping!$A$26:$B$42,2,FALSE)</f>
        <v>#REF!</v>
      </c>
      <c r="C43" s="24" t="e">
        <f>VLOOKUP(C42,Mapping!$A$26:$B$42,2,FALSE)</f>
        <v>#REF!</v>
      </c>
      <c r="D43" s="24" t="e">
        <f>VLOOKUP(D42,Mapping!$A$26:$B$42,2,FALSE)</f>
        <v>#REF!</v>
      </c>
      <c r="E43" s="24" t="e">
        <f>VLOOKUP(E42,Mapping!$A$26:$B$42,2,FALSE)</f>
        <v>#REF!</v>
      </c>
      <c r="F43" s="24" t="e">
        <f>VLOOKUP(F42,Mapping!$A$26:$B$42,2,FALSE)</f>
        <v>#REF!</v>
      </c>
      <c r="G43" s="25" t="e">
        <f>VLOOKUP(G42,Mapping!$A$26:$B$42,2,FALSE)</f>
        <v>#REF!</v>
      </c>
    </row>
    <row r="44" spans="1:7">
      <c r="A44" s="21" t="str">
        <f>VLOOKUP("打分人1",$I$3:$J$11,2,FALSE)</f>
        <v>Kmalone</v>
      </c>
      <c r="B44" s="26">
        <v>7.5</v>
      </c>
      <c r="C44" s="26">
        <v>7.5</v>
      </c>
      <c r="D44" s="26">
        <v>7.5</v>
      </c>
      <c r="E44" s="26">
        <v>8.5</v>
      </c>
      <c r="F44" s="26">
        <v>7.5</v>
      </c>
      <c r="G44" s="27"/>
    </row>
    <row r="45" spans="1:7">
      <c r="A45" s="21" t="str">
        <f>VLOOKUP("打分人2",$I$3:$J$11,2,FALSE)</f>
        <v>高密侯</v>
      </c>
      <c r="B45" s="28">
        <v>8</v>
      </c>
      <c r="C45" s="28">
        <v>8</v>
      </c>
      <c r="D45" s="28">
        <v>8</v>
      </c>
      <c r="E45" s="28">
        <v>8</v>
      </c>
      <c r="F45" s="28">
        <v>7.5</v>
      </c>
      <c r="G45" s="27"/>
    </row>
    <row r="46" spans="1:7">
      <c r="A46" s="21" t="str">
        <f>VLOOKUP("打分人3",$I$3:$J$11,2,FALSE)</f>
        <v>zsxyz</v>
      </c>
      <c r="B46" s="30">
        <v>7.5</v>
      </c>
      <c r="C46" s="30">
        <v>8</v>
      </c>
      <c r="D46" s="30">
        <v>8</v>
      </c>
      <c r="E46" s="30">
        <v>8.5</v>
      </c>
      <c r="F46" s="30">
        <v>8</v>
      </c>
      <c r="G46" s="27"/>
    </row>
    <row r="47" spans="1:7">
      <c r="A47" s="21" t="str">
        <f>VLOOKUP("打分人4",$I$3:$J$11,2,FALSE)</f>
        <v>鸡队</v>
      </c>
      <c r="B47" s="30">
        <v>7.5</v>
      </c>
      <c r="C47" s="30">
        <v>7.5</v>
      </c>
      <c r="D47" s="30">
        <v>7.5</v>
      </c>
      <c r="E47" s="30">
        <v>8.5</v>
      </c>
      <c r="F47" s="30">
        <v>8</v>
      </c>
      <c r="G47" s="27"/>
    </row>
    <row r="48" spans="1:7">
      <c r="A48" s="21" t="str">
        <f>VLOOKUP("打分人5",$I$3:$J$11,2,FALSE)</f>
        <v>alanapril</v>
      </c>
      <c r="B48" s="26">
        <v>7.5</v>
      </c>
      <c r="C48" s="26">
        <v>7.5</v>
      </c>
      <c r="D48" s="26">
        <v>7.5</v>
      </c>
      <c r="E48" s="26">
        <v>8</v>
      </c>
      <c r="F48" s="26">
        <v>7</v>
      </c>
      <c r="G48" s="27"/>
    </row>
    <row r="49" spans="1:7">
      <c r="A49" s="21" t="str">
        <f>VLOOKUP("打分人6",$I$3:$J$11,2,FALSE)</f>
        <v>Nino</v>
      </c>
      <c r="B49" s="26">
        <v>7.5</v>
      </c>
      <c r="C49" s="26">
        <v>7.5</v>
      </c>
      <c r="D49" s="26">
        <v>7.5</v>
      </c>
      <c r="E49" s="26">
        <v>8.5</v>
      </c>
      <c r="F49" s="26">
        <v>7.5</v>
      </c>
      <c r="G49" s="27"/>
    </row>
    <row r="50" spans="1:7">
      <c r="A50" s="21" t="str">
        <f>VLOOKUP("打分人7",$I$3:$J$11,2,FALSE)</f>
        <v>无弦</v>
      </c>
      <c r="B50" s="26">
        <v>8</v>
      </c>
      <c r="C50" s="26">
        <v>8</v>
      </c>
      <c r="D50" s="26">
        <v>8</v>
      </c>
      <c r="E50" s="26">
        <v>8</v>
      </c>
      <c r="F50" s="26">
        <v>8</v>
      </c>
      <c r="G50" s="27"/>
    </row>
    <row r="51" spans="1:7">
      <c r="A51" s="21">
        <f>VLOOKUP("打分人8",$I$3:$J$11,2,FALSE)</f>
        <v>0</v>
      </c>
      <c r="B51" s="26"/>
      <c r="C51" s="26"/>
      <c r="D51" s="26"/>
      <c r="E51" s="26"/>
      <c r="F51" s="26"/>
      <c r="G51" s="27"/>
    </row>
    <row r="52" spans="1:7">
      <c r="A52" s="21" t="e">
        <f>Sheet1!#REF!</f>
        <v>#REF!</v>
      </c>
      <c r="B52" s="21" t="e">
        <f>Sheet1!#REF!</f>
        <v>#REF!</v>
      </c>
      <c r="C52" s="21" t="e">
        <f>Sheet1!#REF!</f>
        <v>#REF!</v>
      </c>
      <c r="D52" s="21" t="e">
        <f>Sheet1!#REF!</f>
        <v>#REF!</v>
      </c>
      <c r="E52" s="21" t="e">
        <f>Sheet1!#REF!</f>
        <v>#REF!</v>
      </c>
      <c r="F52" s="21" t="e">
        <f>Sheet1!#REF!</f>
        <v>#REF!</v>
      </c>
      <c r="G52" s="22" t="e">
        <f>Sheet1!#REF!</f>
        <v>#REF!</v>
      </c>
    </row>
    <row r="53" spans="1:7">
      <c r="A53" s="21" t="s">
        <v>55</v>
      </c>
      <c r="B53" s="24" t="e">
        <f>VLOOKUP(B52,Mapping!$A$26:$B$42,2,FALSE)</f>
        <v>#REF!</v>
      </c>
      <c r="C53" s="24" t="e">
        <f>VLOOKUP(C52,Mapping!$A$26:$B$42,2,FALSE)</f>
        <v>#REF!</v>
      </c>
      <c r="D53" s="24" t="e">
        <f>VLOOKUP(D52,Mapping!$A$26:$B$42,2,FALSE)</f>
        <v>#REF!</v>
      </c>
      <c r="E53" s="24" t="e">
        <f>VLOOKUP(E52,Mapping!$A$26:$B$42,2,FALSE)</f>
        <v>#REF!</v>
      </c>
      <c r="F53" s="24" t="e">
        <f>VLOOKUP(F52,Mapping!$A$26:$B$42,2,FALSE)</f>
        <v>#REF!</v>
      </c>
      <c r="G53" s="25" t="e">
        <f>VLOOKUP(G52,Mapping!$A$26:$B$42,2,FALSE)</f>
        <v>#REF!</v>
      </c>
    </row>
    <row r="54" spans="1:7">
      <c r="A54" s="21" t="str">
        <f>VLOOKUP("打分人1",$I$3:$J$11,2,FALSE)</f>
        <v>Kmalone</v>
      </c>
      <c r="B54" s="26">
        <v>7.5</v>
      </c>
      <c r="C54" s="26">
        <v>7.5</v>
      </c>
      <c r="D54" s="26">
        <v>7</v>
      </c>
      <c r="E54" s="26">
        <v>7</v>
      </c>
      <c r="F54" s="26"/>
      <c r="G54" s="27"/>
    </row>
    <row r="55" spans="1:7">
      <c r="A55" s="21" t="str">
        <f>VLOOKUP("打分人2",$I$3:$J$11,2,FALSE)</f>
        <v>高密侯</v>
      </c>
      <c r="B55" s="28">
        <v>7.5</v>
      </c>
      <c r="C55" s="28">
        <v>7.5</v>
      </c>
      <c r="D55" s="28">
        <v>7.5</v>
      </c>
      <c r="E55" s="28">
        <v>7.5</v>
      </c>
      <c r="F55" s="28"/>
      <c r="G55" s="27"/>
    </row>
    <row r="56" spans="1:7">
      <c r="A56" s="21" t="str">
        <f>VLOOKUP("打分人3",$I$3:$J$11,2,FALSE)</f>
        <v>zsxyz</v>
      </c>
      <c r="B56" s="30">
        <v>7.5</v>
      </c>
      <c r="C56" s="30">
        <v>7</v>
      </c>
      <c r="D56" s="30">
        <v>7</v>
      </c>
      <c r="E56" s="30">
        <v>7</v>
      </c>
      <c r="F56" s="26"/>
      <c r="G56" s="27"/>
    </row>
    <row r="57" spans="1:7">
      <c r="A57" s="21" t="str">
        <f>VLOOKUP("打分人4",$I$3:$J$11,2,FALSE)</f>
        <v>鸡队</v>
      </c>
      <c r="B57" s="30">
        <v>7.5</v>
      </c>
      <c r="C57" s="30">
        <v>7.5</v>
      </c>
      <c r="D57" s="30">
        <v>7</v>
      </c>
      <c r="E57" s="30">
        <v>6.5</v>
      </c>
      <c r="F57" s="26"/>
      <c r="G57" s="27"/>
    </row>
    <row r="58" spans="1:7">
      <c r="A58" s="21" t="str">
        <f>VLOOKUP("打分人5",$I$3:$J$11,2,FALSE)</f>
        <v>alanapril</v>
      </c>
      <c r="B58" s="26">
        <v>8</v>
      </c>
      <c r="C58" s="26">
        <v>7.5</v>
      </c>
      <c r="D58" s="26">
        <v>7.5</v>
      </c>
      <c r="E58" s="26">
        <v>7</v>
      </c>
      <c r="F58" s="26"/>
      <c r="G58" s="27"/>
    </row>
    <row r="59" spans="1:7">
      <c r="A59" s="21" t="str">
        <f>VLOOKUP("打分人6",$I$3:$J$11,2,FALSE)</f>
        <v>Nino</v>
      </c>
      <c r="B59" s="26">
        <v>7.5</v>
      </c>
      <c r="C59" s="26">
        <v>7.5</v>
      </c>
      <c r="D59" s="26">
        <v>7.5</v>
      </c>
      <c r="E59" s="26">
        <v>7.5</v>
      </c>
      <c r="F59" s="26"/>
      <c r="G59" s="27"/>
    </row>
    <row r="60" spans="1:7">
      <c r="A60" s="21" t="str">
        <f>VLOOKUP("打分人7",$I$3:$J$11,2,FALSE)</f>
        <v>无弦</v>
      </c>
      <c r="B60" s="26">
        <v>7.5</v>
      </c>
      <c r="C60" s="26">
        <v>7.5</v>
      </c>
      <c r="D60" s="26">
        <v>7.5</v>
      </c>
      <c r="E60" s="26">
        <v>7</v>
      </c>
      <c r="F60" s="26"/>
      <c r="G60" s="27"/>
    </row>
    <row r="61" spans="1:7">
      <c r="A61" s="21">
        <f>VLOOKUP("打分人8",$I$3:$J$11,2,FALSE)</f>
        <v>0</v>
      </c>
      <c r="B61" s="26"/>
      <c r="C61" s="26"/>
      <c r="D61" s="26"/>
      <c r="E61" s="26"/>
      <c r="F61" s="26"/>
      <c r="G61" s="27"/>
    </row>
    <row r="62" spans="1:7">
      <c r="A62" s="21" t="e">
        <f>Sheet1!#REF!</f>
        <v>#REF!</v>
      </c>
      <c r="B62" s="21" t="e">
        <f>Sheet1!#REF!</f>
        <v>#REF!</v>
      </c>
      <c r="C62" s="21" t="e">
        <f>Sheet1!#REF!</f>
        <v>#REF!</v>
      </c>
      <c r="D62" s="21" t="e">
        <f>Sheet1!#REF!</f>
        <v>#REF!</v>
      </c>
      <c r="E62" s="21" t="e">
        <f>Sheet1!#REF!</f>
        <v>#REF!</v>
      </c>
      <c r="F62" s="21" t="e">
        <f>Sheet1!#REF!</f>
        <v>#REF!</v>
      </c>
      <c r="G62" s="22" t="e">
        <f>Sheet1!#REF!</f>
        <v>#REF!</v>
      </c>
    </row>
    <row r="63" spans="1:7">
      <c r="A63" s="21" t="s">
        <v>55</v>
      </c>
      <c r="B63" s="24" t="e">
        <f>VLOOKUP(B62,Mapping!$A$26:$B$42,2,FALSE)</f>
        <v>#REF!</v>
      </c>
      <c r="C63" s="24" t="e">
        <f>VLOOKUP(C62,Mapping!$A$26:$B$42,2,FALSE)</f>
        <v>#REF!</v>
      </c>
      <c r="D63" s="24" t="e">
        <f>VLOOKUP(D62,Mapping!$A$26:$B$42,2,FALSE)</f>
        <v>#REF!</v>
      </c>
      <c r="E63" s="24" t="e">
        <f>VLOOKUP(E62,Mapping!$A$26:$B$42,2,FALSE)</f>
        <v>#REF!</v>
      </c>
      <c r="F63" s="24" t="e">
        <f>VLOOKUP(F62,Mapping!$A$26:$B$42,2,FALSE)</f>
        <v>#REF!</v>
      </c>
      <c r="G63" s="25" t="e">
        <f>VLOOKUP(G62,Mapping!$A$26:$B$42,2,FALSE)</f>
        <v>#REF!</v>
      </c>
    </row>
    <row r="64" spans="1:7">
      <c r="A64" s="21" t="str">
        <f>VLOOKUP("打分人1",$I$3:$J$11,2,FALSE)</f>
        <v>Kmalone</v>
      </c>
      <c r="B64" s="26">
        <v>7.5</v>
      </c>
      <c r="C64" s="26">
        <v>7.5</v>
      </c>
      <c r="D64" s="26">
        <v>8</v>
      </c>
      <c r="E64" s="26">
        <v>7</v>
      </c>
      <c r="F64" s="26">
        <v>7.5</v>
      </c>
      <c r="G64" s="27"/>
    </row>
    <row r="65" spans="1:7">
      <c r="A65" s="21" t="str">
        <f>VLOOKUP("打分人2",$I$3:$J$11,2,FALSE)</f>
        <v>高密侯</v>
      </c>
      <c r="B65" s="28">
        <v>8</v>
      </c>
      <c r="C65" s="28">
        <v>7.5</v>
      </c>
      <c r="D65" s="28">
        <v>8</v>
      </c>
      <c r="E65" s="28">
        <v>7.5</v>
      </c>
      <c r="F65" s="28">
        <v>7.5</v>
      </c>
      <c r="G65" s="27"/>
    </row>
    <row r="66" spans="1:7">
      <c r="A66" s="21" t="str">
        <f>VLOOKUP("打分人3",$I$3:$J$11,2,FALSE)</f>
        <v>zsxyz</v>
      </c>
      <c r="B66" s="28">
        <v>7.5</v>
      </c>
      <c r="C66" s="28">
        <v>7.5</v>
      </c>
      <c r="D66" s="28">
        <v>7.5</v>
      </c>
      <c r="E66" s="28">
        <v>7.5</v>
      </c>
      <c r="F66" s="28">
        <v>7</v>
      </c>
      <c r="G66" s="27"/>
    </row>
    <row r="67" spans="1:7">
      <c r="A67" s="21" t="str">
        <f>VLOOKUP("打分人4",$I$3:$J$11,2,FALSE)</f>
        <v>鸡队</v>
      </c>
      <c r="B67" s="28">
        <v>7.5</v>
      </c>
      <c r="C67" s="28">
        <v>7</v>
      </c>
      <c r="D67" s="28">
        <v>7.5</v>
      </c>
      <c r="E67" s="28">
        <v>7</v>
      </c>
      <c r="F67" s="28">
        <v>7</v>
      </c>
      <c r="G67" s="27"/>
    </row>
    <row r="68" spans="1:7">
      <c r="A68" s="21" t="str">
        <f>VLOOKUP("打分人5",$I$3:$J$11,2,FALSE)</f>
        <v>alanapril</v>
      </c>
      <c r="B68" s="26">
        <v>7.5</v>
      </c>
      <c r="C68" s="26">
        <v>7.5</v>
      </c>
      <c r="D68" s="26">
        <v>7.5</v>
      </c>
      <c r="E68" s="26">
        <v>7</v>
      </c>
      <c r="F68" s="26">
        <v>7</v>
      </c>
      <c r="G68" s="27"/>
    </row>
    <row r="69" spans="1:7">
      <c r="A69" s="21" t="str">
        <f>VLOOKUP("打分人6",$I$3:$J$11,2,FALSE)</f>
        <v>Nino</v>
      </c>
      <c r="B69" s="26">
        <v>7.5</v>
      </c>
      <c r="C69" s="26">
        <v>7</v>
      </c>
      <c r="D69" s="26">
        <v>7.5</v>
      </c>
      <c r="E69" s="26">
        <v>7</v>
      </c>
      <c r="F69" s="26">
        <v>7</v>
      </c>
      <c r="G69" s="27"/>
    </row>
    <row r="70" spans="1:7">
      <c r="A70" s="21" t="str">
        <f>VLOOKUP("打分人7",$I$3:$J$11,2,FALSE)</f>
        <v>无弦</v>
      </c>
      <c r="B70" s="26">
        <v>7.5</v>
      </c>
      <c r="C70" s="26">
        <v>7.5</v>
      </c>
      <c r="D70" s="26">
        <v>7.5</v>
      </c>
      <c r="E70" s="26">
        <v>7</v>
      </c>
      <c r="F70" s="26">
        <v>7</v>
      </c>
      <c r="G70" s="27"/>
    </row>
    <row r="71" spans="1:7">
      <c r="A71" s="21">
        <f>VLOOKUP("打分人8",$I$3:$J$11,2,FALSE)</f>
        <v>0</v>
      </c>
      <c r="B71" s="26"/>
      <c r="C71" s="26"/>
      <c r="D71" s="26"/>
      <c r="E71" s="26"/>
      <c r="F71" s="26"/>
      <c r="G71" s="27"/>
    </row>
    <row r="72" spans="1:7">
      <c r="A72" s="21" t="e">
        <f>Sheet1!#REF!</f>
        <v>#REF!</v>
      </c>
      <c r="B72" s="21" t="e">
        <f>Sheet1!#REF!</f>
        <v>#REF!</v>
      </c>
      <c r="C72" s="21" t="e">
        <f>Sheet1!#REF!</f>
        <v>#REF!</v>
      </c>
      <c r="D72" s="21" t="e">
        <f>Sheet1!#REF!</f>
        <v>#REF!</v>
      </c>
      <c r="E72" s="21" t="e">
        <f>Sheet1!#REF!</f>
        <v>#REF!</v>
      </c>
      <c r="F72" s="21" t="e">
        <f>Sheet1!#REF!</f>
        <v>#REF!</v>
      </c>
      <c r="G72" s="22" t="e">
        <f>Sheet1!#REF!</f>
        <v>#REF!</v>
      </c>
    </row>
    <row r="73" spans="1:7">
      <c r="A73" s="21" t="s">
        <v>55</v>
      </c>
      <c r="B73" s="40" t="e">
        <f>VLOOKUP(B72,Mapping!$A$26:$B$42,2,FALSE)</f>
        <v>#REF!</v>
      </c>
      <c r="C73" s="40" t="e">
        <f>VLOOKUP(C72,Mapping!$A$26:$B$42,2,FALSE)</f>
        <v>#REF!</v>
      </c>
      <c r="D73" s="40" t="e">
        <f>VLOOKUP(D72,Mapping!$A$26:$B$42,2,FALSE)</f>
        <v>#REF!</v>
      </c>
      <c r="E73" s="40" t="e">
        <f>VLOOKUP(E72,Mapping!$A$26:$B$42,2,FALSE)</f>
        <v>#REF!</v>
      </c>
      <c r="F73" s="40" t="e">
        <f>VLOOKUP(F72,Mapping!$A$26:$B$42,2,FALSE)</f>
        <v>#REF!</v>
      </c>
      <c r="G73" s="41" t="e">
        <f>VLOOKUP(G72,Mapping!$A$26:$B$42,2,FALSE)</f>
        <v>#REF!</v>
      </c>
    </row>
    <row r="74" spans="1:7">
      <c r="A74" s="21" t="str">
        <f>VLOOKUP("打分人1",$I$3:$J$11,2,FALSE)</f>
        <v>Kmalone</v>
      </c>
      <c r="B74" s="26">
        <v>7.5</v>
      </c>
      <c r="C74" s="26">
        <v>7</v>
      </c>
      <c r="D74" s="26">
        <v>7.5</v>
      </c>
      <c r="E74" s="26">
        <v>7</v>
      </c>
      <c r="F74" s="26">
        <v>7</v>
      </c>
      <c r="G74" s="27"/>
    </row>
    <row r="75" spans="1:7">
      <c r="A75" s="21" t="str">
        <f>VLOOKUP("打分人2",$I$3:$J$11,2,FALSE)</f>
        <v>高密侯</v>
      </c>
      <c r="B75" s="28">
        <v>7.5</v>
      </c>
      <c r="C75" s="28">
        <v>7</v>
      </c>
      <c r="D75" s="28">
        <v>8</v>
      </c>
      <c r="E75" s="28">
        <v>7.5</v>
      </c>
      <c r="F75" s="28">
        <v>7.5</v>
      </c>
      <c r="G75" s="27"/>
    </row>
    <row r="76" spans="1:7">
      <c r="A76" s="21" t="str">
        <f>VLOOKUP("打分人3",$I$3:$J$11,2,FALSE)</f>
        <v>zsxyz</v>
      </c>
      <c r="B76" s="30">
        <v>7.5</v>
      </c>
      <c r="C76" s="30">
        <v>7</v>
      </c>
      <c r="D76" s="30">
        <v>7.5</v>
      </c>
      <c r="E76" s="30">
        <v>7.5</v>
      </c>
      <c r="F76" s="30">
        <v>7.5</v>
      </c>
      <c r="G76" s="27"/>
    </row>
    <row r="77" spans="1:7">
      <c r="A77" s="21" t="str">
        <f>VLOOKUP("打分人4",$I$3:$J$11,2,FALSE)</f>
        <v>鸡队</v>
      </c>
      <c r="B77" s="30">
        <v>7.5</v>
      </c>
      <c r="C77" s="30">
        <v>7</v>
      </c>
      <c r="D77" s="30">
        <v>8</v>
      </c>
      <c r="E77" s="30">
        <v>7.5</v>
      </c>
      <c r="F77" s="30">
        <v>7.5</v>
      </c>
      <c r="G77" s="27"/>
    </row>
    <row r="78" spans="1:7">
      <c r="A78" s="21" t="str">
        <f>VLOOKUP("打分人5",$I$3:$J$11,2,FALSE)</f>
        <v>alanapril</v>
      </c>
      <c r="B78" s="26">
        <v>7.5</v>
      </c>
      <c r="C78" s="26">
        <v>6.5</v>
      </c>
      <c r="D78" s="26">
        <v>7.5</v>
      </c>
      <c r="E78" s="26">
        <v>7.5</v>
      </c>
      <c r="F78" s="26">
        <v>7.5</v>
      </c>
      <c r="G78" s="27"/>
    </row>
    <row r="79" spans="1:7">
      <c r="A79" s="21" t="str">
        <f>VLOOKUP("打分人6",$I$3:$J$11,2,FALSE)</f>
        <v>Nino</v>
      </c>
      <c r="B79" s="26">
        <v>7.5</v>
      </c>
      <c r="C79" s="26">
        <v>7</v>
      </c>
      <c r="D79" s="26">
        <v>7.5</v>
      </c>
      <c r="E79" s="26">
        <v>7.5</v>
      </c>
      <c r="F79" s="26">
        <v>7</v>
      </c>
      <c r="G79" s="27"/>
    </row>
    <row r="80" spans="1:7">
      <c r="A80" s="21" t="str">
        <f>VLOOKUP("打分人7",$I$3:$J$11,2,FALSE)</f>
        <v>无弦</v>
      </c>
      <c r="B80" s="26">
        <v>7.5</v>
      </c>
      <c r="C80" s="26">
        <v>7</v>
      </c>
      <c r="D80" s="26">
        <v>7.5</v>
      </c>
      <c r="E80" s="26">
        <v>7.5</v>
      </c>
      <c r="F80" s="26">
        <v>7</v>
      </c>
      <c r="G80" s="27"/>
    </row>
    <row r="81" spans="1:7">
      <c r="A81" s="21">
        <f>VLOOKUP("打分人8",$I$3:$J$11,2,FALSE)</f>
        <v>0</v>
      </c>
      <c r="B81" s="26"/>
      <c r="C81" s="26"/>
      <c r="D81" s="26"/>
      <c r="E81" s="26"/>
      <c r="F81" s="26"/>
      <c r="G81" s="27"/>
    </row>
    <row r="82" spans="1:7">
      <c r="A82" s="21" t="e">
        <f>Sheet1!#REF!</f>
        <v>#REF!</v>
      </c>
      <c r="B82" s="21" t="e">
        <f>Sheet1!#REF!</f>
        <v>#REF!</v>
      </c>
      <c r="C82" s="21" t="e">
        <f>Sheet1!#REF!</f>
        <v>#REF!</v>
      </c>
      <c r="D82" s="21" t="e">
        <f>Sheet1!#REF!</f>
        <v>#REF!</v>
      </c>
      <c r="E82" s="21" t="e">
        <f>Sheet1!#REF!</f>
        <v>#REF!</v>
      </c>
      <c r="F82" s="21" t="e">
        <f>Sheet1!#REF!</f>
        <v>#REF!</v>
      </c>
      <c r="G82" s="22" t="e">
        <f>Sheet1!#REF!</f>
        <v>#REF!</v>
      </c>
    </row>
    <row r="83" spans="1:7">
      <c r="A83" s="21" t="s">
        <v>55</v>
      </c>
      <c r="B83" s="24" t="e">
        <f>VLOOKUP(B82,Mapping!$A$26:$B$42,2,FALSE)</f>
        <v>#REF!</v>
      </c>
      <c r="C83" s="24" t="e">
        <f>VLOOKUP(C82,Mapping!$A$26:$B$42,2,FALSE)</f>
        <v>#REF!</v>
      </c>
      <c r="D83" s="24" t="e">
        <f>VLOOKUP(D82,Mapping!$A$26:$B$42,2,FALSE)</f>
        <v>#REF!</v>
      </c>
      <c r="E83" s="24" t="e">
        <f>VLOOKUP(E82,Mapping!$A$26:$B$42,2,FALSE)</f>
        <v>#REF!</v>
      </c>
      <c r="F83" s="24" t="e">
        <f>VLOOKUP(F82,Mapping!$A$26:$B$42,2,FALSE)</f>
        <v>#REF!</v>
      </c>
      <c r="G83" s="25" t="e">
        <f>VLOOKUP(G82,Mapping!$A$26:$B$42,2,FALSE)</f>
        <v>#REF!</v>
      </c>
    </row>
    <row r="84" spans="1:7">
      <c r="A84" s="21" t="str">
        <f>VLOOKUP("打分人1",$I$3:$J$11,2,FALSE)</f>
        <v>Kmalone</v>
      </c>
      <c r="B84" s="26">
        <v>7</v>
      </c>
      <c r="C84" s="26">
        <v>7.5</v>
      </c>
      <c r="D84" s="26">
        <v>8.5</v>
      </c>
      <c r="E84" s="26">
        <v>7</v>
      </c>
      <c r="F84" s="26"/>
      <c r="G84" s="27"/>
    </row>
    <row r="85" spans="1:7">
      <c r="A85" s="21" t="str">
        <f>VLOOKUP("打分人2",$I$3:$J$11,2,FALSE)</f>
        <v>高密侯</v>
      </c>
      <c r="B85" s="28">
        <v>7.5</v>
      </c>
      <c r="C85" s="28">
        <v>8</v>
      </c>
      <c r="D85" s="28">
        <v>8</v>
      </c>
      <c r="E85" s="28">
        <v>7.5</v>
      </c>
      <c r="F85" s="26"/>
      <c r="G85" s="27"/>
    </row>
    <row r="86" spans="1:7">
      <c r="A86" s="21" t="str">
        <f>VLOOKUP("打分人3",$I$3:$J$11,2,FALSE)</f>
        <v>zsxyz</v>
      </c>
      <c r="B86" s="30">
        <v>7</v>
      </c>
      <c r="C86" s="30">
        <v>7.5</v>
      </c>
      <c r="D86" s="30">
        <v>7.5</v>
      </c>
      <c r="E86" s="30">
        <v>8</v>
      </c>
      <c r="F86" s="26"/>
      <c r="G86" s="27"/>
    </row>
    <row r="87" spans="1:7">
      <c r="A87" s="21" t="str">
        <f>VLOOKUP("打分人4",$I$3:$J$11,2,FALSE)</f>
        <v>鸡队</v>
      </c>
      <c r="B87" s="30">
        <v>7</v>
      </c>
      <c r="C87" s="30">
        <v>7.5</v>
      </c>
      <c r="D87" s="30">
        <v>7.5</v>
      </c>
      <c r="E87" s="30">
        <v>8</v>
      </c>
      <c r="F87" s="26"/>
      <c r="G87" s="27"/>
    </row>
    <row r="88" spans="1:7">
      <c r="A88" s="21" t="str">
        <f>VLOOKUP("打分人5",$I$3:$J$11,2,FALSE)</f>
        <v>alanapril</v>
      </c>
      <c r="B88" s="26">
        <v>7.5</v>
      </c>
      <c r="C88" s="26">
        <v>7.5</v>
      </c>
      <c r="D88" s="26">
        <v>7.5</v>
      </c>
      <c r="E88" s="26">
        <v>7.5</v>
      </c>
      <c r="F88" s="26"/>
      <c r="G88" s="27"/>
    </row>
    <row r="89" spans="1:7">
      <c r="A89" s="21" t="str">
        <f>VLOOKUP("打分人6",$I$3:$J$11,2,FALSE)</f>
        <v>Nino</v>
      </c>
      <c r="B89" s="26">
        <v>7.5</v>
      </c>
      <c r="C89" s="26">
        <v>7.5</v>
      </c>
      <c r="D89" s="26">
        <v>7.5</v>
      </c>
      <c r="E89" s="26">
        <v>7.5</v>
      </c>
      <c r="F89" s="26"/>
      <c r="G89" s="27"/>
    </row>
    <row r="90" spans="1:7">
      <c r="A90" s="21" t="str">
        <f>VLOOKUP("打分人7",$I$3:$J$11,2,FALSE)</f>
        <v>无弦</v>
      </c>
      <c r="B90" s="26">
        <v>7.5</v>
      </c>
      <c r="C90" s="26">
        <v>7.5</v>
      </c>
      <c r="D90" s="26">
        <v>7.5</v>
      </c>
      <c r="E90" s="26">
        <v>8</v>
      </c>
      <c r="F90" s="26"/>
      <c r="G90" s="27"/>
    </row>
    <row r="91" spans="1:7">
      <c r="A91" s="21">
        <f>VLOOKUP("打分人8",$I$3:$J$11,2,FALSE)</f>
        <v>0</v>
      </c>
      <c r="B91" s="26"/>
      <c r="C91" s="26"/>
      <c r="D91" s="26"/>
      <c r="E91" s="26"/>
      <c r="F91" s="26"/>
      <c r="G91" s="27"/>
    </row>
    <row r="92" spans="1:7">
      <c r="A92" s="21" t="e">
        <f>Sheet1!#REF!</f>
        <v>#REF!</v>
      </c>
      <c r="B92" s="21" t="e">
        <f>Sheet1!#REF!</f>
        <v>#REF!</v>
      </c>
      <c r="C92" s="21" t="e">
        <f>Sheet1!#REF!</f>
        <v>#REF!</v>
      </c>
      <c r="D92" s="21" t="e">
        <f>Sheet1!#REF!</f>
        <v>#REF!</v>
      </c>
      <c r="E92" s="21" t="e">
        <f>Sheet1!#REF!</f>
        <v>#REF!</v>
      </c>
      <c r="F92" s="21" t="e">
        <f>Sheet1!#REF!</f>
        <v>#REF!</v>
      </c>
      <c r="G92" s="22" t="e">
        <f>Sheet1!#REF!</f>
        <v>#REF!</v>
      </c>
    </row>
    <row r="93" spans="1:7">
      <c r="A93" s="21" t="s">
        <v>55</v>
      </c>
      <c r="B93" s="24" t="e">
        <f>VLOOKUP(B92,Mapping!$A$26:$B$42,2,FALSE)</f>
        <v>#REF!</v>
      </c>
      <c r="C93" s="24" t="e">
        <f>VLOOKUP(C92,Mapping!$A$26:$B$42,2,FALSE)</f>
        <v>#REF!</v>
      </c>
      <c r="D93" s="24" t="e">
        <f>VLOOKUP(D92,Mapping!$A$26:$B$42,2,FALSE)</f>
        <v>#REF!</v>
      </c>
      <c r="E93" s="24" t="e">
        <f>VLOOKUP(E92,Mapping!$A$26:$B$42,2,FALSE)</f>
        <v>#REF!</v>
      </c>
      <c r="F93" s="24" t="e">
        <f>VLOOKUP(F92,Mapping!$A$26:$B$42,2,FALSE)</f>
        <v>#REF!</v>
      </c>
      <c r="G93" s="25" t="e">
        <f>VLOOKUP(G92,Mapping!$A$26:$B$42,2,FALSE)</f>
        <v>#REF!</v>
      </c>
    </row>
    <row r="94" spans="1:7">
      <c r="A94" s="21" t="str">
        <f>VLOOKUP("打分人1",$I$3:$J$11,2,FALSE)</f>
        <v>Kmalone</v>
      </c>
      <c r="B94" s="26">
        <v>6.5</v>
      </c>
      <c r="C94" s="26">
        <v>7</v>
      </c>
      <c r="D94" s="26">
        <v>7.5</v>
      </c>
      <c r="E94" s="26">
        <v>7</v>
      </c>
      <c r="F94" s="26"/>
      <c r="G94" s="27"/>
    </row>
    <row r="95" spans="1:7">
      <c r="A95" s="21" t="str">
        <f>VLOOKUP("打分人2",$I$3:$J$11,2,FALSE)</f>
        <v>高密侯</v>
      </c>
      <c r="B95" s="28">
        <v>7</v>
      </c>
      <c r="C95" s="28">
        <v>7.5</v>
      </c>
      <c r="D95" s="28">
        <v>7</v>
      </c>
      <c r="E95" s="28">
        <v>7.5</v>
      </c>
      <c r="F95" s="26"/>
      <c r="G95" s="27"/>
    </row>
    <row r="96" spans="1:7">
      <c r="A96" s="21" t="str">
        <f>VLOOKUP("打分人3",$I$3:$J$11,2,FALSE)</f>
        <v>zsxyz</v>
      </c>
      <c r="B96" s="30">
        <v>6.5</v>
      </c>
      <c r="C96" s="30">
        <v>6.5</v>
      </c>
      <c r="D96" s="30">
        <v>7</v>
      </c>
      <c r="E96" s="30">
        <v>7</v>
      </c>
      <c r="F96" s="26"/>
      <c r="G96" s="27"/>
    </row>
    <row r="97" spans="1:7">
      <c r="A97" s="21" t="str">
        <f>VLOOKUP("打分人4",$I$3:$J$11,2,FALSE)</f>
        <v>鸡队</v>
      </c>
      <c r="B97" s="30">
        <v>6</v>
      </c>
      <c r="C97" s="30">
        <v>6.5</v>
      </c>
      <c r="D97" s="30">
        <v>6</v>
      </c>
      <c r="E97" s="30">
        <v>7</v>
      </c>
      <c r="F97" s="26"/>
      <c r="G97" s="27"/>
    </row>
    <row r="98" spans="1:7">
      <c r="A98" s="21" t="str">
        <f>VLOOKUP("打分人5",$I$3:$J$11,2,FALSE)</f>
        <v>alanapril</v>
      </c>
      <c r="B98" s="26">
        <v>6</v>
      </c>
      <c r="C98" s="26">
        <v>6.5</v>
      </c>
      <c r="D98" s="26">
        <v>7</v>
      </c>
      <c r="E98" s="26">
        <v>7</v>
      </c>
      <c r="F98" s="26"/>
      <c r="G98" s="27"/>
    </row>
    <row r="99" spans="1:7">
      <c r="A99" s="21" t="str">
        <f>VLOOKUP("打分人6",$I$3:$J$11,2,FALSE)</f>
        <v>Nino</v>
      </c>
      <c r="B99" s="26">
        <v>6</v>
      </c>
      <c r="C99" s="26">
        <v>6.5</v>
      </c>
      <c r="D99" s="26">
        <v>6.5</v>
      </c>
      <c r="E99" s="26">
        <v>7</v>
      </c>
      <c r="F99" s="26"/>
      <c r="G99" s="27"/>
    </row>
    <row r="100" spans="1:7">
      <c r="A100" s="21" t="str">
        <f>VLOOKUP("打分人7",$I$3:$J$11,2,FALSE)</f>
        <v>无弦</v>
      </c>
      <c r="B100" s="26">
        <v>6</v>
      </c>
      <c r="C100" s="26">
        <v>6.5</v>
      </c>
      <c r="D100" s="26">
        <v>6</v>
      </c>
      <c r="E100" s="26">
        <v>7.5</v>
      </c>
      <c r="F100" s="26"/>
      <c r="G100" s="27"/>
    </row>
    <row r="101" spans="1:7">
      <c r="A101" s="21">
        <f>VLOOKUP("打分人8",$I$3:$J$11,2,FALSE)</f>
        <v>0</v>
      </c>
      <c r="B101" s="26"/>
      <c r="C101" s="26"/>
      <c r="D101" s="26"/>
      <c r="E101" s="26"/>
      <c r="F101" s="26"/>
      <c r="G101" s="27"/>
    </row>
    <row r="102" spans="1:7">
      <c r="A102" s="21" t="e">
        <f>Sheet1!#REF!</f>
        <v>#REF!</v>
      </c>
      <c r="B102" s="21" t="e">
        <f>Sheet1!#REF!</f>
        <v>#REF!</v>
      </c>
      <c r="C102" s="21" t="e">
        <f>Sheet1!#REF!</f>
        <v>#REF!</v>
      </c>
      <c r="D102" s="21" t="e">
        <f>Sheet1!#REF!</f>
        <v>#REF!</v>
      </c>
      <c r="E102" s="21" t="e">
        <f>Sheet1!#REF!</f>
        <v>#REF!</v>
      </c>
      <c r="F102" s="21" t="e">
        <f>Sheet1!#REF!</f>
        <v>#REF!</v>
      </c>
      <c r="G102" s="22" t="e">
        <f>Sheet1!#REF!</f>
        <v>#REF!</v>
      </c>
    </row>
    <row r="103" spans="1:7">
      <c r="A103" s="21" t="s">
        <v>55</v>
      </c>
      <c r="B103" s="24" t="e">
        <f>VLOOKUP(B102,Mapping!$A$26:$B$42,2,FALSE)</f>
        <v>#REF!</v>
      </c>
      <c r="C103" s="24" t="e">
        <f>VLOOKUP(C102,Mapping!$A$26:$B$42,2,FALSE)</f>
        <v>#REF!</v>
      </c>
      <c r="D103" s="24" t="e">
        <f>VLOOKUP(D102,Mapping!$A$26:$B$42,2,FALSE)</f>
        <v>#REF!</v>
      </c>
      <c r="E103" s="24" t="e">
        <f>VLOOKUP(E102,Mapping!$A$26:$B$42,2,FALSE)</f>
        <v>#REF!</v>
      </c>
      <c r="F103" s="24" t="e">
        <f>VLOOKUP(F102,Mapping!$A$26:$B$42,2,FALSE)</f>
        <v>#REF!</v>
      </c>
      <c r="G103" s="25" t="e">
        <f>VLOOKUP(G102,Mapping!$A$26:$B$42,2,FALSE)</f>
        <v>#REF!</v>
      </c>
    </row>
    <row r="104" spans="1:7">
      <c r="A104" s="21" t="str">
        <f>VLOOKUP("打分人1",$I$3:$J$11,2,FALSE)</f>
        <v>Kmalone</v>
      </c>
      <c r="B104" s="26">
        <v>7.5</v>
      </c>
      <c r="C104" s="26">
        <v>7.5</v>
      </c>
      <c r="D104" s="26">
        <v>7.5</v>
      </c>
      <c r="E104" s="26"/>
      <c r="F104" s="26"/>
      <c r="G104" s="27"/>
    </row>
    <row r="105" spans="1:7">
      <c r="A105" s="21" t="str">
        <f>VLOOKUP("打分人2",$I$3:$J$11,2,FALSE)</f>
        <v>高密侯</v>
      </c>
      <c r="B105" s="28">
        <v>8</v>
      </c>
      <c r="C105" s="28">
        <v>8</v>
      </c>
      <c r="D105" s="28">
        <v>8</v>
      </c>
      <c r="E105" s="26"/>
      <c r="F105" s="26"/>
      <c r="G105" s="27"/>
    </row>
    <row r="106" spans="1:7">
      <c r="A106" s="21" t="str">
        <f>VLOOKUP("打分人3",$I$3:$J$11,2,FALSE)</f>
        <v>zsxyz</v>
      </c>
      <c r="B106" s="30">
        <v>7.5</v>
      </c>
      <c r="C106" s="30">
        <v>7.5</v>
      </c>
      <c r="D106" s="30">
        <v>7.5</v>
      </c>
      <c r="E106" s="26"/>
      <c r="F106" s="26"/>
      <c r="G106" s="27"/>
    </row>
    <row r="107" spans="1:7">
      <c r="A107" s="21" t="str">
        <f>VLOOKUP("打分人4",$I$3:$J$11,2,FALSE)</f>
        <v>鸡队</v>
      </c>
      <c r="B107" s="30">
        <v>8</v>
      </c>
      <c r="C107" s="30">
        <v>8</v>
      </c>
      <c r="D107" s="30">
        <v>7.5</v>
      </c>
      <c r="E107" s="26"/>
      <c r="F107" s="26"/>
      <c r="G107" s="27"/>
    </row>
    <row r="108" spans="1:7">
      <c r="A108" s="21" t="str">
        <f>VLOOKUP("打分人5",$I$3:$J$11,2,FALSE)</f>
        <v>alanapril</v>
      </c>
      <c r="B108" s="26">
        <v>8</v>
      </c>
      <c r="C108" s="26">
        <v>8</v>
      </c>
      <c r="D108" s="26">
        <v>7.5</v>
      </c>
      <c r="E108" s="26"/>
      <c r="F108" s="26"/>
      <c r="G108" s="27"/>
    </row>
    <row r="109" spans="1:7">
      <c r="A109" s="21" t="str">
        <f>VLOOKUP("打分人6",$I$3:$J$11,2,FALSE)</f>
        <v>Nino</v>
      </c>
      <c r="B109" s="26">
        <v>8</v>
      </c>
      <c r="C109" s="26">
        <v>8</v>
      </c>
      <c r="D109" s="26">
        <v>7.5</v>
      </c>
      <c r="E109" s="26"/>
      <c r="F109" s="26"/>
      <c r="G109" s="27"/>
    </row>
    <row r="110" spans="1:7">
      <c r="A110" s="21" t="str">
        <f>VLOOKUP("打分人7",$I$3:$J$11,2,FALSE)</f>
        <v>无弦</v>
      </c>
      <c r="B110" s="26">
        <v>7.5</v>
      </c>
      <c r="C110" s="26">
        <v>8</v>
      </c>
      <c r="D110" s="28">
        <v>7.5</v>
      </c>
      <c r="E110" s="26"/>
      <c r="F110" s="26"/>
      <c r="G110" s="27"/>
    </row>
    <row r="111" spans="1:7">
      <c r="A111" s="42">
        <f>VLOOKUP("打分人8",$I$3:$J$11,2,FALSE)</f>
        <v>0</v>
      </c>
    </row>
    <row r="112" spans="1:7">
      <c r="A112" s="21" t="e">
        <f>Sheet1!#REF!</f>
        <v>#REF!</v>
      </c>
      <c r="B112" s="21" t="e">
        <f>Sheet1!#REF!</f>
        <v>#REF!</v>
      </c>
      <c r="C112" s="21" t="e">
        <f>Sheet1!#REF!</f>
        <v>#REF!</v>
      </c>
      <c r="D112" s="21" t="e">
        <f>Sheet1!#REF!</f>
        <v>#REF!</v>
      </c>
      <c r="E112" s="21" t="e">
        <f>Sheet1!#REF!</f>
        <v>#REF!</v>
      </c>
      <c r="F112" s="21" t="e">
        <f>Sheet1!#REF!</f>
        <v>#REF!</v>
      </c>
      <c r="G112" s="21" t="e">
        <f>Sheet1!#REF!</f>
        <v>#REF!</v>
      </c>
    </row>
    <row r="113" spans="1:7">
      <c r="A113" s="21" t="s">
        <v>55</v>
      </c>
      <c r="B113" s="24" t="e">
        <f>VLOOKUP(B112,Mapping!$A$26:$B$42,2,FALSE)</f>
        <v>#REF!</v>
      </c>
      <c r="C113" s="24" t="e">
        <f>VLOOKUP(C112,Mapping!$A$26:$B$42,2,FALSE)</f>
        <v>#REF!</v>
      </c>
      <c r="D113" s="24" t="e">
        <f>VLOOKUP(D112,Mapping!$A$26:$B$42,2,FALSE)</f>
        <v>#REF!</v>
      </c>
      <c r="E113" s="24" t="e">
        <f>VLOOKUP(E112,Mapping!$A$26:$B$42,2,FALSE)</f>
        <v>#REF!</v>
      </c>
      <c r="F113" s="24" t="e">
        <f>VLOOKUP(F112,Mapping!$A$26:$B$42,2,FALSE)</f>
        <v>#REF!</v>
      </c>
      <c r="G113" s="25" t="e">
        <f>VLOOKUP(G112,Mapping!$A$26:$B$42,2,FALSE)</f>
        <v>#REF!</v>
      </c>
    </row>
    <row r="114" spans="1:7">
      <c r="A114" s="21" t="str">
        <f>VLOOKUP("打分人1",$I$3:$J$11,2,FALSE)</f>
        <v>Kmalone</v>
      </c>
      <c r="B114" s="26"/>
      <c r="C114" s="26"/>
      <c r="D114" s="26"/>
      <c r="E114" s="26"/>
      <c r="F114" s="26"/>
      <c r="G114" s="27"/>
    </row>
    <row r="115" spans="1:7">
      <c r="A115" s="21" t="str">
        <f>VLOOKUP("打分人2",$I$3:$J$11,2,FALSE)</f>
        <v>高密侯</v>
      </c>
      <c r="B115" s="28"/>
      <c r="C115" s="28"/>
      <c r="D115" s="28"/>
      <c r="E115" s="26"/>
      <c r="F115" s="26"/>
      <c r="G115" s="27"/>
    </row>
    <row r="116" spans="1:7">
      <c r="A116" s="21" t="str">
        <f>VLOOKUP("打分人3",$I$3:$J$11,2,FALSE)</f>
        <v>zsxyz</v>
      </c>
      <c r="B116" s="30"/>
      <c r="C116" s="30"/>
      <c r="D116" s="30"/>
      <c r="E116" s="30"/>
      <c r="F116" s="26"/>
      <c r="G116" s="27"/>
    </row>
    <row r="117" spans="1:7">
      <c r="A117" s="21" t="str">
        <f>VLOOKUP("打分人4",$I$3:$J$11,2,FALSE)</f>
        <v>鸡队</v>
      </c>
      <c r="B117" s="28"/>
      <c r="C117" s="28"/>
      <c r="D117" s="28"/>
      <c r="E117" s="26"/>
      <c r="F117" s="26"/>
      <c r="G117" s="27"/>
    </row>
    <row r="118" spans="1:7">
      <c r="A118" s="21" t="str">
        <f>VLOOKUP("打分人5",$I$3:$J$11,2,FALSE)</f>
        <v>alanapril</v>
      </c>
      <c r="B118" s="26"/>
      <c r="C118" s="26"/>
      <c r="D118" s="26"/>
      <c r="E118" s="26"/>
      <c r="F118" s="26"/>
      <c r="G118" s="27"/>
    </row>
    <row r="119" spans="1:7">
      <c r="A119" s="21" t="str">
        <f>VLOOKUP("打分人6",$I$3:$J$11,2,FALSE)</f>
        <v>Nino</v>
      </c>
      <c r="B119" s="26"/>
      <c r="C119" s="26"/>
      <c r="D119" s="26"/>
      <c r="E119" s="26"/>
      <c r="F119" s="26"/>
      <c r="G119" s="27"/>
    </row>
    <row r="120" spans="1:7">
      <c r="A120" s="21" t="str">
        <f>VLOOKUP("打分人7",$I$3:$J$11,2,FALSE)</f>
        <v>无弦</v>
      </c>
      <c r="B120" s="26"/>
      <c r="C120" s="26"/>
      <c r="D120" s="26"/>
      <c r="E120" s="26"/>
      <c r="F120" s="26"/>
      <c r="G120" s="27"/>
    </row>
    <row r="121" spans="1:7">
      <c r="A121" s="42">
        <f>VLOOKUP("打分人8",$I$3:$J$11,2,FALSE)</f>
        <v>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6"/>
  <sheetViews>
    <sheetView topLeftCell="O1" zoomScaleSheetLayoutView="100" workbookViewId="0">
      <selection activeCell="AC1" sqref="AC1"/>
    </sheetView>
  </sheetViews>
  <sheetFormatPr defaultColWidth="8.125" defaultRowHeight="13.5"/>
  <cols>
    <col min="1" max="1" width="18.5" customWidth="1"/>
    <col min="2" max="4" width="17" customWidth="1"/>
    <col min="5" max="5" width="15.625" customWidth="1"/>
    <col min="6" max="8" width="18.625" customWidth="1"/>
    <col min="9" max="9" width="11.625" customWidth="1"/>
    <col min="10" max="17" width="13.625" customWidth="1"/>
    <col min="18" max="20" width="12.125" customWidth="1"/>
    <col min="21" max="21" width="13" customWidth="1"/>
    <col min="22" max="24" width="12.125" customWidth="1"/>
    <col min="25" max="25" width="13.625" customWidth="1"/>
    <col min="29" max="29" width="12.625" customWidth="1"/>
  </cols>
  <sheetData>
    <row r="1" spans="1:32">
      <c r="A1" t="s">
        <v>5</v>
      </c>
      <c r="E1" t="s">
        <v>30</v>
      </c>
      <c r="I1" t="s">
        <v>32</v>
      </c>
      <c r="M1" t="s">
        <v>35</v>
      </c>
      <c r="Q1" t="s">
        <v>36</v>
      </c>
      <c r="U1" t="s">
        <v>37</v>
      </c>
      <c r="Y1" t="s">
        <v>38</v>
      </c>
      <c r="AC1" t="s">
        <v>43</v>
      </c>
    </row>
    <row r="2" spans="1:32">
      <c r="B2" t="s">
        <v>73</v>
      </c>
      <c r="C2" t="s">
        <v>74</v>
      </c>
      <c r="D2" t="s">
        <v>75</v>
      </c>
      <c r="F2" t="s">
        <v>73</v>
      </c>
      <c r="G2" t="s">
        <v>74</v>
      </c>
      <c r="H2" t="s">
        <v>75</v>
      </c>
      <c r="J2" t="s">
        <v>73</v>
      </c>
      <c r="K2" t="s">
        <v>74</v>
      </c>
      <c r="L2" t="s">
        <v>75</v>
      </c>
      <c r="N2" t="s">
        <v>73</v>
      </c>
      <c r="O2" t="s">
        <v>74</v>
      </c>
      <c r="P2" t="s">
        <v>75</v>
      </c>
      <c r="R2" t="s">
        <v>73</v>
      </c>
      <c r="S2" t="s">
        <v>74</v>
      </c>
      <c r="T2" t="s">
        <v>75</v>
      </c>
      <c r="V2" t="s">
        <v>73</v>
      </c>
      <c r="W2" t="s">
        <v>74</v>
      </c>
      <c r="X2" t="s">
        <v>75</v>
      </c>
      <c r="Z2" t="s">
        <v>73</v>
      </c>
      <c r="AA2" t="s">
        <v>74</v>
      </c>
      <c r="AB2" t="s">
        <v>75</v>
      </c>
      <c r="AD2" t="s">
        <v>73</v>
      </c>
      <c r="AE2" t="s">
        <v>74</v>
      </c>
      <c r="AF2" t="s">
        <v>75</v>
      </c>
    </row>
    <row r="3" spans="1:32">
      <c r="A3" t="s">
        <v>6</v>
      </c>
      <c r="B3" s="2">
        <v>0.3</v>
      </c>
      <c r="C3" s="2"/>
      <c r="D3" s="2"/>
      <c r="E3" t="s">
        <v>6</v>
      </c>
      <c r="F3" s="2">
        <v>0.2</v>
      </c>
      <c r="G3" s="2"/>
      <c r="H3" s="2"/>
      <c r="I3" t="s">
        <v>9</v>
      </c>
      <c r="J3" s="2">
        <v>0.3</v>
      </c>
      <c r="K3" s="2"/>
      <c r="L3" s="2"/>
      <c r="M3" t="s">
        <v>10</v>
      </c>
      <c r="N3" s="2">
        <v>0.2</v>
      </c>
      <c r="O3" s="2"/>
      <c r="P3" s="2"/>
      <c r="Q3" t="s">
        <v>34</v>
      </c>
      <c r="R3" s="2">
        <v>0.35</v>
      </c>
      <c r="S3" s="2"/>
      <c r="T3" s="2"/>
      <c r="U3" t="s">
        <v>34</v>
      </c>
      <c r="V3" s="2">
        <v>0.5</v>
      </c>
      <c r="W3" s="2"/>
      <c r="Y3" t="s">
        <v>39</v>
      </c>
      <c r="Z3" s="2">
        <v>0.3</v>
      </c>
      <c r="AA3" s="2"/>
      <c r="AB3" s="2"/>
      <c r="AC3" t="s">
        <v>44</v>
      </c>
      <c r="AD3" s="2">
        <v>0.5</v>
      </c>
    </row>
    <row r="4" spans="1:32">
      <c r="A4" t="s">
        <v>7</v>
      </c>
      <c r="B4" s="2">
        <v>0.2</v>
      </c>
      <c r="C4" s="2"/>
      <c r="D4" s="2"/>
      <c r="E4" t="s">
        <v>8</v>
      </c>
      <c r="F4" s="2">
        <v>0.1</v>
      </c>
      <c r="G4" s="2"/>
      <c r="H4" s="2"/>
      <c r="I4" t="s">
        <v>33</v>
      </c>
      <c r="J4" s="2">
        <v>0.15</v>
      </c>
      <c r="K4" s="2"/>
      <c r="L4" s="2"/>
      <c r="M4" t="s">
        <v>34</v>
      </c>
      <c r="N4" s="2">
        <v>0.2</v>
      </c>
      <c r="O4" s="2"/>
      <c r="P4" s="2"/>
      <c r="Q4" t="s">
        <v>10</v>
      </c>
      <c r="R4" s="2">
        <v>0.3</v>
      </c>
      <c r="S4" s="2"/>
      <c r="T4" s="2"/>
      <c r="U4" t="s">
        <v>33</v>
      </c>
      <c r="V4" s="2">
        <v>0.2</v>
      </c>
      <c r="W4" s="2"/>
      <c r="Y4" t="s">
        <v>40</v>
      </c>
      <c r="Z4" s="2">
        <v>0.3</v>
      </c>
      <c r="AA4" s="2"/>
      <c r="AB4" s="2"/>
      <c r="AC4" t="s">
        <v>45</v>
      </c>
      <c r="AD4" s="2">
        <v>0.4</v>
      </c>
    </row>
    <row r="5" spans="1:32">
      <c r="A5" t="s">
        <v>8</v>
      </c>
      <c r="B5" s="2">
        <v>0.1</v>
      </c>
      <c r="C5" s="2"/>
      <c r="D5" s="2"/>
      <c r="E5" t="s">
        <v>9</v>
      </c>
      <c r="F5" s="2">
        <v>0.1</v>
      </c>
      <c r="G5" s="2"/>
      <c r="H5" s="2"/>
      <c r="I5" t="s">
        <v>8</v>
      </c>
      <c r="J5" s="2">
        <v>0.1</v>
      </c>
      <c r="K5" s="2"/>
      <c r="L5" s="2"/>
      <c r="M5" t="s">
        <v>8</v>
      </c>
      <c r="N5" s="2">
        <v>0.2</v>
      </c>
      <c r="O5" s="2"/>
      <c r="P5" s="2"/>
      <c r="Q5" t="s">
        <v>31</v>
      </c>
      <c r="R5" s="2">
        <v>0.25</v>
      </c>
      <c r="S5" s="2"/>
      <c r="T5" s="2"/>
      <c r="U5" t="s">
        <v>11</v>
      </c>
      <c r="V5" s="2">
        <v>0.1</v>
      </c>
      <c r="W5" s="2"/>
      <c r="Y5" t="s">
        <v>41</v>
      </c>
      <c r="Z5" s="2">
        <v>0.3</v>
      </c>
      <c r="AA5" s="2"/>
      <c r="AB5" s="2"/>
      <c r="AC5" t="s">
        <v>46</v>
      </c>
      <c r="AD5" s="2">
        <v>0.1</v>
      </c>
    </row>
    <row r="6" spans="1:32">
      <c r="A6" t="s">
        <v>9</v>
      </c>
      <c r="B6" s="2">
        <v>0.1</v>
      </c>
      <c r="C6" s="2"/>
      <c r="D6" s="2"/>
      <c r="E6" t="s">
        <v>10</v>
      </c>
      <c r="F6" s="2">
        <v>0.25</v>
      </c>
      <c r="G6" s="2"/>
      <c r="H6" s="2"/>
      <c r="I6" t="s">
        <v>10</v>
      </c>
      <c r="J6" s="2">
        <v>0.1</v>
      </c>
      <c r="K6" s="2"/>
      <c r="L6" s="2"/>
      <c r="M6" t="s">
        <v>11</v>
      </c>
      <c r="N6" s="2">
        <v>0.2</v>
      </c>
      <c r="O6" s="2"/>
      <c r="P6" s="2"/>
      <c r="Q6" t="s">
        <v>11</v>
      </c>
      <c r="R6" s="2">
        <v>0.1</v>
      </c>
      <c r="S6" s="2"/>
      <c r="T6" s="2"/>
      <c r="U6" t="s">
        <v>10</v>
      </c>
      <c r="V6" s="2">
        <v>0.1</v>
      </c>
      <c r="W6" s="2"/>
      <c r="Y6" t="s">
        <v>42</v>
      </c>
      <c r="Z6" s="2">
        <v>0.1</v>
      </c>
      <c r="AA6" s="2"/>
      <c r="AB6" s="2"/>
    </row>
    <row r="7" spans="1:32">
      <c r="A7" t="s">
        <v>10</v>
      </c>
      <c r="B7" s="2">
        <v>0.1</v>
      </c>
      <c r="C7" s="2"/>
      <c r="D7" s="2"/>
      <c r="E7" t="s">
        <v>11</v>
      </c>
      <c r="F7" s="2">
        <v>0.15</v>
      </c>
      <c r="G7" s="2"/>
      <c r="H7" s="2"/>
      <c r="I7" t="s">
        <v>11</v>
      </c>
      <c r="J7" s="2">
        <v>0.25</v>
      </c>
      <c r="K7" s="2"/>
      <c r="L7" s="2"/>
      <c r="M7" t="s">
        <v>31</v>
      </c>
      <c r="N7" s="2">
        <v>0.2</v>
      </c>
      <c r="O7" s="2"/>
      <c r="P7" s="2"/>
      <c r="U7" t="s">
        <v>8</v>
      </c>
      <c r="V7" s="2">
        <v>0.1</v>
      </c>
      <c r="W7" s="2"/>
    </row>
    <row r="8" spans="1:32">
      <c r="A8" t="s">
        <v>11</v>
      </c>
      <c r="B8" s="2">
        <v>0.2</v>
      </c>
      <c r="C8" s="2"/>
      <c r="D8" s="2"/>
      <c r="E8" t="s">
        <v>31</v>
      </c>
      <c r="F8" s="2">
        <v>0.2</v>
      </c>
      <c r="G8" s="2"/>
      <c r="H8" s="2"/>
      <c r="I8" t="s">
        <v>34</v>
      </c>
      <c r="J8" s="2">
        <v>0.1</v>
      </c>
      <c r="K8" s="2"/>
      <c r="L8" s="2"/>
    </row>
    <row r="9" spans="1:32">
      <c r="B9" s="2"/>
    </row>
    <row r="10" spans="1:32">
      <c r="A10" t="s">
        <v>15</v>
      </c>
      <c r="B10" s="2">
        <v>0.25</v>
      </c>
      <c r="C10" s="2">
        <v>0.33</v>
      </c>
      <c r="D10" s="2">
        <v>0.21</v>
      </c>
      <c r="E10" t="s">
        <v>15</v>
      </c>
      <c r="F10" s="2">
        <v>0.05</v>
      </c>
      <c r="G10" s="2">
        <v>0.3</v>
      </c>
      <c r="H10" s="2">
        <v>0.09</v>
      </c>
      <c r="I10" t="s">
        <v>15</v>
      </c>
      <c r="J10" s="2">
        <v>0</v>
      </c>
      <c r="K10" s="2">
        <v>0.3</v>
      </c>
      <c r="L10" s="2">
        <v>0.09</v>
      </c>
      <c r="M10" t="s">
        <v>15</v>
      </c>
      <c r="N10" s="2">
        <v>0</v>
      </c>
      <c r="O10" s="2">
        <v>0.3</v>
      </c>
      <c r="P10" s="2">
        <v>0.09</v>
      </c>
      <c r="Q10" t="s">
        <v>15</v>
      </c>
      <c r="R10" s="2">
        <v>0</v>
      </c>
      <c r="S10" s="2">
        <v>0.3</v>
      </c>
      <c r="T10" s="2">
        <v>0.09</v>
      </c>
      <c r="U10" t="s">
        <v>15</v>
      </c>
      <c r="V10" s="2">
        <v>0</v>
      </c>
      <c r="W10" s="2">
        <v>0.3</v>
      </c>
      <c r="X10" s="2">
        <v>0.09</v>
      </c>
      <c r="Y10" t="s">
        <v>15</v>
      </c>
      <c r="Z10" s="2">
        <v>0</v>
      </c>
      <c r="AA10" s="2">
        <v>0.3</v>
      </c>
      <c r="AB10" s="2">
        <v>0.09</v>
      </c>
      <c r="AC10" t="s">
        <v>47</v>
      </c>
      <c r="AD10" s="2">
        <v>0.25</v>
      </c>
      <c r="AE10">
        <v>3</v>
      </c>
      <c r="AF10" s="4">
        <v>1.29</v>
      </c>
    </row>
    <row r="11" spans="1:32">
      <c r="A11" t="s">
        <v>14</v>
      </c>
      <c r="B11" s="2">
        <v>0.1</v>
      </c>
      <c r="C11" s="2">
        <v>0.33</v>
      </c>
      <c r="D11" s="2">
        <v>0.21</v>
      </c>
      <c r="E11" t="s">
        <v>14</v>
      </c>
      <c r="F11" s="2">
        <v>0.05</v>
      </c>
      <c r="G11" s="2">
        <v>0.3</v>
      </c>
      <c r="H11" s="2">
        <v>0.09</v>
      </c>
      <c r="I11" t="s">
        <v>14</v>
      </c>
      <c r="J11" s="2">
        <v>0.1</v>
      </c>
      <c r="K11" s="2">
        <v>0.3</v>
      </c>
      <c r="L11" s="2">
        <v>0.09</v>
      </c>
      <c r="M11" t="s">
        <v>14</v>
      </c>
      <c r="N11" s="2">
        <v>0.05</v>
      </c>
      <c r="O11" s="2">
        <v>0.5</v>
      </c>
      <c r="P11" s="2">
        <v>0.21</v>
      </c>
      <c r="Q11" t="s">
        <v>14</v>
      </c>
      <c r="R11" s="2">
        <v>0.1</v>
      </c>
      <c r="S11" s="2">
        <v>0.4</v>
      </c>
      <c r="T11" s="2">
        <v>0.21</v>
      </c>
      <c r="U11" t="s">
        <v>14</v>
      </c>
      <c r="V11" s="2">
        <v>0.05</v>
      </c>
      <c r="W11" s="2">
        <v>0.5</v>
      </c>
      <c r="X11" s="2">
        <v>0.21</v>
      </c>
      <c r="Y11" t="s">
        <v>14</v>
      </c>
      <c r="Z11" s="2">
        <v>0.25</v>
      </c>
      <c r="AA11" s="2">
        <v>0.5</v>
      </c>
      <c r="AB11" s="2">
        <v>0.21</v>
      </c>
      <c r="AD11" s="2"/>
      <c r="AF11" s="4"/>
    </row>
    <row r="12" spans="1:32">
      <c r="A12" t="s">
        <v>16</v>
      </c>
      <c r="B12" s="2">
        <v>0.05</v>
      </c>
      <c r="C12" s="3">
        <v>1</v>
      </c>
      <c r="D12" s="4">
        <v>1.42</v>
      </c>
      <c r="E12" t="s">
        <v>16</v>
      </c>
      <c r="F12" s="2">
        <v>0.2</v>
      </c>
      <c r="G12" s="3">
        <v>1.7</v>
      </c>
      <c r="H12" s="4">
        <v>1.42</v>
      </c>
      <c r="I12" t="s">
        <v>16</v>
      </c>
      <c r="J12" s="2">
        <v>0.3</v>
      </c>
      <c r="K12" s="3">
        <v>1.7</v>
      </c>
      <c r="L12" s="4">
        <v>1.42</v>
      </c>
      <c r="M12" t="s">
        <v>16</v>
      </c>
      <c r="N12" s="2">
        <v>0.1</v>
      </c>
      <c r="O12" s="3">
        <v>0.7</v>
      </c>
      <c r="P12" s="4">
        <v>1</v>
      </c>
      <c r="Q12" t="s">
        <v>16</v>
      </c>
      <c r="R12">
        <v>0</v>
      </c>
      <c r="S12" s="3">
        <v>2</v>
      </c>
      <c r="T12" s="4">
        <v>1.42</v>
      </c>
      <c r="U12" t="s">
        <v>16</v>
      </c>
      <c r="V12" s="2">
        <v>0.15</v>
      </c>
      <c r="W12" s="3">
        <v>0.7</v>
      </c>
      <c r="X12" s="4">
        <v>0.7</v>
      </c>
      <c r="Y12" t="s">
        <v>16</v>
      </c>
      <c r="Z12">
        <v>0</v>
      </c>
      <c r="AA12" s="3">
        <v>1</v>
      </c>
      <c r="AB12" s="4">
        <v>0.7</v>
      </c>
      <c r="AC12" t="s">
        <v>48</v>
      </c>
      <c r="AD12" s="2">
        <v>0.15</v>
      </c>
      <c r="AE12">
        <v>1</v>
      </c>
      <c r="AF12" s="4">
        <v>1.29</v>
      </c>
    </row>
    <row r="13" spans="1:32">
      <c r="A13" t="s">
        <v>17</v>
      </c>
      <c r="B13" s="2">
        <v>0.2</v>
      </c>
      <c r="C13" s="2">
        <v>0.7</v>
      </c>
      <c r="D13" s="2">
        <v>0.13</v>
      </c>
      <c r="E13" t="s">
        <v>17</v>
      </c>
      <c r="F13" s="2">
        <v>0.2</v>
      </c>
      <c r="G13" s="2">
        <v>0.8</v>
      </c>
      <c r="H13" s="2">
        <v>0.12</v>
      </c>
      <c r="I13" t="s">
        <v>17</v>
      </c>
      <c r="J13" s="2">
        <v>0.1</v>
      </c>
      <c r="K13" s="2">
        <v>0.75</v>
      </c>
      <c r="L13" s="2">
        <v>0.08</v>
      </c>
      <c r="M13" t="s">
        <v>17</v>
      </c>
      <c r="N13" s="2">
        <v>0.2</v>
      </c>
      <c r="O13" s="2">
        <v>0.77</v>
      </c>
      <c r="P13" s="2">
        <v>0.08</v>
      </c>
      <c r="Q13" t="s">
        <v>17</v>
      </c>
      <c r="R13" s="2">
        <v>0.2</v>
      </c>
      <c r="S13" s="2">
        <v>0.85</v>
      </c>
      <c r="T13" s="2">
        <v>0.08</v>
      </c>
      <c r="U13" t="s">
        <v>17</v>
      </c>
      <c r="V13" s="2">
        <v>0.1</v>
      </c>
      <c r="W13" s="2">
        <v>0.75</v>
      </c>
      <c r="X13" s="2">
        <v>0.12</v>
      </c>
      <c r="Y13" t="s">
        <v>17</v>
      </c>
      <c r="Z13" s="14">
        <v>0.1</v>
      </c>
      <c r="AA13" s="2">
        <v>0.8</v>
      </c>
      <c r="AB13" s="2">
        <v>0.08</v>
      </c>
      <c r="AC13" t="s">
        <v>21</v>
      </c>
      <c r="AD13" s="2">
        <v>0.15</v>
      </c>
      <c r="AE13" s="15">
        <v>25</v>
      </c>
      <c r="AF13" s="2"/>
    </row>
    <row r="14" spans="1:32">
      <c r="A14" t="s">
        <v>18</v>
      </c>
      <c r="B14" s="2">
        <v>0.05</v>
      </c>
      <c r="C14" s="5">
        <v>1.1000000000000001</v>
      </c>
      <c r="D14" s="5">
        <v>0.7</v>
      </c>
      <c r="E14" t="s">
        <v>18</v>
      </c>
      <c r="F14" s="2">
        <v>0.1</v>
      </c>
      <c r="G14" s="5">
        <v>1.5</v>
      </c>
      <c r="H14" s="5">
        <v>0.43</v>
      </c>
      <c r="I14" t="s">
        <v>18</v>
      </c>
      <c r="J14" s="2">
        <v>0.1</v>
      </c>
      <c r="K14" s="5">
        <v>1.5</v>
      </c>
      <c r="L14" s="5">
        <v>0.43</v>
      </c>
      <c r="M14" t="s">
        <v>18</v>
      </c>
      <c r="N14" s="2">
        <v>0.25</v>
      </c>
      <c r="O14" s="5">
        <v>3</v>
      </c>
      <c r="P14" s="5">
        <v>2.29</v>
      </c>
      <c r="Q14" t="s">
        <v>18</v>
      </c>
      <c r="R14" s="2">
        <v>0.3</v>
      </c>
      <c r="S14" s="5">
        <v>6</v>
      </c>
      <c r="T14" s="5">
        <v>3.6</v>
      </c>
      <c r="U14" t="s">
        <v>18</v>
      </c>
      <c r="V14" s="2">
        <v>0.3</v>
      </c>
      <c r="W14" s="5">
        <v>8</v>
      </c>
      <c r="X14" s="5">
        <v>3.6</v>
      </c>
      <c r="Y14" t="s">
        <v>18</v>
      </c>
      <c r="Z14" s="2">
        <v>0.3</v>
      </c>
      <c r="AA14" s="5">
        <v>10</v>
      </c>
      <c r="AB14" s="5">
        <v>7</v>
      </c>
      <c r="AC14" t="s">
        <v>49</v>
      </c>
      <c r="AD14" s="2">
        <v>0.15</v>
      </c>
      <c r="AE14">
        <v>0.1</v>
      </c>
      <c r="AF14" s="4">
        <v>0.3</v>
      </c>
    </row>
    <row r="15" spans="1:32">
      <c r="A15" t="s">
        <v>19</v>
      </c>
      <c r="B15" s="2">
        <v>0.15</v>
      </c>
      <c r="C15" s="5">
        <v>6</v>
      </c>
      <c r="D15" s="5"/>
      <c r="E15" t="s">
        <v>19</v>
      </c>
      <c r="F15" s="2">
        <v>0.25</v>
      </c>
      <c r="G15" s="5">
        <v>5</v>
      </c>
      <c r="H15" s="5"/>
      <c r="I15" t="s">
        <v>19</v>
      </c>
      <c r="J15" s="2">
        <v>0.25</v>
      </c>
      <c r="K15" s="5">
        <v>6.25</v>
      </c>
      <c r="L15" s="5"/>
      <c r="M15" t="s">
        <v>19</v>
      </c>
      <c r="N15" s="2">
        <v>0.25</v>
      </c>
      <c r="O15" s="5">
        <v>7.5</v>
      </c>
      <c r="P15" s="5"/>
      <c r="Q15" t="s">
        <v>19</v>
      </c>
      <c r="R15" s="2">
        <v>0.1</v>
      </c>
      <c r="S15" s="5">
        <v>5</v>
      </c>
      <c r="T15" s="5"/>
      <c r="U15" t="s">
        <v>19</v>
      </c>
      <c r="V15" s="2">
        <v>0.1</v>
      </c>
      <c r="W15" s="5">
        <v>5</v>
      </c>
      <c r="X15" s="5">
        <v>0.65</v>
      </c>
      <c r="Y15" t="s">
        <v>19</v>
      </c>
      <c r="Z15" s="2">
        <v>0.05</v>
      </c>
      <c r="AA15" s="5">
        <v>5</v>
      </c>
      <c r="AB15" s="5"/>
      <c r="AC15" t="s">
        <v>50</v>
      </c>
      <c r="AD15" s="16">
        <v>0.2</v>
      </c>
      <c r="AE15">
        <v>10</v>
      </c>
    </row>
    <row r="16" spans="1:32">
      <c r="A16" t="s">
        <v>20</v>
      </c>
      <c r="B16" s="2">
        <v>0.2</v>
      </c>
      <c r="C16" s="5">
        <v>17</v>
      </c>
      <c r="D16" s="5"/>
      <c r="E16" t="s">
        <v>20</v>
      </c>
      <c r="F16" s="2">
        <v>0.2</v>
      </c>
      <c r="G16" s="5">
        <v>25</v>
      </c>
      <c r="H16" s="5"/>
      <c r="I16" t="s">
        <v>20</v>
      </c>
      <c r="J16" s="2">
        <v>0.15</v>
      </c>
      <c r="K16" s="5">
        <v>20</v>
      </c>
      <c r="L16" s="5"/>
      <c r="M16" t="s">
        <v>20</v>
      </c>
      <c r="N16" s="2">
        <v>0.1</v>
      </c>
      <c r="O16" s="5">
        <v>20</v>
      </c>
      <c r="P16" s="5"/>
      <c r="Q16" t="s">
        <v>20</v>
      </c>
      <c r="R16" s="2">
        <v>0.05</v>
      </c>
      <c r="S16" s="5">
        <v>25</v>
      </c>
      <c r="T16" s="5"/>
      <c r="U16" t="s">
        <v>20</v>
      </c>
      <c r="V16" s="2">
        <v>0.05</v>
      </c>
      <c r="W16" s="5">
        <v>25</v>
      </c>
      <c r="X16" s="5"/>
      <c r="Y16" t="s">
        <v>20</v>
      </c>
      <c r="Z16" s="2">
        <v>0.05</v>
      </c>
      <c r="AA16" s="5">
        <v>25</v>
      </c>
      <c r="AB16" s="5"/>
      <c r="AC16" t="s">
        <v>17</v>
      </c>
      <c r="AD16" s="2">
        <v>0.1</v>
      </c>
      <c r="AE16" s="2">
        <v>0.67</v>
      </c>
      <c r="AF16" s="2">
        <v>0.22</v>
      </c>
    </row>
    <row r="17" spans="1:28">
      <c r="A17" t="s">
        <v>21</v>
      </c>
      <c r="B17" s="2">
        <v>0</v>
      </c>
      <c r="C17" s="5">
        <v>0</v>
      </c>
      <c r="D17" s="5">
        <v>1</v>
      </c>
      <c r="E17" t="s">
        <v>21</v>
      </c>
      <c r="F17" s="2">
        <v>0</v>
      </c>
      <c r="G17" s="5">
        <v>0</v>
      </c>
      <c r="H17" s="5">
        <v>1</v>
      </c>
      <c r="I17" t="s">
        <v>21</v>
      </c>
      <c r="J17" s="2">
        <v>0.05</v>
      </c>
      <c r="K17" s="5">
        <v>25</v>
      </c>
      <c r="L17" s="5"/>
      <c r="M17" t="s">
        <v>21</v>
      </c>
      <c r="N17" s="2">
        <v>0.1</v>
      </c>
      <c r="O17" s="5">
        <v>15</v>
      </c>
      <c r="P17" s="5"/>
      <c r="Q17" t="s">
        <v>21</v>
      </c>
      <c r="R17" s="2">
        <v>0.15</v>
      </c>
      <c r="S17" s="5">
        <v>25</v>
      </c>
      <c r="T17" s="5"/>
      <c r="U17" t="s">
        <v>21</v>
      </c>
      <c r="V17" s="2">
        <v>0.09</v>
      </c>
      <c r="W17" s="5">
        <v>15</v>
      </c>
      <c r="X17" s="5"/>
      <c r="Y17" t="s">
        <v>21</v>
      </c>
      <c r="Z17" s="2">
        <v>0.15</v>
      </c>
      <c r="AA17" s="5">
        <v>25</v>
      </c>
      <c r="AB17" s="5"/>
    </row>
    <row r="18" spans="1:28">
      <c r="A18" t="s">
        <v>22</v>
      </c>
      <c r="B18" s="2">
        <v>0</v>
      </c>
      <c r="C18" s="5">
        <v>0</v>
      </c>
      <c r="D18" s="5">
        <v>1</v>
      </c>
      <c r="E18" t="s">
        <v>22</v>
      </c>
      <c r="F18" s="2">
        <v>0</v>
      </c>
      <c r="G18" s="5">
        <v>0</v>
      </c>
      <c r="H18" s="5">
        <v>1</v>
      </c>
      <c r="I18" t="s">
        <v>22</v>
      </c>
      <c r="J18" s="2">
        <v>0</v>
      </c>
      <c r="K18" s="5">
        <v>0</v>
      </c>
      <c r="L18" s="5">
        <v>1</v>
      </c>
      <c r="M18" t="s">
        <v>22</v>
      </c>
      <c r="N18" s="2">
        <v>0.05</v>
      </c>
      <c r="O18" s="5">
        <v>5</v>
      </c>
      <c r="P18" s="5"/>
      <c r="Q18" t="s">
        <v>22</v>
      </c>
      <c r="R18" s="2">
        <v>0.1</v>
      </c>
      <c r="S18" s="5">
        <v>5</v>
      </c>
      <c r="T18" s="5"/>
      <c r="U18" t="s">
        <v>22</v>
      </c>
      <c r="V18" s="2">
        <v>0.16</v>
      </c>
      <c r="W18" s="5">
        <v>8</v>
      </c>
      <c r="X18" s="5"/>
      <c r="Y18" t="s">
        <v>22</v>
      </c>
      <c r="Z18" s="2">
        <v>0.1</v>
      </c>
      <c r="AA18" s="5">
        <v>10</v>
      </c>
      <c r="AB18" s="5"/>
    </row>
    <row r="21" spans="1:28">
      <c r="K21" s="5"/>
      <c r="L21" s="9"/>
    </row>
    <row r="22" spans="1:28">
      <c r="K22" s="5"/>
      <c r="L22" s="9"/>
    </row>
    <row r="23" spans="1:28">
      <c r="K23" s="5"/>
      <c r="L23" s="9"/>
    </row>
    <row r="26" spans="1:28">
      <c r="A26" s="6" t="s">
        <v>76</v>
      </c>
      <c r="B26" s="6"/>
    </row>
    <row r="27" spans="1:28" ht="27">
      <c r="A27" s="7" t="s">
        <v>6</v>
      </c>
      <c r="B27" s="8" t="s">
        <v>77</v>
      </c>
    </row>
    <row r="28" spans="1:28" ht="54">
      <c r="A28" s="7" t="s">
        <v>7</v>
      </c>
      <c r="B28" s="8" t="s">
        <v>78</v>
      </c>
    </row>
    <row r="29" spans="1:28" ht="15.75">
      <c r="A29" s="7" t="s">
        <v>8</v>
      </c>
      <c r="B29" s="8" t="s">
        <v>79</v>
      </c>
    </row>
    <row r="30" spans="1:28" ht="15.75">
      <c r="A30" s="7" t="s">
        <v>9</v>
      </c>
      <c r="B30" s="8" t="s">
        <v>80</v>
      </c>
    </row>
    <row r="31" spans="1:28" ht="54">
      <c r="A31" s="7" t="s">
        <v>10</v>
      </c>
      <c r="B31" s="8" t="s">
        <v>81</v>
      </c>
    </row>
    <row r="32" spans="1:28" ht="27">
      <c r="A32" s="7" t="s">
        <v>11</v>
      </c>
      <c r="B32" s="8" t="s">
        <v>82</v>
      </c>
    </row>
    <row r="33" spans="1:23" ht="27">
      <c r="A33" s="7" t="s">
        <v>33</v>
      </c>
      <c r="B33" s="8" t="s">
        <v>83</v>
      </c>
      <c r="Q33" s="10" t="s">
        <v>5</v>
      </c>
      <c r="R33" s="11" t="s">
        <v>6</v>
      </c>
      <c r="S33" s="11" t="s">
        <v>7</v>
      </c>
      <c r="T33" s="11" t="s">
        <v>8</v>
      </c>
      <c r="U33" s="11" t="s">
        <v>9</v>
      </c>
      <c r="V33" s="11" t="s">
        <v>10</v>
      </c>
      <c r="W33" s="11" t="s">
        <v>11</v>
      </c>
    </row>
    <row r="34" spans="1:23" ht="40.5">
      <c r="A34" s="7" t="s">
        <v>34</v>
      </c>
      <c r="B34" s="8" t="s">
        <v>84</v>
      </c>
      <c r="Q34" s="12" t="s">
        <v>62</v>
      </c>
    </row>
    <row r="35" spans="1:23" ht="40.5">
      <c r="A35" s="7" t="s">
        <v>31</v>
      </c>
      <c r="B35" s="8" t="s">
        <v>85</v>
      </c>
    </row>
    <row r="36" spans="1:23" ht="27">
      <c r="A36" s="7" t="s">
        <v>39</v>
      </c>
      <c r="B36" s="8" t="s">
        <v>86</v>
      </c>
      <c r="Q36" s="10" t="s">
        <v>32</v>
      </c>
      <c r="R36" s="11" t="s">
        <v>9</v>
      </c>
      <c r="S36" s="11" t="s">
        <v>33</v>
      </c>
      <c r="T36" s="11" t="s">
        <v>8</v>
      </c>
      <c r="U36" s="11" t="s">
        <v>10</v>
      </c>
      <c r="V36" s="11" t="s">
        <v>11</v>
      </c>
      <c r="W36" s="11" t="s">
        <v>34</v>
      </c>
    </row>
    <row r="37" spans="1:23" ht="67.5">
      <c r="A37" s="7" t="s">
        <v>40</v>
      </c>
      <c r="B37" s="8" t="s">
        <v>87</v>
      </c>
      <c r="Q37" s="13" t="s">
        <v>55</v>
      </c>
      <c r="R37" s="13" t="s">
        <v>80</v>
      </c>
      <c r="S37" s="13" t="s">
        <v>83</v>
      </c>
      <c r="T37" s="13" t="s">
        <v>88</v>
      </c>
      <c r="U37" s="13" t="s">
        <v>81</v>
      </c>
      <c r="V37" s="13" t="s">
        <v>82</v>
      </c>
      <c r="W37" s="13" t="s">
        <v>84</v>
      </c>
    </row>
    <row r="38" spans="1:23" ht="27">
      <c r="A38" s="7" t="s">
        <v>41</v>
      </c>
      <c r="B38" s="8" t="s">
        <v>89</v>
      </c>
      <c r="Q38" s="13" t="s">
        <v>58</v>
      </c>
    </row>
    <row r="39" spans="1:23" ht="27">
      <c r="A39" s="7" t="s">
        <v>42</v>
      </c>
      <c r="B39" s="8" t="s">
        <v>90</v>
      </c>
      <c r="Q39" s="13" t="s">
        <v>60</v>
      </c>
    </row>
    <row r="40" spans="1:23" ht="27">
      <c r="A40" s="7" t="s">
        <v>44</v>
      </c>
      <c r="B40" s="8" t="s">
        <v>91</v>
      </c>
      <c r="Q40" s="13" t="s">
        <v>62</v>
      </c>
    </row>
    <row r="41" spans="1:23" ht="27">
      <c r="A41" s="7" t="s">
        <v>45</v>
      </c>
      <c r="B41" s="8" t="s">
        <v>92</v>
      </c>
      <c r="Q41" s="13" t="s">
        <v>64</v>
      </c>
    </row>
    <row r="42" spans="1:23" ht="27">
      <c r="A42" s="7" t="s">
        <v>46</v>
      </c>
      <c r="B42" s="8" t="s">
        <v>93</v>
      </c>
      <c r="Q42" s="13" t="s">
        <v>66</v>
      </c>
    </row>
    <row r="43" spans="1:23">
      <c r="Q43" s="13" t="s">
        <v>68</v>
      </c>
    </row>
    <row r="44" spans="1:23">
      <c r="Q44" s="13" t="s">
        <v>70</v>
      </c>
    </row>
    <row r="45" spans="1:23">
      <c r="Q45" s="13" t="s">
        <v>72</v>
      </c>
    </row>
    <row r="47" spans="1:23" ht="15.75">
      <c r="Q47" s="10" t="s">
        <v>30</v>
      </c>
      <c r="R47" s="11" t="s">
        <v>6</v>
      </c>
      <c r="S47" s="11" t="s">
        <v>8</v>
      </c>
      <c r="T47" s="11" t="s">
        <v>9</v>
      </c>
      <c r="U47" s="11" t="s">
        <v>10</v>
      </c>
      <c r="V47" s="11" t="s">
        <v>11</v>
      </c>
      <c r="W47" s="11" t="s">
        <v>31</v>
      </c>
    </row>
    <row r="48" spans="1:23" ht="67.5">
      <c r="Q48" s="13" t="s">
        <v>55</v>
      </c>
      <c r="R48" s="13" t="s">
        <v>77</v>
      </c>
      <c r="S48" s="13" t="s">
        <v>79</v>
      </c>
      <c r="T48" s="13" t="s">
        <v>80</v>
      </c>
      <c r="U48" s="13" t="s">
        <v>81</v>
      </c>
      <c r="V48" s="13" t="s">
        <v>82</v>
      </c>
      <c r="W48" s="13" t="s">
        <v>85</v>
      </c>
    </row>
    <row r="49" spans="17:22">
      <c r="Q49" s="13" t="s">
        <v>58</v>
      </c>
    </row>
    <row r="50" spans="17:22">
      <c r="Q50" s="13" t="s">
        <v>60</v>
      </c>
    </row>
    <row r="51" spans="17:22">
      <c r="Q51" s="13" t="s">
        <v>62</v>
      </c>
    </row>
    <row r="52" spans="17:22">
      <c r="Q52" s="13" t="s">
        <v>64</v>
      </c>
    </row>
    <row r="53" spans="17:22">
      <c r="Q53" s="13" t="s">
        <v>66</v>
      </c>
    </row>
    <row r="54" spans="17:22">
      <c r="Q54" s="13" t="s">
        <v>68</v>
      </c>
    </row>
    <row r="55" spans="17:22">
      <c r="Q55" s="13" t="s">
        <v>70</v>
      </c>
    </row>
    <row r="56" spans="17:22">
      <c r="Q56" s="13" t="s">
        <v>72</v>
      </c>
    </row>
    <row r="59" spans="17:22" ht="15.75">
      <c r="Q59" s="10" t="s">
        <v>35</v>
      </c>
      <c r="R59" s="11" t="s">
        <v>10</v>
      </c>
      <c r="S59" s="11" t="s">
        <v>34</v>
      </c>
      <c r="T59" s="11" t="s">
        <v>8</v>
      </c>
      <c r="U59" s="11" t="s">
        <v>11</v>
      </c>
      <c r="V59" s="11" t="s">
        <v>31</v>
      </c>
    </row>
    <row r="60" spans="17:22" ht="67.5">
      <c r="Q60" s="13" t="s">
        <v>55</v>
      </c>
      <c r="R60" s="13" t="s">
        <v>81</v>
      </c>
      <c r="S60" s="13" t="s">
        <v>84</v>
      </c>
      <c r="T60" s="13" t="s">
        <v>79</v>
      </c>
      <c r="U60" s="13" t="s">
        <v>82</v>
      </c>
      <c r="V60" s="13" t="s">
        <v>85</v>
      </c>
    </row>
    <row r="61" spans="17:22">
      <c r="Q61" s="12" t="s">
        <v>58</v>
      </c>
    </row>
    <row r="62" spans="17:22">
      <c r="Q62" s="12" t="s">
        <v>60</v>
      </c>
    </row>
    <row r="63" spans="17:22">
      <c r="Q63" s="12" t="s">
        <v>62</v>
      </c>
    </row>
    <row r="64" spans="17:22">
      <c r="Q64" s="12" t="s">
        <v>64</v>
      </c>
    </row>
    <row r="65" spans="17:21">
      <c r="Q65" s="12" t="s">
        <v>66</v>
      </c>
    </row>
    <row r="66" spans="17:21">
      <c r="Q66" s="12" t="s">
        <v>68</v>
      </c>
    </row>
    <row r="67" spans="17:21">
      <c r="Q67" s="12" t="s">
        <v>70</v>
      </c>
    </row>
    <row r="68" spans="17:21">
      <c r="Q68" s="12" t="s">
        <v>72</v>
      </c>
    </row>
    <row r="71" spans="17:21" ht="15.75">
      <c r="Q71" s="10" t="s">
        <v>36</v>
      </c>
      <c r="R71" s="11" t="s">
        <v>34</v>
      </c>
      <c r="S71" s="11" t="s">
        <v>10</v>
      </c>
      <c r="T71" s="11" t="s">
        <v>31</v>
      </c>
      <c r="U71" s="11" t="s">
        <v>11</v>
      </c>
    </row>
    <row r="72" spans="17:21" ht="67.5">
      <c r="Q72" s="13" t="s">
        <v>55</v>
      </c>
      <c r="R72" s="13" t="s">
        <v>84</v>
      </c>
      <c r="S72" s="13" t="s">
        <v>81</v>
      </c>
      <c r="T72" s="13" t="s">
        <v>85</v>
      </c>
      <c r="U72" s="13" t="s">
        <v>82</v>
      </c>
    </row>
    <row r="73" spans="17:21">
      <c r="Q73" s="12" t="s">
        <v>58</v>
      </c>
    </row>
    <row r="74" spans="17:21">
      <c r="Q74" s="12" t="s">
        <v>60</v>
      </c>
    </row>
    <row r="75" spans="17:21">
      <c r="Q75" s="12" t="s">
        <v>62</v>
      </c>
    </row>
    <row r="76" spans="17:21">
      <c r="Q76" s="12" t="s">
        <v>64</v>
      </c>
    </row>
    <row r="77" spans="17:21">
      <c r="Q77" s="12" t="s">
        <v>66</v>
      </c>
    </row>
    <row r="78" spans="17:21">
      <c r="Q78" s="12" t="s">
        <v>68</v>
      </c>
    </row>
    <row r="79" spans="17:21">
      <c r="Q79" s="12" t="s">
        <v>70</v>
      </c>
    </row>
    <row r="80" spans="17:21">
      <c r="Q80" s="12" t="s">
        <v>72</v>
      </c>
    </row>
    <row r="83" spans="17:23" ht="15.75">
      <c r="Q83" s="10" t="s">
        <v>37</v>
      </c>
      <c r="R83" s="11" t="s">
        <v>34</v>
      </c>
      <c r="S83" s="11" t="s">
        <v>33</v>
      </c>
      <c r="T83" s="11" t="s">
        <v>11</v>
      </c>
      <c r="U83" s="11" t="s">
        <v>10</v>
      </c>
      <c r="V83" s="11" t="s">
        <v>8</v>
      </c>
    </row>
    <row r="84" spans="17:23" ht="67.5">
      <c r="Q84" s="13" t="s">
        <v>55</v>
      </c>
      <c r="R84" s="13" t="s">
        <v>84</v>
      </c>
      <c r="S84" s="13" t="s">
        <v>83</v>
      </c>
      <c r="T84" s="13" t="s">
        <v>82</v>
      </c>
      <c r="U84" s="13" t="s">
        <v>81</v>
      </c>
      <c r="V84" s="13" t="s">
        <v>79</v>
      </c>
    </row>
    <row r="85" spans="17:23">
      <c r="Q85" s="12" t="s">
        <v>58</v>
      </c>
    </row>
    <row r="86" spans="17:23">
      <c r="Q86" s="12" t="s">
        <v>60</v>
      </c>
    </row>
    <row r="87" spans="17:23">
      <c r="Q87" s="12" t="s">
        <v>62</v>
      </c>
    </row>
    <row r="88" spans="17:23">
      <c r="Q88" s="12" t="s">
        <v>64</v>
      </c>
    </row>
    <row r="89" spans="17:23">
      <c r="Q89" s="12" t="s">
        <v>66</v>
      </c>
    </row>
    <row r="90" spans="17:23">
      <c r="Q90" s="12" t="s">
        <v>68</v>
      </c>
    </row>
    <row r="91" spans="17:23">
      <c r="Q91" s="12" t="s">
        <v>70</v>
      </c>
    </row>
    <row r="92" spans="17:23">
      <c r="Q92" s="12" t="s">
        <v>72</v>
      </c>
    </row>
    <row r="95" spans="17:23" ht="15.75">
      <c r="Q95" s="10" t="s">
        <v>38</v>
      </c>
      <c r="R95" s="11" t="s">
        <v>39</v>
      </c>
      <c r="S95" s="11" t="s">
        <v>40</v>
      </c>
      <c r="T95" s="11" t="s">
        <v>41</v>
      </c>
      <c r="U95" s="11" t="s">
        <v>42</v>
      </c>
    </row>
    <row r="96" spans="17:23" ht="40.5">
      <c r="Q96" s="13" t="s">
        <v>55</v>
      </c>
      <c r="R96" s="13" t="s">
        <v>86</v>
      </c>
      <c r="S96" s="13" t="s">
        <v>87</v>
      </c>
      <c r="T96" s="13" t="s">
        <v>89</v>
      </c>
      <c r="U96" s="13" t="s">
        <v>90</v>
      </c>
      <c r="V96" s="1"/>
      <c r="W96" s="1"/>
    </row>
    <row r="97" spans="17:20">
      <c r="Q97" s="12" t="s">
        <v>58</v>
      </c>
    </row>
    <row r="98" spans="17:20">
      <c r="Q98" s="12" t="s">
        <v>60</v>
      </c>
    </row>
    <row r="99" spans="17:20">
      <c r="Q99" s="12" t="s">
        <v>62</v>
      </c>
    </row>
    <row r="100" spans="17:20">
      <c r="Q100" s="12" t="s">
        <v>64</v>
      </c>
    </row>
    <row r="101" spans="17:20">
      <c r="Q101" s="12" t="s">
        <v>66</v>
      </c>
    </row>
    <row r="102" spans="17:20">
      <c r="Q102" s="12" t="s">
        <v>68</v>
      </c>
    </row>
    <row r="103" spans="17:20">
      <c r="Q103" s="12" t="s">
        <v>70</v>
      </c>
    </row>
    <row r="104" spans="17:20">
      <c r="Q104" s="12" t="s">
        <v>72</v>
      </c>
    </row>
    <row r="107" spans="17:20" ht="15.75">
      <c r="Q107" s="10" t="s">
        <v>43</v>
      </c>
      <c r="R107" s="11" t="s">
        <v>44</v>
      </c>
      <c r="S107" s="11" t="s">
        <v>45</v>
      </c>
      <c r="T107" s="11" t="s">
        <v>46</v>
      </c>
    </row>
    <row r="108" spans="17:20" s="1" customFormat="1" ht="40.5">
      <c r="Q108" s="13" t="s">
        <v>55</v>
      </c>
      <c r="R108" s="13" t="s">
        <v>91</v>
      </c>
      <c r="S108" s="13" t="s">
        <v>92</v>
      </c>
      <c r="T108" s="13" t="s">
        <v>93</v>
      </c>
    </row>
    <row r="109" spans="17:20">
      <c r="Q109" s="12" t="s">
        <v>58</v>
      </c>
    </row>
    <row r="110" spans="17:20">
      <c r="Q110" s="12" t="s">
        <v>60</v>
      </c>
    </row>
    <row r="111" spans="17:20">
      <c r="Q111" s="12" t="s">
        <v>62</v>
      </c>
    </row>
    <row r="112" spans="17:20">
      <c r="Q112" s="12" t="s">
        <v>64</v>
      </c>
    </row>
    <row r="113" spans="17:17">
      <c r="Q113" s="12" t="s">
        <v>66</v>
      </c>
    </row>
    <row r="114" spans="17:17">
      <c r="Q114" s="12" t="s">
        <v>68</v>
      </c>
    </row>
    <row r="115" spans="17:17">
      <c r="Q115" s="12" t="s">
        <v>70</v>
      </c>
    </row>
    <row r="116" spans="17:17">
      <c r="Q116" s="12" t="s">
        <v>72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4" zoomScaleSheetLayoutView="100" workbookViewId="0">
      <selection activeCell="A21" sqref="A21"/>
    </sheetView>
  </sheetViews>
  <sheetFormatPr defaultColWidth="8.125" defaultRowHeight="13.5"/>
  <sheetData>
    <row r="1" spans="1:2" ht="409.5" customHeight="1">
      <c r="A1" t="s">
        <v>94</v>
      </c>
    </row>
    <row r="2" spans="1:2" ht="170.25" customHeight="1"/>
    <row r="3" spans="1:2">
      <c r="A3" t="s">
        <v>95</v>
      </c>
    </row>
    <row r="4" spans="1:2">
      <c r="A4" t="s">
        <v>96</v>
      </c>
      <c r="B4" t="s">
        <v>97</v>
      </c>
    </row>
    <row r="5" spans="1:2">
      <c r="A5" t="s">
        <v>98</v>
      </c>
      <c r="B5" t="s">
        <v>99</v>
      </c>
    </row>
    <row r="6" spans="1:2">
      <c r="A6" t="s">
        <v>100</v>
      </c>
      <c r="B6" t="s">
        <v>101</v>
      </c>
    </row>
    <row r="7" spans="1:2">
      <c r="A7" t="s">
        <v>102</v>
      </c>
      <c r="B7" t="s">
        <v>103</v>
      </c>
    </row>
    <row r="8" spans="1:2">
      <c r="A8" t="s">
        <v>104</v>
      </c>
      <c r="B8" t="s">
        <v>105</v>
      </c>
    </row>
    <row r="9" spans="1:2">
      <c r="A9" t="s">
        <v>106</v>
      </c>
      <c r="B9" t="s">
        <v>107</v>
      </c>
    </row>
    <row r="10" spans="1:2">
      <c r="A10" t="s">
        <v>108</v>
      </c>
      <c r="B10" t="s">
        <v>109</v>
      </c>
    </row>
    <row r="11" spans="1:2">
      <c r="A11" t="s">
        <v>110</v>
      </c>
      <c r="B11" t="s">
        <v>111</v>
      </c>
    </row>
    <row r="12" spans="1:2">
      <c r="A12" t="s">
        <v>112</v>
      </c>
    </row>
    <row r="13" spans="1:2">
      <c r="A13" t="s">
        <v>96</v>
      </c>
      <c r="B13" t="s">
        <v>113</v>
      </c>
    </row>
    <row r="14" spans="1:2">
      <c r="A14" t="s">
        <v>98</v>
      </c>
      <c r="B14" t="s">
        <v>114</v>
      </c>
    </row>
    <row r="15" spans="1:2">
      <c r="A15" t="s">
        <v>115</v>
      </c>
    </row>
    <row r="16" spans="1:2">
      <c r="A16" t="s">
        <v>116</v>
      </c>
    </row>
    <row r="17" spans="1:1">
      <c r="A17" t="s">
        <v>117</v>
      </c>
    </row>
    <row r="18" spans="1:1">
      <c r="A18" t="s">
        <v>118</v>
      </c>
    </row>
    <row r="19" spans="1:1">
      <c r="A19" t="s">
        <v>119</v>
      </c>
    </row>
    <row r="20" spans="1:1">
      <c r="A20" t="s">
        <v>120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打分卡</vt:lpstr>
      <vt:lpstr>Mapping</vt:lpstr>
      <vt:lpstr>doc</vt:lpstr>
    </vt:vector>
  </TitlesOfParts>
  <Company>http://www.xitongtiandi.com/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系统天地</dc:creator>
  <cp:lastModifiedBy>Tommy</cp:lastModifiedBy>
  <cp:revision>1</cp:revision>
  <dcterms:created xsi:type="dcterms:W3CDTF">2016-08-16T02:38:00Z</dcterms:created>
  <dcterms:modified xsi:type="dcterms:W3CDTF">2017-07-17T13:37:40Z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