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596d\Downloads\"/>
    </mc:Choice>
  </mc:AlternateContent>
  <xr:revisionPtr revIDLastSave="0" documentId="13_ncr:1_{FBB4B450-ABA2-4DFF-896C-289939A6728E}" xr6:coauthVersionLast="45" xr6:coauthVersionMax="45" xr10:uidLastSave="{00000000-0000-0000-0000-000000000000}"/>
  <bookViews>
    <workbookView xWindow="-110" yWindow="-110" windowWidth="22780" windowHeight="14660" firstSheet="4" activeTab="4" xr2:uid="{00000000-000D-0000-FFFF-FFFF00000000}"/>
  </bookViews>
  <sheets>
    <sheet name="Kickstarter" sheetId="1" r:id="rId1"/>
    <sheet name="Sheet 2" sheetId="3" r:id="rId2"/>
    <sheet name="Subcategory Statistics" sheetId="5" r:id="rId3"/>
    <sheet name="Outcomes Based on Launch Date" sheetId="6" r:id="rId4"/>
    <sheet name="Outcomes Based on Goal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G10" i="8" s="1"/>
  <c r="C9" i="8"/>
  <c r="C8" i="8"/>
  <c r="C7" i="8"/>
  <c r="C6" i="8"/>
  <c r="C5" i="8"/>
  <c r="C4" i="8"/>
  <c r="C3" i="8"/>
  <c r="C2" i="8"/>
  <c r="B13" i="8"/>
  <c r="B12" i="8"/>
  <c r="B11" i="8"/>
  <c r="B10" i="8"/>
  <c r="E10" i="8" s="1"/>
  <c r="B9" i="8"/>
  <c r="E9" i="8" s="1"/>
  <c r="B8" i="8"/>
  <c r="E8" i="8" s="1"/>
  <c r="B7" i="8"/>
  <c r="E7" i="8" s="1"/>
  <c r="B6" i="8"/>
  <c r="B3" i="8"/>
  <c r="B2" i="8"/>
  <c r="B5" i="8"/>
  <c r="B4" i="8"/>
  <c r="H7" i="8" l="1"/>
  <c r="H6" i="8"/>
  <c r="H8" i="8"/>
  <c r="H9" i="8"/>
  <c r="F5" i="8"/>
  <c r="G7" i="8"/>
  <c r="H3" i="8"/>
  <c r="H11" i="8"/>
  <c r="H10" i="8"/>
  <c r="G8" i="8"/>
  <c r="F3" i="8"/>
  <c r="G9" i="8"/>
  <c r="H5" i="8"/>
  <c r="H13" i="8"/>
  <c r="E2" i="8"/>
  <c r="F2" i="8" s="1"/>
  <c r="E6" i="8"/>
  <c r="F6" i="8" s="1"/>
  <c r="F10" i="8"/>
  <c r="E13" i="8"/>
  <c r="G13" i="8" s="1"/>
  <c r="E5" i="8"/>
  <c r="G5" i="8" s="1"/>
  <c r="F9" i="8"/>
  <c r="E12" i="8"/>
  <c r="F12" i="8" s="1"/>
  <c r="E4" i="8"/>
  <c r="F4" i="8" s="1"/>
  <c r="F8" i="8"/>
  <c r="E11" i="8"/>
  <c r="F11" i="8" s="1"/>
  <c r="E3" i="8"/>
  <c r="G3" i="8" s="1"/>
  <c r="F7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8" l="1"/>
  <c r="G2" i="8"/>
  <c r="G12" i="8"/>
  <c r="H12" i="8"/>
  <c r="G4" i="8"/>
  <c r="H4" i="8"/>
  <c r="F13" i="8"/>
  <c r="G6" i="8"/>
  <c r="G11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<sst xmlns="http://schemas.openxmlformats.org/spreadsheetml/2006/main" count="33041" uniqueCount="8392">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</sst>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complete (1).xlsx]Sheet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4-470E-AE9E-D3039119FBA6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4-470E-AE9E-D3039119FBA6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4-470E-AE9E-D3039119FBA6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4-470E-AE9E-D3039119F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905680"/>
        <c:axId val="795329952"/>
      </c:barChart>
      <c:catAx>
        <c:axId val="4969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29952"/>
        <c:crosses val="autoZero"/>
        <c:auto val="1"/>
        <c:lblAlgn val="ctr"/>
        <c:lblOffset val="100"/>
        <c:noMultiLvlLbl val="0"/>
      </c:catAx>
      <c:valAx>
        <c:axId val="7953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complete (1).xlsx]Subcategory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0-4BFD-8E72-BD84D59EA4C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30-4BFD-8E72-BD84D59EA4C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30-4BFD-8E72-BD84D59EA4C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30-4BFD-8E72-BD84D59EA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675824"/>
        <c:axId val="1694509456"/>
      </c:barChart>
      <c:catAx>
        <c:axId val="16876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09456"/>
        <c:crosses val="autoZero"/>
        <c:auto val="1"/>
        <c:lblAlgn val="ctr"/>
        <c:lblOffset val="100"/>
        <c:noMultiLvlLbl val="0"/>
      </c:catAx>
      <c:valAx>
        <c:axId val="16945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7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complete (1).xlsx]Outcomes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7-4CE5-9475-C33E83FD99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7-4CE5-9475-C33E83FD99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57-4CE5-9475-C33E83FD99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57-4CE5-9475-C33E83FD9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081648"/>
        <c:axId val="1884791744"/>
      </c:lineChart>
      <c:catAx>
        <c:axId val="156308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791744"/>
        <c:crosses val="autoZero"/>
        <c:auto val="1"/>
        <c:lblAlgn val="ctr"/>
        <c:lblOffset val="100"/>
        <c:noMultiLvlLbl val="0"/>
      </c:catAx>
      <c:valAx>
        <c:axId val="18847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08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2-4160-8CF6-0021B6F4483E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2-4160-8CF6-0021B6F4483E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2-4160-8CF6-0021B6F44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95376"/>
        <c:axId val="1694502800"/>
      </c:lineChart>
      <c:catAx>
        <c:axId val="1157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502800"/>
        <c:crosses val="autoZero"/>
        <c:auto val="1"/>
        <c:lblAlgn val="ctr"/>
        <c:lblOffset val="100"/>
        <c:noMultiLvlLbl val="0"/>
      </c:catAx>
      <c:valAx>
        <c:axId val="16945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63500</xdr:rowOff>
    </xdr:from>
    <xdr:to>
      <xdr:col>15</xdr:col>
      <xdr:colOff>133350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1AF4F-844A-4A87-B331-5BA8DBE8B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4</xdr:row>
      <xdr:rowOff>177800</xdr:rowOff>
    </xdr:from>
    <xdr:to>
      <xdr:col>18</xdr:col>
      <xdr:colOff>12700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5B7A9-9C8E-419F-BAA2-EA0EEFDD4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4</xdr:row>
      <xdr:rowOff>76200</xdr:rowOff>
    </xdr:from>
    <xdr:to>
      <xdr:col>14</xdr:col>
      <xdr:colOff>57150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28AFF-6F03-43C4-9C4F-6C3FA3515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1666874</xdr:colOff>
      <xdr:row>14</xdr:row>
      <xdr:rowOff>177800</xdr:rowOff>
    </xdr:from>
    <xdr:to>
      <xdr:col>6</xdr:col>
      <xdr:colOff>717549</xdr:colOff>
      <xdr:row>32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88846-E68B-4361-BF95-B41363FB8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las Diaz" refreshedDate="43750.717943634256" createdVersion="6" refreshedVersion="6" minRefreshableVersion="3" recordCount="4115" xr:uid="{95A42C53-47F9-4BF8-89AC-93AC95395F5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las Diaz" refreshedDate="43751.602006134257" createdVersion="6" refreshedVersion="6" minRefreshableVersion="3" recordCount="4115" xr:uid="{AE6FDBF5-45BF-4189-B514-2626D47749D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67CEF-DABD-4AA8-9797-5B492C019A0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36275-CB1D-4D4A-901A-1BFE0995029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28E8D-5E7A-4185-B72E-4752800C9F7C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90" zoomScaleNormal="90" workbookViewId="0">
      <selection activeCell="D20" sqref="D20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21.1796875" customWidth="1"/>
    <col min="17" max="17" width="11.81640625" bestFit="1" customWidth="1"/>
    <col min="18" max="18" width="14.54296875" customWidth="1"/>
    <col min="19" max="19" width="22.453125" bestFit="1" customWidth="1"/>
    <col min="20" max="20" width="2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5">
        <f>(E2/L2)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5">
        <f t="shared" ref="P3:P66" si="1">(E3/L3)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5">
        <f t="shared" ref="P67:P130" si="5">(E67/L67)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5" t="e">
        <f t="shared" ref="P131:P194" si="9">(E131/L131)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5" t="e">
        <f t="shared" ref="P195:P258" si="13">(E195/L195)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5">
        <f t="shared" ref="P259:P322" si="17">(E259/L259)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5">
        <f t="shared" ref="P323:P386" si="21">(E323/L323)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5">
        <f t="shared" ref="P387:P450" si="25">(E387/L387)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5">
        <f t="shared" ref="P451:P514" si="29">(E451/L451)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5">
        <f t="shared" ref="P515:P578" si="33">(E515/L515)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5">
        <f t="shared" ref="P579:P642" si="37">(E579/L579)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5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5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5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5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5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5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5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5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5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5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5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5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5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5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5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5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5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5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5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5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5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5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5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5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5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5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5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5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5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5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5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5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5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5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5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5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5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5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5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5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5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5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5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5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5">
        <f t="shared" ref="P643:P706" si="41">(E643/L643)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5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5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5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5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5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5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5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5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5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5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5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5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5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5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5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5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5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5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5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5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5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5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5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5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5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5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5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5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5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5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5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5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5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5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5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5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5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5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5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5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5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5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5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5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5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5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5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5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5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5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5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5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5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5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5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5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5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5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5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5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5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5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5">
        <f t="shared" ref="P707:P770" si="45">(E707/L707)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5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5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5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5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5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5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5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5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5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5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5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5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5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5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5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5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5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5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5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5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5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5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5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5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5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5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5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5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5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5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5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5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5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5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5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5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5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5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5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5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5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5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5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5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5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5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5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5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5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5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5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5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5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5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5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5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5">
        <f t="shared" ref="P771:P834" si="49">(E771/L771)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5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5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5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5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5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5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5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5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5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5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5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5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5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5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5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5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5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5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5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5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5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5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5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5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5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5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5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5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5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5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5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5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5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5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5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5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5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5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5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5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5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5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5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5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5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5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5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5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5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5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5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5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5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5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5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5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5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5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5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5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5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5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5">
        <f t="shared" ref="P835:P898" si="53">(E835/L835)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5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5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5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5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5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5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5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5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5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5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5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5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5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5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5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5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5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5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5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5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5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5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5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5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5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5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5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5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5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5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5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5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5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5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5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5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5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5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5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5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5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5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5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5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5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5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5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5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5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5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5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5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5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5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5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5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5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5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5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5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5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5" t="e">
        <f t="shared" ref="P899:P962" si="57">(E899/L899)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5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5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5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5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5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5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5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5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5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5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5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5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5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5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5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5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5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5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5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5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5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5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5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5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5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5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5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5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5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5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5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5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5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5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5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5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5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5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5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5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5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5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5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5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5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5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5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5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5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5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5">
        <f t="shared" ref="P963:P1026" si="61">(E963/L963)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5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5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5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5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5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5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5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5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5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5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5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5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5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5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5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5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5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5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5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5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5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5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5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5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5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5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5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5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5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5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5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5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5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5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5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5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5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5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5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5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5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5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5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5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5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5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5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5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5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5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5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5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5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5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5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5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5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5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5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5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5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5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5">
        <f t="shared" ref="P1027:P1090" si="65">(E1027/L1027)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5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5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5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5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5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5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5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5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5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5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5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5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5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5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5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5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5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5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5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5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5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5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5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5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5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5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5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5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5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5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5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5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5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5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5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5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5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5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5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5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5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5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5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5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5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5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5">
        <f t="shared" ref="P1091:P1154" si="69">(E1091/L1091)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5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5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5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5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5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5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5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5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5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5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5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5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5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5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5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5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5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5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5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5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5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5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5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5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5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5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5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5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5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5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5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5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5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5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5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5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5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5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5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5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5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5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5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5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5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5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5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5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5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5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5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5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5">
        <f t="shared" ref="P1155:P1218" si="73">(E1155/L1155)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5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5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5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5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5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5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5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5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5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5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5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5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5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5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5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5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5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5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5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5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5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5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5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5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5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5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5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5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5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5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5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5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5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5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5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5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5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5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5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5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5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5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5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5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5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5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5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5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5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5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5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5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5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5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5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5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5">
        <f t="shared" ref="P1219:P1282" si="77">(E1219/L1219)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5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5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5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5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5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5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5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5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5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5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5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5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5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5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5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5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5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5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5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5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5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5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5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5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5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5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5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5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5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5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5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5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5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5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5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5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5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5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5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5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5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5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5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5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5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5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5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5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5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5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5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5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5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5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5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5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5">
        <f t="shared" ref="P1283:P1346" si="81">(E1283/L1283)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5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5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5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5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5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5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5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5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5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5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5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5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5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5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5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5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5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5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5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5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5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5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5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5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5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5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5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5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5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5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5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5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5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5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5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5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5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5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5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5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5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5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5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5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5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5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5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5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5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5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5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5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5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5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5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5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5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5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5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5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5">
        <f t="shared" ref="P1347:P1410" si="85">(E1347/L1347)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5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5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5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5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5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5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5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5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5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5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5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5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5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5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5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5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5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5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5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5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5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5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5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5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5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5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5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5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5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5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5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5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5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5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5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5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5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5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5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5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5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5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5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5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5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5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5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5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5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5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5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5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5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5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5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5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5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5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5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5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5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5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5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5" t="e">
        <f t="shared" ref="P1411:P1474" si="89">(E1411/L1411)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5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5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5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5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5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5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5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5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5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5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5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5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5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5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5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5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5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5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5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5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5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5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5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5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5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5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5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5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5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5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5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5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5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5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5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5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5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5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5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5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5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5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5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5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5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5">
        <f t="shared" ref="P1475:P1538" si="93">(E1475/L1475)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5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5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5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5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5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5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5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5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5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5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5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5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5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5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5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5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5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5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5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5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5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5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5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5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5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5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5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5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5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5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5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5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5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5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5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5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5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5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5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5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5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5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5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5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5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5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5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5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5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5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5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5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5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5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5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5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5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5">
        <f t="shared" ref="P1539:P1602" si="97">(E1539/L1539)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5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5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5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5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5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5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5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5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5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5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5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5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5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5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5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5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5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5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5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5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5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5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5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5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5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5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5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5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5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5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5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5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5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5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5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5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5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5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5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5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5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5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5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5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5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5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5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5">
        <f t="shared" ref="P1603:P1666" si="101">(E1603/L1603)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5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5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5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5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5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5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5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5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5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5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5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5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5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5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5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5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5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5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5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5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5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5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5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5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5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5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5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5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5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5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5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5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5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5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5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5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5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5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5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5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5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5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5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5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5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5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5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5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5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5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5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5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5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5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5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5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5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5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5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5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5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5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5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5">
        <f t="shared" ref="P1667:P1730" si="105">(E1667/L1667)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5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5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5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5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5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5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5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5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5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5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5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5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5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5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5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5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5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5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5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5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5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5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5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5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5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5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5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5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5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5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5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5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5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5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5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5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5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5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5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5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5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5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5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5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5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5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5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5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5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5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5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5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5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5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5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5" t="e">
        <f t="shared" ref="P1731:P1794" si="109">(E1731/L1731)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5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5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5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5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5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5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5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5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5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5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5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5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5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5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5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5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5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5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5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5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5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5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5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5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5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5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5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5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5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5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5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5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5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5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5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5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5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5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5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5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5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5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5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5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5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5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5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5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5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5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5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5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5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5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5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5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5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5">
        <f t="shared" ref="P1795:P1858" si="113">(E1795/L1795)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5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5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5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5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5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5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5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5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5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5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5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5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5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5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5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5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5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5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5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5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5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5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5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5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5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5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5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5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5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5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5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5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5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5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5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5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5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5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5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5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5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5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5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5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5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5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5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5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5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5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5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5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5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5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5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5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5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5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5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5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5">
        <f t="shared" ref="P1859:P1922" si="117">(E1859/L1859)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5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5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5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5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5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5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5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5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5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5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5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5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5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5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5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5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5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5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5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5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5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5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5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5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5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5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5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5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5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5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5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5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5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5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5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5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5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5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5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5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5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5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5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5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5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5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5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5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5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5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5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5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5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5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5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5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5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5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5">
        <f t="shared" ref="P1923:P1986" si="121">(E1923/L1923)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5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5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5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5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5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5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5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5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5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5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5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5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5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5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5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5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5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5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5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5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5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5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5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5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5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5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5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5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5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5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5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5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5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5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5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5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5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5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5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5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5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5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5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5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5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5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5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5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5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5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5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5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5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5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5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5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5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5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5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5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5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5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5">
        <f t="shared" ref="P1987:P2050" si="125">(E1987/L1987)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5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5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5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5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5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5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5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5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5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5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5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5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5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5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5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5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5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5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5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5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5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5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5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5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5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5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5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5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5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5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5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5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5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5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5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5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5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5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5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5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5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5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5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5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5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5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5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5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5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5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5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5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5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5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5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5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5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5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5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5">
        <f t="shared" ref="P2051:P2114" si="129">(E2051/L2051)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5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5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5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5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5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5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5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5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5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5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5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5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5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5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5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5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5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5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5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5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5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5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5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5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5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5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5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5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5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5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5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5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5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5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5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5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5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5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5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5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5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5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5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5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5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5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5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5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5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5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5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5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5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5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5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5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5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5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5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5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5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5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5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5">
        <f t="shared" ref="P2115:P2178" si="133">(E2115/L2115)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5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5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5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5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5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5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5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5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5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5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5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5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5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5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5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5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5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5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5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5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5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5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5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5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5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5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5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5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5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5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5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5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5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5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5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5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5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5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5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5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5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5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5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5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5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5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5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5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5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5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5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5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5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5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5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5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5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5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5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5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5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5">
        <f t="shared" ref="P2179:P2242" si="137">(E2179/L2179)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5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5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5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5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5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5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5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5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5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5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5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5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5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5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5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5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5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5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5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5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5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5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5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5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5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5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5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5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5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5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5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5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5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5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5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5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5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5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5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5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5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5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5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5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5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5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5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5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5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5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5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5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5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5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5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5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5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5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5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5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5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5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5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5">
        <f t="shared" ref="P2243:P2306" si="141">(E2243/L2243)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5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5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5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5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5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5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5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5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5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5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5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5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5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5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5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5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5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5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5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5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5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5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5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5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5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5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5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5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5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5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5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5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5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5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5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5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5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5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5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5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5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5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5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5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5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5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5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5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5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5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5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5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5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5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5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5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5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5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5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5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5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5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5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5">
        <f t="shared" ref="P2307:P2370" si="145">(E2307/L2307)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5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5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5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5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5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5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5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5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5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5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5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5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5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5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5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5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5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5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5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5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5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5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5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5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5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5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5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5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5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5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5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5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5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5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5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5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5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5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5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5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5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5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5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5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5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5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5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5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5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5" t="e">
        <f t="shared" ref="P2371:P2434" si="149">(E2371/L2371)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5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5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5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5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5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5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5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5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5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5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5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5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5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5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5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5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5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5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5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5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5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5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5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5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5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5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5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5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5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5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5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5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5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5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5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5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5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5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5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5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5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5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5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5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5" t="e">
        <f t="shared" ref="P2435:P2498" si="153">(E2435/L2435)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5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5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5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5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5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5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5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5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5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5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5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5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5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5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5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5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5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5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5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5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5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5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5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5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5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5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5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5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5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5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5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5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5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5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5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5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5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5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5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5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5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5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5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5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5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5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5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5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5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5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5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5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5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5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5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5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5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5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5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5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5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5">
        <f t="shared" ref="P2499:P2562" si="157">(E2499/L2499)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5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5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5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5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5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5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5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5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5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5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5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5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5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5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5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5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5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5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5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5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5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5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5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5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5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5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5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5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5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5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5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5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5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5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5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5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5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5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5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5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5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5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5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5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5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5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5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5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5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5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5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5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5" t="e">
        <f t="shared" ref="P2563:P2626" si="161">(E2563/L2563)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5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5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5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5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5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5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5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5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5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5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5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5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5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5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5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5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5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5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5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5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5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5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5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5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5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5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5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5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5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5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5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5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5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5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5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5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5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5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5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5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5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5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5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5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5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5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5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5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5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5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5">
        <f t="shared" ref="P2627:P2690" si="165">(E2627/L2627)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5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5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5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5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5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5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5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5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5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5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5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5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5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5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5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5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5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5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5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5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5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5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5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5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5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5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5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5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5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5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5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5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5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5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5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5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5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5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5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5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5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5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5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5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5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5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5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5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5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5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5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5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5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5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5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5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5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5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5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5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5">
        <f t="shared" ref="P2691:P2754" si="169">(E2691/L2691)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5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5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5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5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5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5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5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5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5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5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5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5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5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5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5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5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5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5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5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5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5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5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5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5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5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5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5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5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5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5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5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5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5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5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5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5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5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5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5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5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5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5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5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5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5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5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5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5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5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5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5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5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5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5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5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5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5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5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5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5">
        <f t="shared" ref="P2755:P2818" si="173">(E2755/L2755)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5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5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5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5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5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5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5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5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5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5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5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5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5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5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5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5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5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5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5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5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5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5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5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5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5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5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5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5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5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5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5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5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5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5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5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5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5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5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5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5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5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5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5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5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5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5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5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5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5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5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5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5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5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5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5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5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5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5">
        <f t="shared" ref="P2819:P2882" si="177">(E2819/L2819)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5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5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5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5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5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5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5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5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5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5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5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5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5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5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5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5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5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5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5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5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5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5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5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5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5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5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5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5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5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5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5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5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5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5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5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5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5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5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5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5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5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5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5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5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5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5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5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5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5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5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5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5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5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5" t="e">
        <f t="shared" ref="P2883:P2946" si="181">(E2883/L2883)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5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5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5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5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5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5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5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5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5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5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5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5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5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5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5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5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5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5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5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5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5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5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5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5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5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5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5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5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5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5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5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5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5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5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5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5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5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5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5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5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5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5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5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5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5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5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5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5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5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5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5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5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5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5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5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5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5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5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5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5" t="e">
        <f t="shared" ref="P2947:P3010" si="185">(E2947/L2947)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5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5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5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5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5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5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5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5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5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5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5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5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5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5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5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5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5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5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5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5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5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5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5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5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5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5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5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5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5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5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5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5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5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5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5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5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5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5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5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5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5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5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5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5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5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5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5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5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5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5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5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5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5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5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5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5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5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5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5">
        <f t="shared" ref="P3011:P3074" si="189">(E3011/L3011)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5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5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5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5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5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5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5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5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5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5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5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5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5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5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5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5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5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5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5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5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5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5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5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5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5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5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5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5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5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5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5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5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5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5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5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5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5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5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5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5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5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5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5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5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5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5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5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5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5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5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5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5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5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5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5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5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5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5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5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5">
        <f t="shared" ref="P3075:P3138" si="193">(E3075/L3075)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5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5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5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5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5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5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5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5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5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5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5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5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5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5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5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5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5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5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5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5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5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5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5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5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5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5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5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5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5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5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5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5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5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5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5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5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5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5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5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5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5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5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5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5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5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5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5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5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5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5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5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5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5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5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5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5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5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5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5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5">
        <f t="shared" ref="P3139:P3202" si="197">(E3139/L3139)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5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5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5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5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5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5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5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5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5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5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5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5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5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5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5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5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5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5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5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5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5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5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5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5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5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5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5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5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5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5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5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5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5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5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5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5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5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5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5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5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5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5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5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5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5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5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5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5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5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5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5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5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5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5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5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5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5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5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5">
        <f t="shared" ref="P3203:P3266" si="201">(E3203/L3203)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5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5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5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5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5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5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5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5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5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5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5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5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5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5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5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5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5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5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5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5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5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5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5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5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5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5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5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5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5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5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5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5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5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5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5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5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5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5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5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5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5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5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5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5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5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5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5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5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5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5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5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5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5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5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5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5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5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5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5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5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5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5">
        <f t="shared" ref="P3267:P3330" si="205">(E3267/L3267)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5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5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5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5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5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5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5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5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5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5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5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5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5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5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5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5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5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5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5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5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5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5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5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5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5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5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5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5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5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5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5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5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5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5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5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5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5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5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5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5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5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5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5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5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5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5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5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5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5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5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5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5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5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5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5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5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5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5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5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5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5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5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5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5">
        <f t="shared" ref="P3331:P3394" si="209">(E3331/L3331)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5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5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5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5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5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5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5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5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5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5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5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5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5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5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5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5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5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5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5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5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5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5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5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5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5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5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5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5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5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5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5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5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5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5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5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5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5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5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5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5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5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5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5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5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5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5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5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5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5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5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5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5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5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5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5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5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5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5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5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5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5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5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5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5">
        <f t="shared" ref="P3395:P3458" si="213">(E3395/L3395)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5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5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5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5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5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5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5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5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5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5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5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5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5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5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5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5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5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5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5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5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5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5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5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5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5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5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5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5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5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5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5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5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5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5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5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5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5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5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5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5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5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5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5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5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5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5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5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5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5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5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5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5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5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5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5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5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5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5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5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5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5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5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5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5">
        <f t="shared" ref="P3459:P3522" si="217">(E3459/L3459)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5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5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5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5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5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5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5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5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5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5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5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5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5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5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5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5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5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5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5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5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5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5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5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5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5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5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5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5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5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5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5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5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5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5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5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5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5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5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5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5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5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5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5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5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5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5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5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5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5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5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5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5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5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5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5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5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5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5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5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5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5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5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5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5">
        <f t="shared" ref="P3523:P3586" si="221">(E3523/L3523)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5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5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5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5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5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5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5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5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5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5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5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5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5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5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5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5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5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5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5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5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5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5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5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5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5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5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5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5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5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5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5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5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5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5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5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5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5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5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5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5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5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5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5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5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5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5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5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5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5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5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5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5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5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5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5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5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5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5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5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5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5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5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5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5">
        <f t="shared" ref="P3587:P3650" si="225">(E3587/L3587)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5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5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5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5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5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5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5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5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5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5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5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5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5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5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5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5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5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5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5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5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5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5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5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5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5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5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5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5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5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5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5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5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5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5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5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5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5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5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5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5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5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5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5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5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5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5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5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5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5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5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5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5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5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5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5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5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5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5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5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5">
        <f t="shared" ref="P3651:P3714" si="229">(E3651/L3651)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5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5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5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5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5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5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5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5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5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5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5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5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5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5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5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5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5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5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5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5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5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5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5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5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5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5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5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5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5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5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5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5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5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5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5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5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5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5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5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5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5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5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5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5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5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5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5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5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5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5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5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5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5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5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5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5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5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5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5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5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5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5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5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5">
        <f t="shared" ref="P3715:P3778" si="233">(E3715/L3715)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5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5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5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5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5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5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5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5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5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5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5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5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5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5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5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5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5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5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5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5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5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5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5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5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5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5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5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5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5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5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5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5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5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5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5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5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5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5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5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5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5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5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5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5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5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5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5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5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5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5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5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5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5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5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5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5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5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5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5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5">
        <f t="shared" ref="P3779:P3842" si="237">(E3779/L3779)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5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5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5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5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5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5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5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5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5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5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5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5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5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5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5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5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5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5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5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5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5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5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5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5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5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5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5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5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5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5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5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5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5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5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5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5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5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5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5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5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5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5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5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5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5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5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5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5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5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5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5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5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5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5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5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5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5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5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5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5">
        <f t="shared" ref="P3843:P3906" si="241">(E3843/L3843)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5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5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5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5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5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5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5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5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5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5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5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5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5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5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5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5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5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5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5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5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5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5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5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5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5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5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5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5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5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5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5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5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5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5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5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5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5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5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5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5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5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5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5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5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5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5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5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5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5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5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5">
        <f t="shared" ref="P3907:P3970" si="245">(E3907/L3907)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5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5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5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5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5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5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5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5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5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5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5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5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5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5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5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5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5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5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5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5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5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5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5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5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5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5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5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5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5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5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5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5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5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5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5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5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5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5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5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5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5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5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5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5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5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5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5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5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5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5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5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5">
        <f t="shared" ref="P3971:P4034" si="249">(E3971/L3971)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5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5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5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5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5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5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5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5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5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5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5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5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5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5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5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5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5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5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5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5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5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5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5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5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5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5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5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5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5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5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5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5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5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5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5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5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5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5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5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5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5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5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5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5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5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5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5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5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5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5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5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5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5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5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5">
        <f t="shared" ref="P4035:P4098" si="253">(E4035/L4035)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5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5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5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5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5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5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5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5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5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5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5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5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5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5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5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5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5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5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5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5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5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5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5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5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5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5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5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5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5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5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5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5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5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5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5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5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5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5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5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5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5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5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5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5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5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5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5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5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5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5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5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5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5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5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5" t="e">
        <f t="shared" ref="P4099:P4115" si="257">(E4099/L4099)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5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5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5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5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5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5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5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5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5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5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5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5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4115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2:O4115">
    <cfRule type="colorScale" priority="1">
      <colorScale>
        <cfvo type="percentile" val="0"/>
        <cfvo type="percentile" val="50"/>
        <cfvo type="percentile" val="9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6F05-A70C-4592-A777-E98B6990C326}">
  <dimension ref="A1:F14"/>
  <sheetViews>
    <sheetView workbookViewId="0">
      <selection activeCell="R28" sqref="R28"/>
    </sheetView>
  </sheetViews>
  <sheetFormatPr defaultRowHeight="14.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8362</v>
      </c>
      <c r="B3" s="8" t="s">
        <v>8363</v>
      </c>
    </row>
    <row r="4" spans="1:6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2530-7191-440A-8AAF-E807FC0076F6}">
  <dimension ref="A1:F47"/>
  <sheetViews>
    <sheetView topLeftCell="H10" workbookViewId="0">
      <selection activeCell="L34" sqref="L34"/>
    </sheetView>
  </sheetViews>
  <sheetFormatPr defaultRowHeight="14.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18C3C-2460-4B6D-B1EF-15DFC817FD62}">
  <dimension ref="A1:F10"/>
  <sheetViews>
    <sheetView workbookViewId="0">
      <selection activeCell="A6" sqref="A6"/>
    </sheetView>
  </sheetViews>
  <sheetFormatPr defaultRowHeight="14.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>
      <c r="A1" s="8" t="s">
        <v>8308</v>
      </c>
      <c r="B1" t="s">
        <v>8364</v>
      </c>
    </row>
    <row r="2" spans="1:6">
      <c r="A2" s="8" t="s">
        <v>8371</v>
      </c>
      <c r="B2" t="s">
        <v>8364</v>
      </c>
    </row>
    <row r="4" spans="1:6">
      <c r="A4" s="8" t="s">
        <v>8362</v>
      </c>
      <c r="B4" s="8" t="s">
        <v>8363</v>
      </c>
    </row>
    <row r="5" spans="1:6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9" t="s">
        <v>8370</v>
      </c>
      <c r="B6" s="10">
        <v>564</v>
      </c>
      <c r="C6" s="10">
        <v>50</v>
      </c>
      <c r="D6" s="10">
        <v>363</v>
      </c>
      <c r="E6" s="10">
        <v>89</v>
      </c>
      <c r="F6" s="10">
        <v>1066</v>
      </c>
    </row>
    <row r="7" spans="1:6">
      <c r="A7" s="9" t="s">
        <v>8367</v>
      </c>
      <c r="B7" s="10">
        <v>637</v>
      </c>
      <c r="C7" s="10"/>
      <c r="D7" s="10">
        <v>375</v>
      </c>
      <c r="E7" s="10">
        <v>80</v>
      </c>
      <c r="F7" s="10">
        <v>1092</v>
      </c>
    </row>
    <row r="8" spans="1:6">
      <c r="A8" s="9" t="s">
        <v>8368</v>
      </c>
      <c r="B8" s="10">
        <v>507</v>
      </c>
      <c r="C8" s="10"/>
      <c r="D8" s="10">
        <v>411</v>
      </c>
      <c r="E8" s="10">
        <v>100</v>
      </c>
      <c r="F8" s="10">
        <v>1018</v>
      </c>
    </row>
    <row r="9" spans="1:6">
      <c r="A9" s="9" t="s">
        <v>8369</v>
      </c>
      <c r="B9" s="10">
        <v>477</v>
      </c>
      <c r="C9" s="10"/>
      <c r="D9" s="10">
        <v>381</v>
      </c>
      <c r="E9" s="10">
        <v>80</v>
      </c>
      <c r="F9" s="10">
        <v>938</v>
      </c>
    </row>
    <row r="10" spans="1:6">
      <c r="A10" s="9" t="s">
        <v>8361</v>
      </c>
      <c r="B10" s="10">
        <v>2185</v>
      </c>
      <c r="C10" s="10">
        <v>50</v>
      </c>
      <c r="D10" s="10">
        <v>1530</v>
      </c>
      <c r="E10" s="10">
        <v>349</v>
      </c>
      <c r="F1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0659-1B7D-41CD-AE14-27AC91AAEA49}">
  <dimension ref="A1:H13"/>
  <sheetViews>
    <sheetView tabSelected="1" workbookViewId="0">
      <selection activeCell="A20" sqref="A20"/>
    </sheetView>
  </sheetViews>
  <sheetFormatPr defaultRowHeight="14.5"/>
  <cols>
    <col min="1" max="1" width="26.81640625" bestFit="1" customWidth="1"/>
    <col min="2" max="2" width="16.26953125" customWidth="1"/>
    <col min="3" max="3" width="16.6328125" customWidth="1"/>
    <col min="4" max="4" width="15.81640625" customWidth="1"/>
    <col min="5" max="5" width="12.453125" customWidth="1"/>
    <col min="6" max="6" width="19.26953125" customWidth="1"/>
    <col min="7" max="7" width="18.6328125" customWidth="1"/>
    <col min="8" max="8" width="18.26953125" customWidth="1"/>
  </cols>
  <sheetData>
    <row r="1" spans="1:8">
      <c r="A1" s="12" t="s">
        <v>8372</v>
      </c>
      <c r="B1" s="12" t="s">
        <v>8373</v>
      </c>
      <c r="C1" s="12" t="s">
        <v>8374</v>
      </c>
      <c r="D1" s="12" t="s">
        <v>8391</v>
      </c>
      <c r="E1" s="12" t="s">
        <v>8375</v>
      </c>
      <c r="F1" s="12" t="s">
        <v>8376</v>
      </c>
      <c r="G1" s="12" t="s">
        <v>8377</v>
      </c>
      <c r="H1" s="12" t="s">
        <v>8378</v>
      </c>
    </row>
    <row r="2" spans="1:8">
      <c r="A2" t="s">
        <v>8379</v>
      </c>
      <c r="B2">
        <f>COUNTIFS(Kickstarter!D:D, "&lt;1000", Kickstarter!F:F, "successful")</f>
        <v>322</v>
      </c>
      <c r="C2">
        <f>COUNTIFS(Kickstarter!D:D,"&lt;1000", Kickstarter!F:F, "failed")</f>
        <v>113</v>
      </c>
      <c r="D2">
        <f>COUNTIFS(Kickstarter!D:D,"&lt;1000", Kickstarter!F:F, "canceled")</f>
        <v>18</v>
      </c>
      <c r="E2">
        <f>SUM(B2:D2)</f>
        <v>453</v>
      </c>
      <c r="F2" s="7">
        <f>(B2/E2)</f>
        <v>0.71081677704194257</v>
      </c>
      <c r="G2" s="7">
        <f>(C2/E2)</f>
        <v>0.24944812362030905</v>
      </c>
      <c r="H2" s="7">
        <f>(D2/E2)</f>
        <v>3.9735099337748346E-2</v>
      </c>
    </row>
    <row r="3" spans="1:8">
      <c r="A3" t="s">
        <v>8380</v>
      </c>
      <c r="B3">
        <f>COUNTIFS(Kickstarter!D:D,"&gt;=1000",Kickstarter!D:D, "&lt;=4999", Kickstarter!F:F, "successful")</f>
        <v>932</v>
      </c>
      <c r="C3">
        <f>COUNTIFS(Kickstarter!D:D,"&gt;=1000",Kickstarter!D:D, "&lt;=4999", Kickstarter!F:F, "failed")</f>
        <v>420</v>
      </c>
      <c r="D3">
        <f>COUNTIFS(Kickstarter!D:D,"&gt;=1000",Kickstarter!D:D, "&lt;=4999", Kickstarter!F:F, "canceled")</f>
        <v>60</v>
      </c>
      <c r="E3">
        <f t="shared" ref="E3:E13" si="0">SUM(B3:D3)</f>
        <v>1412</v>
      </c>
      <c r="F3" s="7">
        <f t="shared" ref="F3:F13" si="1">(B3/E3)</f>
        <v>0.66005665722379603</v>
      </c>
      <c r="G3" s="7">
        <f t="shared" ref="G3:G13" si="2">(C3/E3)</f>
        <v>0.29745042492917845</v>
      </c>
      <c r="H3" s="7">
        <f t="shared" ref="H3:H13" si="3">(D3/E3)</f>
        <v>4.2492917847025496E-2</v>
      </c>
    </row>
    <row r="4" spans="1:8">
      <c r="A4" t="s">
        <v>8381</v>
      </c>
      <c r="B4">
        <f>COUNTIFS(Kickstarter!D:D,"&gt;=5000",Kickstarter!D:D,"&lt;=9999", Kickstarter!F:F, "successful")</f>
        <v>381</v>
      </c>
      <c r="C4">
        <f>COUNTIFS(Kickstarter!D:D,"&gt;=5000",Kickstarter!D:D, "&lt;=9999", Kickstarter!F:F, "failed")</f>
        <v>283</v>
      </c>
      <c r="D4">
        <f>COUNTIFS(Kickstarter!D:D,"&gt;=5000",Kickstarter!D:D, "&lt;=9999", Kickstarter!F:F,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>
      <c r="A5" t="s">
        <v>8382</v>
      </c>
      <c r="B5">
        <f>COUNTIFS(Kickstarter!D:D, "&gt;=10000", Kickstarter!D:D, "&lt;=14999", Kickstarter!F:F, "successful")</f>
        <v>168</v>
      </c>
      <c r="C5">
        <f>COUNTIFS(Kickstarter!D:D,"&gt;=10000",Kickstarter!D:D, "&lt;=14999", Kickstarter!F:F, "failed")</f>
        <v>144</v>
      </c>
      <c r="D5">
        <f>COUNTIFS(Kickstarter!D:D,"&gt;=10000",Kickstarter!D:D, "&lt;=14999", Kickstarter!F:F,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>
      <c r="A6" t="s">
        <v>8383</v>
      </c>
      <c r="B6">
        <f>COUNTIFS(Kickstarter!D:D,"&gt;=15000",Kickstarter!D:D, "&lt;=19999", Kickstarter!F:F, "successful")</f>
        <v>94</v>
      </c>
      <c r="C6">
        <f>COUNTIFS(Kickstarter!D:D,"&gt;=15000",Kickstarter!D:D, "&lt;=19999", Kickstarter!F:F, "failed")</f>
        <v>90</v>
      </c>
      <c r="D6">
        <f>COUNTIFS(Kickstarter!D:D,"&gt;=15000",Kickstarter!D:D, "&lt;=19999", Kickstarter!F:F,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>
      <c r="A7" t="s">
        <v>8384</v>
      </c>
      <c r="B7">
        <f>COUNTIFS(Kickstarter!D:D,"&gt;=20000",Kickstarter!D:D, "&lt;=24999", Kickstarter!F:F, "successful")</f>
        <v>62</v>
      </c>
      <c r="C7">
        <f>COUNTIFS(Kickstarter!D:D,"&gt;=20000",Kickstarter!D:D, "&lt;=24999", Kickstarter!F:F, "failed")</f>
        <v>72</v>
      </c>
      <c r="D7">
        <f>COUNTIFS(Kickstarter!D:D,"&gt;=20000",Kickstarter!D:D, "&lt;=24999", Kickstarter!F:F,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>
      <c r="A8" t="s">
        <v>8385</v>
      </c>
      <c r="B8">
        <f>COUNTIFS(Kickstarter!D:D,"&gt;=25000",Kickstarter!D:D, "&lt;=29999", Kickstarter!F:F, "successful")</f>
        <v>55</v>
      </c>
      <c r="C8">
        <f>COUNTIFS(Kickstarter!D:D,"&gt;=25000",Kickstarter!D:D, "&lt;=29999", Kickstarter!F:F, "failed")</f>
        <v>64</v>
      </c>
      <c r="D8">
        <f>COUNTIFS(Kickstarter!D:D,"&gt;=25000",Kickstarter!D:D, "&lt;=29999", Kickstarter!F:F,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>
      <c r="A9" t="s">
        <v>8386</v>
      </c>
      <c r="B9">
        <f>COUNTIFS(Kickstarter!D:D,"&gt;=30000",Kickstarter!D:D, "&lt;=34999", Kickstarter!F:F, "successful")</f>
        <v>32</v>
      </c>
      <c r="C9">
        <f>COUNTIFS(Kickstarter!D:D,"&gt;=30000",Kickstarter!D:D, "&lt;=34999", Kickstarter!F:F, "failed")</f>
        <v>37</v>
      </c>
      <c r="D9">
        <f>COUNTIFS(Kickstarter!D:D,"&gt;=30000",Kickstarter!D:D, "&lt;=34999", Kickstarter!F:F,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>
      <c r="A10" t="s">
        <v>8387</v>
      </c>
      <c r="B10">
        <f>COUNTIFS(Kickstarter!D:D,"&gt;=35000",Kickstarter!D:D, "&lt;=39999", Kickstarter!F:F, "successful")</f>
        <v>26</v>
      </c>
      <c r="C10">
        <f>COUNTIFS(Kickstarter!D:D,"&gt;=35000",Kickstarter!D:D, "&lt;=39999", Kickstarter!F:F, "failed")</f>
        <v>22</v>
      </c>
      <c r="D10">
        <f>COUNTIFS(Kickstarter!D:D,"&gt;=35000",Kickstarter!D:D, "&lt;=39999", Kickstarter!F:F,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>
      <c r="A11" t="s">
        <v>8388</v>
      </c>
      <c r="B11">
        <f>COUNTIFS(Kickstarter!D:D,"&gt;=40000",Kickstarter!D:D, "&lt;=44999", Kickstarter!F:F, "successful")</f>
        <v>21</v>
      </c>
      <c r="C11">
        <f>COUNTIFS(Kickstarter!D:D,"&gt;=40000",Kickstarter!D:D, "&lt;=44999", Kickstarter!F:F, "failed")</f>
        <v>16</v>
      </c>
      <c r="D11">
        <f>COUNTIFS(Kickstarter!D:D,"&gt;=40000",Kickstarter!D:D, "&lt;=44999", Kickstarter!F:F,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>
      <c r="A12" t="s">
        <v>8389</v>
      </c>
      <c r="B12">
        <f>COUNTIFS(Kickstarter!D:D,"&gt;=45000",Kickstarter!D:D, "&lt;=49999", Kickstarter!F:F, "successful")</f>
        <v>6</v>
      </c>
      <c r="C12">
        <f>COUNTIFS(Kickstarter!D:D,"&gt;=45000",Kickstarter!D:D, "&lt;=49999", Kickstarter!F:F, "failed")</f>
        <v>11</v>
      </c>
      <c r="D12">
        <f>COUNTIFS(Kickstarter!D:D,"&gt;=45000",Kickstarter!D:D, "&lt;=49999", Kickstarter!F:F,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>
      <c r="A13" t="s">
        <v>8390</v>
      </c>
      <c r="B13">
        <f>COUNTIFS(Kickstarter!D:D,"&gt;=50000", Kickstarter!F:F, "successful")</f>
        <v>86</v>
      </c>
      <c r="C13">
        <f>COUNTIFS(Kickstarter!D:D,"&gt;=50000", Kickstarter!F:F, "failed")</f>
        <v>258</v>
      </c>
      <c r="D13">
        <f>COUNTIFS(Kickstarter!D:D,"&gt;=50000", Kickstarter!F:F,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Sheet 2</vt:lpstr>
      <vt:lpstr>Subcategory Statistics</vt:lpstr>
      <vt:lpstr>Outcomes Based on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Dallas Diaz</cp:lastModifiedBy>
  <dcterms:created xsi:type="dcterms:W3CDTF">2017-04-20T15:17:24Z</dcterms:created>
  <dcterms:modified xsi:type="dcterms:W3CDTF">2020-04-23T21:15:06Z</dcterms:modified>
</cp:coreProperties>
</file>